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mc:AlternateContent xmlns:mc="http://schemas.openxmlformats.org/markup-compatibility/2006">
    <mc:Choice Requires="x15">
      <x15ac:absPath xmlns:x15ac="http://schemas.microsoft.com/office/spreadsheetml/2010/11/ac" url="C:\Users\03050757\Desktop\"/>
    </mc:Choice>
  </mc:AlternateContent>
  <bookViews>
    <workbookView xWindow="-105" yWindow="-105" windowWidth="38625" windowHeight="21225" tabRatio="841"/>
  </bookViews>
  <sheets>
    <sheet name="INFO" sheetId="14" r:id="rId1"/>
    <sheet name="Siirtolaskelma" sheetId="21" r:id="rId2"/>
    <sheet name="Siirtyvät kustannukset" sheetId="19" r:id="rId3"/>
    <sheet name="Muutosrajoitin" sheetId="18" r:id="rId4"/>
    <sheet name="Tasapainon muutos, pl. tasaus" sheetId="11" r:id="rId5"/>
    <sheet name="Järjestelmämuutoksen tasaus" sheetId="9" r:id="rId6"/>
    <sheet name="Palveluluokat" sheetId="20" r:id="rId7"/>
  </sheets>
  <definedNames>
    <definedName name="_xlnm.Print_Area" localSheetId="5">'Järjestelmämuutoksen tasaus'!$A:$AH</definedName>
    <definedName name="_xlnm.Print_Titles" localSheetId="5">'Järjestelmämuutoksen tasaus'!$13:$17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21" l="1"/>
  <c r="D11" i="21"/>
  <c r="D10" i="21"/>
  <c r="D9" i="21"/>
  <c r="D8" i="21"/>
  <c r="D7" i="21"/>
  <c r="D5" i="21"/>
  <c r="D4" i="21"/>
  <c r="B11" i="21"/>
  <c r="C6" i="21" l="1"/>
  <c r="B6" i="21"/>
  <c r="B12" i="21" s="1"/>
  <c r="B13" i="21" s="1"/>
  <c r="C12" i="21" l="1"/>
  <c r="D6" i="21"/>
  <c r="D12" i="21"/>
  <c r="C13" i="21"/>
  <c r="D13" i="21" s="1"/>
  <c r="H17" i="9"/>
  <c r="X8" i="11" l="1"/>
  <c r="Y8" i="11" s="1"/>
  <c r="P8" i="11" l="1"/>
  <c r="Z8" i="11" s="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206" i="11"/>
  <c r="P207" i="11"/>
  <c r="P208" i="11"/>
  <c r="P209" i="11"/>
  <c r="P210" i="11"/>
  <c r="P211" i="11"/>
  <c r="P212" i="11"/>
  <c r="P213" i="11"/>
  <c r="P214" i="11"/>
  <c r="P215" i="11"/>
  <c r="P216" i="11"/>
  <c r="P217" i="11"/>
  <c r="P218" i="11"/>
  <c r="P219" i="11"/>
  <c r="P220" i="11"/>
  <c r="P221" i="11"/>
  <c r="P222" i="11"/>
  <c r="P223" i="11"/>
  <c r="P224" i="11"/>
  <c r="P225" i="11"/>
  <c r="P226" i="11"/>
  <c r="P227" i="11"/>
  <c r="P228" i="11"/>
  <c r="P229" i="11"/>
  <c r="P230" i="11"/>
  <c r="P231" i="11"/>
  <c r="P232" i="11"/>
  <c r="P233" i="11"/>
  <c r="P234" i="11"/>
  <c r="P235" i="11"/>
  <c r="P236" i="11"/>
  <c r="P237" i="11"/>
  <c r="P238" i="11"/>
  <c r="P239" i="11"/>
  <c r="P240" i="11"/>
  <c r="P241" i="11"/>
  <c r="P242" i="11"/>
  <c r="P243" i="11"/>
  <c r="P244" i="11"/>
  <c r="P245" i="11"/>
  <c r="P246" i="11"/>
  <c r="P247" i="11"/>
  <c r="P248" i="11"/>
  <c r="P249" i="11"/>
  <c r="P250" i="11"/>
  <c r="P251" i="11"/>
  <c r="P252" i="11"/>
  <c r="P253" i="11"/>
  <c r="P254" i="11"/>
  <c r="P255" i="11"/>
  <c r="P256" i="11"/>
  <c r="P257" i="11"/>
  <c r="P258" i="11"/>
  <c r="P259" i="11"/>
  <c r="P260" i="11"/>
  <c r="P261" i="11"/>
  <c r="P262" i="11"/>
  <c r="P263" i="11"/>
  <c r="P264" i="11"/>
  <c r="P265" i="11"/>
  <c r="P266" i="11"/>
  <c r="P267" i="11"/>
  <c r="P268" i="11"/>
  <c r="P269" i="11"/>
  <c r="P270" i="11"/>
  <c r="P271" i="11"/>
  <c r="P272" i="11"/>
  <c r="P273" i="11"/>
  <c r="P274" i="11"/>
  <c r="P275" i="11"/>
  <c r="P276" i="11"/>
  <c r="P277" i="11"/>
  <c r="P278" i="11"/>
  <c r="P279" i="11"/>
  <c r="P280" i="11"/>
  <c r="P281" i="11"/>
  <c r="P282" i="11"/>
  <c r="P283" i="11"/>
  <c r="P284" i="11"/>
  <c r="P285" i="11"/>
  <c r="P286" i="11"/>
  <c r="P287" i="11"/>
  <c r="P288" i="11"/>
  <c r="P289" i="11"/>
  <c r="P290" i="11"/>
  <c r="P291" i="11"/>
  <c r="P292" i="11"/>
  <c r="P293" i="11"/>
  <c r="P294" i="11"/>
  <c r="P295" i="11"/>
  <c r="P296" i="11"/>
  <c r="P297" i="11"/>
  <c r="P298" i="11"/>
  <c r="P299" i="11"/>
  <c r="P300" i="11"/>
  <c r="O7" i="11"/>
  <c r="L7" i="18"/>
  <c r="L8" i="18"/>
  <c r="L9" i="18"/>
  <c r="L10" i="18"/>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63" i="18"/>
  <c r="L164" i="18"/>
  <c r="L165" i="18"/>
  <c r="L166" i="18"/>
  <c r="L167" i="18"/>
  <c r="L168" i="18"/>
  <c r="L169" i="18"/>
  <c r="L170" i="18"/>
  <c r="L171" i="18"/>
  <c r="L172" i="18"/>
  <c r="L173" i="18"/>
  <c r="L174" i="18"/>
  <c r="L175" i="18"/>
  <c r="L176" i="18"/>
  <c r="L177" i="18"/>
  <c r="L178" i="18"/>
  <c r="L179" i="18"/>
  <c r="L180" i="18"/>
  <c r="L181" i="18"/>
  <c r="L182" i="18"/>
  <c r="L183" i="18"/>
  <c r="L184" i="18"/>
  <c r="L185" i="18"/>
  <c r="L186" i="18"/>
  <c r="L187" i="18"/>
  <c r="L188" i="18"/>
  <c r="L189" i="18"/>
  <c r="L190" i="18"/>
  <c r="L191" i="18"/>
  <c r="L192" i="18"/>
  <c r="L193" i="18"/>
  <c r="L194" i="18"/>
  <c r="L195" i="18"/>
  <c r="L196" i="18"/>
  <c r="L197" i="18"/>
  <c r="L198" i="18"/>
  <c r="L199" i="18"/>
  <c r="L200" i="18"/>
  <c r="L201" i="18"/>
  <c r="L202" i="18"/>
  <c r="L203" i="18"/>
  <c r="L204" i="18"/>
  <c r="L205" i="18"/>
  <c r="L206" i="18"/>
  <c r="L207" i="18"/>
  <c r="L208" i="18"/>
  <c r="L209" i="18"/>
  <c r="L210" i="18"/>
  <c r="L211" i="18"/>
  <c r="L212" i="18"/>
  <c r="L213" i="18"/>
  <c r="L214" i="18"/>
  <c r="L215" i="18"/>
  <c r="L216" i="18"/>
  <c r="L217" i="18"/>
  <c r="L218" i="18"/>
  <c r="L219" i="18"/>
  <c r="L220" i="18"/>
  <c r="L221" i="18"/>
  <c r="L222" i="18"/>
  <c r="L223" i="18"/>
  <c r="L224" i="18"/>
  <c r="L225" i="18"/>
  <c r="L226" i="18"/>
  <c r="L227" i="18"/>
  <c r="L228" i="18"/>
  <c r="L229" i="18"/>
  <c r="L230" i="18"/>
  <c r="L231" i="18"/>
  <c r="L232" i="18"/>
  <c r="L233" i="18"/>
  <c r="L234" i="18"/>
  <c r="L235" i="18"/>
  <c r="L236" i="18"/>
  <c r="L237" i="18"/>
  <c r="L238" i="18"/>
  <c r="L239" i="18"/>
  <c r="L240" i="18"/>
  <c r="L241" i="18"/>
  <c r="L242" i="18"/>
  <c r="L243" i="18"/>
  <c r="L244" i="18"/>
  <c r="L245" i="18"/>
  <c r="L246" i="18"/>
  <c r="L247" i="18"/>
  <c r="L248" i="18"/>
  <c r="L249" i="18"/>
  <c r="L250" i="18"/>
  <c r="L251" i="18"/>
  <c r="L252" i="18"/>
  <c r="L253" i="18"/>
  <c r="L254" i="18"/>
  <c r="L255" i="18"/>
  <c r="L256" i="18"/>
  <c r="L257" i="18"/>
  <c r="L258" i="18"/>
  <c r="L259" i="18"/>
  <c r="L260" i="18"/>
  <c r="L261" i="18"/>
  <c r="L262" i="18"/>
  <c r="L263" i="18"/>
  <c r="L264" i="18"/>
  <c r="L265" i="18"/>
  <c r="L266" i="18"/>
  <c r="L267" i="18"/>
  <c r="L268" i="18"/>
  <c r="L269" i="18"/>
  <c r="L270" i="18"/>
  <c r="L271" i="18"/>
  <c r="L272" i="18"/>
  <c r="L273" i="18"/>
  <c r="L274" i="18"/>
  <c r="L275" i="18"/>
  <c r="L276" i="18"/>
  <c r="L277" i="18"/>
  <c r="L278" i="18"/>
  <c r="L279" i="18"/>
  <c r="L280" i="18"/>
  <c r="L281" i="18"/>
  <c r="L282" i="18"/>
  <c r="L283" i="18"/>
  <c r="L284" i="18"/>
  <c r="L285" i="18"/>
  <c r="L286" i="18"/>
  <c r="L287" i="18"/>
  <c r="L288" i="18"/>
  <c r="L289" i="18"/>
  <c r="L290" i="18"/>
  <c r="L291" i="18"/>
  <c r="L292" i="18"/>
  <c r="L293" i="18"/>
  <c r="L294" i="18"/>
  <c r="L295" i="18"/>
  <c r="L296" i="18"/>
  <c r="L297" i="18"/>
  <c r="L298" i="18"/>
  <c r="L6" i="18"/>
  <c r="K5" i="18"/>
  <c r="F5" i="19"/>
  <c r="G16" i="9" l="1"/>
  <c r="E5" i="19"/>
  <c r="AA18" i="9" l="1"/>
  <c r="H18" i="9" l="1"/>
  <c r="J18" i="9" l="1"/>
  <c r="K18" i="9"/>
  <c r="I18" i="9"/>
  <c r="L18"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E184" i="9"/>
  <c r="E185" i="9"/>
  <c r="E186" i="9"/>
  <c r="E187" i="9"/>
  <c r="E188" i="9"/>
  <c r="E189" i="9"/>
  <c r="E190" i="9"/>
  <c r="E191" i="9"/>
  <c r="E192" i="9"/>
  <c r="E193" i="9"/>
  <c r="E194" i="9"/>
  <c r="E195" i="9"/>
  <c r="E196" i="9"/>
  <c r="E197" i="9"/>
  <c r="E198" i="9"/>
  <c r="E199" i="9"/>
  <c r="E200" i="9"/>
  <c r="E201" i="9"/>
  <c r="E202" i="9"/>
  <c r="E203" i="9"/>
  <c r="E204" i="9"/>
  <c r="E20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E283" i="9"/>
  <c r="E284" i="9"/>
  <c r="E285" i="9"/>
  <c r="E286" i="9"/>
  <c r="E287" i="9"/>
  <c r="E288" i="9"/>
  <c r="E289" i="9"/>
  <c r="E290" i="9"/>
  <c r="E291" i="9"/>
  <c r="E292" i="9"/>
  <c r="E293" i="9"/>
  <c r="E294" i="9"/>
  <c r="E295" i="9"/>
  <c r="E296" i="9"/>
  <c r="E297" i="9"/>
  <c r="E298" i="9"/>
  <c r="E299" i="9"/>
  <c r="E300" i="9"/>
  <c r="E301" i="9"/>
  <c r="E302" i="9"/>
  <c r="E303" i="9"/>
  <c r="E304" i="9"/>
  <c r="E305" i="9"/>
  <c r="E306" i="9"/>
  <c r="E307" i="9"/>
  <c r="E308" i="9"/>
  <c r="E309" i="9"/>
  <c r="E310" i="9"/>
  <c r="P18" i="9" l="1"/>
  <c r="Q18" i="9"/>
  <c r="H4" i="19"/>
  <c r="G4" i="19"/>
  <c r="I6"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I123" i="19"/>
  <c r="I124" i="19"/>
  <c r="I125" i="19"/>
  <c r="I126" i="19"/>
  <c r="I127" i="19"/>
  <c r="I128" i="19"/>
  <c r="I129" i="19"/>
  <c r="I130" i="19"/>
  <c r="I131" i="19"/>
  <c r="I132" i="19"/>
  <c r="I133" i="19"/>
  <c r="I134" i="19"/>
  <c r="I135" i="19"/>
  <c r="I136" i="19"/>
  <c r="I137" i="19"/>
  <c r="I138" i="19"/>
  <c r="I139" i="19"/>
  <c r="I140" i="19"/>
  <c r="I141" i="19"/>
  <c r="I142" i="19"/>
  <c r="I143" i="19"/>
  <c r="I144" i="19"/>
  <c r="I145" i="19"/>
  <c r="I146" i="19"/>
  <c r="I147" i="19"/>
  <c r="I148" i="19"/>
  <c r="I149" i="19"/>
  <c r="I150" i="19"/>
  <c r="I151" i="19"/>
  <c r="I152" i="19"/>
  <c r="I153" i="19"/>
  <c r="I154"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5" i="19"/>
  <c r="I186" i="19"/>
  <c r="I187" i="19"/>
  <c r="I188" i="19"/>
  <c r="I189" i="19"/>
  <c r="I190" i="19"/>
  <c r="I191" i="19"/>
  <c r="I192" i="19"/>
  <c r="I193" i="19"/>
  <c r="I194" i="19"/>
  <c r="I195" i="19"/>
  <c r="I196" i="19"/>
  <c r="I197" i="19"/>
  <c r="I198" i="19"/>
  <c r="I199" i="19"/>
  <c r="I200" i="19"/>
  <c r="I201" i="19"/>
  <c r="I202" i="19"/>
  <c r="I203" i="19"/>
  <c r="I204" i="19"/>
  <c r="I205" i="19"/>
  <c r="I206" i="19"/>
  <c r="I207" i="19"/>
  <c r="I208" i="19"/>
  <c r="I209" i="19"/>
  <c r="I210"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6" i="19"/>
  <c r="I237" i="19"/>
  <c r="I238" i="19"/>
  <c r="I239" i="19"/>
  <c r="I240" i="19"/>
  <c r="I241" i="19"/>
  <c r="I242" i="19"/>
  <c r="I243" i="19"/>
  <c r="I244" i="19"/>
  <c r="I245" i="19"/>
  <c r="I246" i="19"/>
  <c r="I247" i="19"/>
  <c r="I248" i="19"/>
  <c r="I249" i="19"/>
  <c r="I250" i="19"/>
  <c r="I251" i="19"/>
  <c r="I252" i="19"/>
  <c r="I253" i="19"/>
  <c r="I254" i="19"/>
  <c r="I255" i="19"/>
  <c r="I256" i="19"/>
  <c r="I257" i="19"/>
  <c r="I258" i="19"/>
  <c r="I259" i="19"/>
  <c r="I260" i="19"/>
  <c r="I261" i="19"/>
  <c r="I262" i="19"/>
  <c r="I263" i="19"/>
  <c r="I264" i="19"/>
  <c r="I265" i="19"/>
  <c r="I266" i="19"/>
  <c r="I267" i="19"/>
  <c r="I268" i="19"/>
  <c r="I269" i="19"/>
  <c r="I270" i="19"/>
  <c r="I271" i="19"/>
  <c r="I272" i="19"/>
  <c r="I273" i="19"/>
  <c r="I274" i="19"/>
  <c r="I275" i="19"/>
  <c r="I276" i="19"/>
  <c r="I277" i="19"/>
  <c r="I278" i="19"/>
  <c r="I279" i="19"/>
  <c r="I280" i="19"/>
  <c r="I281" i="19"/>
  <c r="I282" i="19"/>
  <c r="I283" i="19"/>
  <c r="I284" i="19"/>
  <c r="I285" i="19"/>
  <c r="I286" i="19"/>
  <c r="I287" i="19"/>
  <c r="I288" i="19"/>
  <c r="I289" i="19"/>
  <c r="I290" i="19"/>
  <c r="I291" i="19"/>
  <c r="I292" i="19"/>
  <c r="I293" i="19"/>
  <c r="I294" i="19"/>
  <c r="I295" i="19"/>
  <c r="I296" i="19"/>
  <c r="I297" i="19"/>
  <c r="I5" i="19"/>
  <c r="D4" i="19"/>
  <c r="C4"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130" i="19"/>
  <c r="E131" i="19"/>
  <c r="E132" i="19"/>
  <c r="E133" i="19"/>
  <c r="E134" i="19"/>
  <c r="E135" i="19"/>
  <c r="E136" i="19"/>
  <c r="E137" i="19"/>
  <c r="E138" i="19"/>
  <c r="E139" i="19"/>
  <c r="E140" i="19"/>
  <c r="E141" i="19"/>
  <c r="E142" i="19"/>
  <c r="E143" i="19"/>
  <c r="E144" i="19"/>
  <c r="E145" i="19"/>
  <c r="E146" i="19"/>
  <c r="E147" i="19"/>
  <c r="E148" i="19"/>
  <c r="E149" i="19"/>
  <c r="E150" i="19"/>
  <c r="E151" i="19"/>
  <c r="E152" i="19"/>
  <c r="E153" i="19"/>
  <c r="E154" i="19"/>
  <c r="E155" i="19"/>
  <c r="E156" i="19"/>
  <c r="E157" i="19"/>
  <c r="E158" i="19"/>
  <c r="E159" i="19"/>
  <c r="E160" i="19"/>
  <c r="E161" i="19"/>
  <c r="E162" i="19"/>
  <c r="E163" i="19"/>
  <c r="E164" i="19"/>
  <c r="E165" i="19"/>
  <c r="E166" i="19"/>
  <c r="E167" i="19"/>
  <c r="E168" i="19"/>
  <c r="E169" i="19"/>
  <c r="E170" i="19"/>
  <c r="E171" i="19"/>
  <c r="E172" i="19"/>
  <c r="E173" i="19"/>
  <c r="E174" i="19"/>
  <c r="E175" i="19"/>
  <c r="E176" i="19"/>
  <c r="E177" i="19"/>
  <c r="E178" i="19"/>
  <c r="E179" i="19"/>
  <c r="E180" i="19"/>
  <c r="E181" i="19"/>
  <c r="E182" i="19"/>
  <c r="E183" i="19"/>
  <c r="E184" i="19"/>
  <c r="E185" i="19"/>
  <c r="E186" i="19"/>
  <c r="E187" i="19"/>
  <c r="E188" i="19"/>
  <c r="E189" i="19"/>
  <c r="E190" i="19"/>
  <c r="E191" i="19"/>
  <c r="E192" i="19"/>
  <c r="E193" i="19"/>
  <c r="E194" i="19"/>
  <c r="E195" i="19"/>
  <c r="E196" i="19"/>
  <c r="E197" i="19"/>
  <c r="E198" i="19"/>
  <c r="E199" i="19"/>
  <c r="E200" i="19"/>
  <c r="E201" i="19"/>
  <c r="E202" i="19"/>
  <c r="E203" i="19"/>
  <c r="E204" i="19"/>
  <c r="E205" i="19"/>
  <c r="E206" i="19"/>
  <c r="E207" i="19"/>
  <c r="E208" i="19"/>
  <c r="E209" i="19"/>
  <c r="E210" i="19"/>
  <c r="E211" i="19"/>
  <c r="E212" i="19"/>
  <c r="E213" i="19"/>
  <c r="E214" i="19"/>
  <c r="E215" i="19"/>
  <c r="E216" i="19"/>
  <c r="E217" i="19"/>
  <c r="E218" i="19"/>
  <c r="E219" i="19"/>
  <c r="E220" i="19"/>
  <c r="E221" i="19"/>
  <c r="E222" i="19"/>
  <c r="E223" i="19"/>
  <c r="E224" i="19"/>
  <c r="E225" i="19"/>
  <c r="E226" i="19"/>
  <c r="E227" i="19"/>
  <c r="E228" i="19"/>
  <c r="E229" i="19"/>
  <c r="E230" i="19"/>
  <c r="E231" i="19"/>
  <c r="E232" i="19"/>
  <c r="E233" i="19"/>
  <c r="E234" i="19"/>
  <c r="E235" i="19"/>
  <c r="E236" i="19"/>
  <c r="E237" i="19"/>
  <c r="E238" i="19"/>
  <c r="E239" i="19"/>
  <c r="E240" i="19"/>
  <c r="E241" i="19"/>
  <c r="E242" i="19"/>
  <c r="E243" i="19"/>
  <c r="E244" i="19"/>
  <c r="E245" i="19"/>
  <c r="E246" i="19"/>
  <c r="E247" i="19"/>
  <c r="E248" i="19"/>
  <c r="E249" i="19"/>
  <c r="E250" i="19"/>
  <c r="E251" i="19"/>
  <c r="E252" i="19"/>
  <c r="E253" i="19"/>
  <c r="E254" i="19"/>
  <c r="E255" i="19"/>
  <c r="E256" i="19"/>
  <c r="E257" i="19"/>
  <c r="E258" i="19"/>
  <c r="E259" i="19"/>
  <c r="E260" i="19"/>
  <c r="E261" i="19"/>
  <c r="E262" i="19"/>
  <c r="E263" i="19"/>
  <c r="E264" i="19"/>
  <c r="E265" i="19"/>
  <c r="E266" i="19"/>
  <c r="E267" i="19"/>
  <c r="E268" i="19"/>
  <c r="E269" i="19"/>
  <c r="E270" i="19"/>
  <c r="E271" i="19"/>
  <c r="E272" i="19"/>
  <c r="E273" i="19"/>
  <c r="E274" i="19"/>
  <c r="E275" i="19"/>
  <c r="E276" i="19"/>
  <c r="E277" i="19"/>
  <c r="E278" i="19"/>
  <c r="E279" i="19"/>
  <c r="E280" i="19"/>
  <c r="E281" i="19"/>
  <c r="E282" i="19"/>
  <c r="E283" i="19"/>
  <c r="E284" i="19"/>
  <c r="E285" i="19"/>
  <c r="E286" i="19"/>
  <c r="E287" i="19"/>
  <c r="E288" i="19"/>
  <c r="E289" i="19"/>
  <c r="E290" i="19"/>
  <c r="E291" i="19"/>
  <c r="E292" i="19"/>
  <c r="E293" i="19"/>
  <c r="E294" i="19"/>
  <c r="E295" i="19"/>
  <c r="E296" i="19"/>
  <c r="E297" i="19"/>
  <c r="E4" i="19" l="1"/>
  <c r="I4" i="19"/>
  <c r="J272" i="19" s="1"/>
  <c r="F269" i="19" l="1"/>
  <c r="F162" i="19"/>
  <c r="F56" i="19"/>
  <c r="F239" i="19"/>
  <c r="F242" i="19"/>
  <c r="F151" i="19"/>
  <c r="F282" i="19"/>
  <c r="K282" i="19" s="1"/>
  <c r="F290" i="19"/>
  <c r="F64" i="19"/>
  <c r="F241" i="19"/>
  <c r="F114" i="19"/>
  <c r="F246" i="19"/>
  <c r="F100" i="19"/>
  <c r="F60" i="19"/>
  <c r="F49" i="19"/>
  <c r="F68" i="19"/>
  <c r="F154" i="19"/>
  <c r="F262" i="19"/>
  <c r="F108" i="19"/>
  <c r="J210" i="19"/>
  <c r="J220" i="19"/>
  <c r="J171" i="19"/>
  <c r="J37" i="19"/>
  <c r="J53" i="19"/>
  <c r="J18" i="19"/>
  <c r="J257" i="19"/>
  <c r="J125" i="19"/>
  <c r="J262" i="19"/>
  <c r="F184" i="19"/>
  <c r="F297" i="19"/>
  <c r="F188" i="19"/>
  <c r="J193" i="19"/>
  <c r="J23" i="19"/>
  <c r="J270" i="19"/>
  <c r="F224" i="19"/>
  <c r="J104" i="19"/>
  <c r="F196" i="19"/>
  <c r="J198" i="19"/>
  <c r="J45" i="19"/>
  <c r="J77" i="19"/>
  <c r="J235" i="19"/>
  <c r="F178" i="19"/>
  <c r="F19" i="19"/>
  <c r="J84" i="19"/>
  <c r="F53" i="19"/>
  <c r="J213" i="19"/>
  <c r="K213" i="19" s="1"/>
  <c r="F31" i="19"/>
  <c r="F22" i="19"/>
  <c r="F240" i="19"/>
  <c r="F216" i="19"/>
  <c r="F193" i="19"/>
  <c r="J168" i="19"/>
  <c r="F268" i="19"/>
  <c r="J134" i="19"/>
  <c r="J212" i="19"/>
  <c r="J218" i="19"/>
  <c r="J201" i="19"/>
  <c r="J39" i="19"/>
  <c r="J276" i="19"/>
  <c r="J119" i="19"/>
  <c r="J282" i="19"/>
  <c r="F170" i="19"/>
  <c r="J284" i="19"/>
  <c r="J135" i="19"/>
  <c r="J82" i="19"/>
  <c r="J65" i="19"/>
  <c r="J90" i="19"/>
  <c r="J51" i="19"/>
  <c r="J14" i="19"/>
  <c r="J73" i="19"/>
  <c r="F66" i="19"/>
  <c r="F218" i="19"/>
  <c r="F27" i="19"/>
  <c r="J92" i="19"/>
  <c r="F61" i="19"/>
  <c r="J221" i="19"/>
  <c r="F39" i="19"/>
  <c r="F78" i="19"/>
  <c r="F256" i="19"/>
  <c r="F248" i="19"/>
  <c r="F225" i="19"/>
  <c r="J232" i="19"/>
  <c r="F284" i="19"/>
  <c r="J142" i="19"/>
  <c r="J32" i="19"/>
  <c r="J20" i="19"/>
  <c r="J26" i="19"/>
  <c r="J9" i="19"/>
  <c r="F38" i="19"/>
  <c r="J133" i="19"/>
  <c r="F159" i="19"/>
  <c r="J6" i="19"/>
  <c r="J146" i="19"/>
  <c r="J107" i="19"/>
  <c r="J70" i="19"/>
  <c r="J129" i="19"/>
  <c r="F98" i="19"/>
  <c r="F226" i="19"/>
  <c r="F83" i="19"/>
  <c r="J148" i="19"/>
  <c r="F86" i="19"/>
  <c r="J293" i="19"/>
  <c r="J87" i="19"/>
  <c r="F166" i="19"/>
  <c r="F201" i="19"/>
  <c r="F217" i="19"/>
  <c r="J95" i="19"/>
  <c r="J296" i="19"/>
  <c r="F181" i="19"/>
  <c r="J179" i="19"/>
  <c r="J206" i="19"/>
  <c r="J274" i="19"/>
  <c r="J243" i="19"/>
  <c r="J265" i="19"/>
  <c r="J28" i="19"/>
  <c r="F247" i="19"/>
  <c r="J43" i="19"/>
  <c r="J154" i="19"/>
  <c r="J115" i="19"/>
  <c r="J78" i="19"/>
  <c r="J137" i="19"/>
  <c r="F106" i="19"/>
  <c r="F234" i="19"/>
  <c r="F91" i="19"/>
  <c r="J156" i="19"/>
  <c r="J183" i="19"/>
  <c r="F30" i="19"/>
  <c r="J167" i="19"/>
  <c r="F174" i="19"/>
  <c r="F233" i="19"/>
  <c r="F257" i="19"/>
  <c r="F17" i="19"/>
  <c r="F10" i="19"/>
  <c r="F205" i="19"/>
  <c r="K70" i="19"/>
  <c r="J127" i="19"/>
  <c r="J176" i="19"/>
  <c r="J290" i="19"/>
  <c r="J59" i="19"/>
  <c r="J123" i="19"/>
  <c r="J187" i="19"/>
  <c r="J251" i="19"/>
  <c r="J22" i="19"/>
  <c r="J86" i="19"/>
  <c r="J150" i="19"/>
  <c r="J17" i="19"/>
  <c r="J81" i="19"/>
  <c r="J145" i="19"/>
  <c r="J209" i="19"/>
  <c r="J273" i="19"/>
  <c r="F35" i="19"/>
  <c r="F12" i="19"/>
  <c r="F6" i="19"/>
  <c r="J36" i="19"/>
  <c r="J100" i="19"/>
  <c r="K100" i="19" s="1"/>
  <c r="J164" i="19"/>
  <c r="J228" i="19"/>
  <c r="J292" i="19"/>
  <c r="F69" i="19"/>
  <c r="J279" i="19"/>
  <c r="J61" i="19"/>
  <c r="J149" i="19"/>
  <c r="J229" i="19"/>
  <c r="F70" i="19"/>
  <c r="J214" i="19"/>
  <c r="J278" i="19"/>
  <c r="F47" i="19"/>
  <c r="J199" i="19"/>
  <c r="J47" i="19"/>
  <c r="J207" i="19"/>
  <c r="F102" i="19"/>
  <c r="F182" i="19"/>
  <c r="F270" i="19"/>
  <c r="F271" i="19"/>
  <c r="F280" i="19"/>
  <c r="F265" i="19"/>
  <c r="J141" i="19"/>
  <c r="F191" i="19"/>
  <c r="F272" i="19"/>
  <c r="K272" i="19" s="1"/>
  <c r="F289" i="19"/>
  <c r="F80" i="19"/>
  <c r="F288" i="19"/>
  <c r="F249" i="19"/>
  <c r="J159" i="19"/>
  <c r="F57" i="19"/>
  <c r="F99" i="19"/>
  <c r="J120" i="19"/>
  <c r="J184" i="19"/>
  <c r="K184" i="19" s="1"/>
  <c r="J248" i="19"/>
  <c r="F42" i="19"/>
  <c r="F124" i="19"/>
  <c r="F204" i="19"/>
  <c r="F292" i="19"/>
  <c r="F213" i="19"/>
  <c r="J34" i="19"/>
  <c r="J234" i="19"/>
  <c r="J259" i="19"/>
  <c r="J158" i="19"/>
  <c r="J153" i="19"/>
  <c r="J281" i="19"/>
  <c r="F43" i="19"/>
  <c r="F20" i="19"/>
  <c r="F46" i="19"/>
  <c r="J44" i="19"/>
  <c r="J108" i="19"/>
  <c r="K108" i="19" s="1"/>
  <c r="J172" i="19"/>
  <c r="J236" i="19"/>
  <c r="F13" i="19"/>
  <c r="F77" i="19"/>
  <c r="F72" i="19"/>
  <c r="J69" i="19"/>
  <c r="J157" i="19"/>
  <c r="J245" i="19"/>
  <c r="J151" i="19"/>
  <c r="K151" i="19" s="1"/>
  <c r="J222" i="19"/>
  <c r="J286" i="19"/>
  <c r="F55" i="19"/>
  <c r="J215" i="19"/>
  <c r="J55" i="19"/>
  <c r="J247" i="19"/>
  <c r="K247" i="19" s="1"/>
  <c r="F110" i="19"/>
  <c r="F198" i="19"/>
  <c r="K198" i="19" s="1"/>
  <c r="F278" i="19"/>
  <c r="F287" i="19"/>
  <c r="F33" i="19"/>
  <c r="F281" i="19"/>
  <c r="J173" i="19"/>
  <c r="F223" i="19"/>
  <c r="F25" i="19"/>
  <c r="F82" i="19"/>
  <c r="F88" i="19"/>
  <c r="F41" i="19"/>
  <c r="F273" i="19"/>
  <c r="J191" i="19"/>
  <c r="F73" i="19"/>
  <c r="F195" i="19"/>
  <c r="J128" i="19"/>
  <c r="J192" i="19"/>
  <c r="J256" i="19"/>
  <c r="F50" i="19"/>
  <c r="F132" i="19"/>
  <c r="F220" i="19"/>
  <c r="F109" i="19"/>
  <c r="F237" i="19"/>
  <c r="J98" i="19"/>
  <c r="J42" i="19"/>
  <c r="J5" i="19"/>
  <c r="J30" i="19"/>
  <c r="J25" i="19"/>
  <c r="J217" i="19"/>
  <c r="J114" i="19"/>
  <c r="K114" i="19" s="1"/>
  <c r="J242" i="19"/>
  <c r="K242" i="19" s="1"/>
  <c r="J75" i="19"/>
  <c r="J139" i="19"/>
  <c r="J267" i="19"/>
  <c r="J38" i="19"/>
  <c r="J102" i="19"/>
  <c r="J166" i="19"/>
  <c r="J33" i="19"/>
  <c r="J97" i="19"/>
  <c r="J161" i="19"/>
  <c r="J225" i="19"/>
  <c r="J289" i="19"/>
  <c r="K289" i="19" s="1"/>
  <c r="F122" i="19"/>
  <c r="F186" i="19"/>
  <c r="F250" i="19"/>
  <c r="F62" i="19"/>
  <c r="F51" i="19"/>
  <c r="K51" i="19" s="1"/>
  <c r="F28" i="19"/>
  <c r="J143" i="19"/>
  <c r="J52" i="19"/>
  <c r="J116" i="19"/>
  <c r="J180" i="19"/>
  <c r="J244" i="19"/>
  <c r="F21" i="19"/>
  <c r="F85" i="19"/>
  <c r="J40" i="19"/>
  <c r="J85" i="19"/>
  <c r="J165" i="19"/>
  <c r="J253" i="19"/>
  <c r="J263" i="19"/>
  <c r="J230" i="19"/>
  <c r="J294" i="19"/>
  <c r="F63" i="19"/>
  <c r="J231" i="19"/>
  <c r="J71" i="19"/>
  <c r="J271" i="19"/>
  <c r="F118" i="19"/>
  <c r="F206" i="19"/>
  <c r="F294" i="19"/>
  <c r="F128" i="19"/>
  <c r="F65" i="19"/>
  <c r="F107" i="19"/>
  <c r="K107" i="19" s="1"/>
  <c r="J205" i="19"/>
  <c r="F255" i="19"/>
  <c r="F89" i="19"/>
  <c r="F163" i="19"/>
  <c r="F96" i="19"/>
  <c r="F81" i="19"/>
  <c r="F139" i="19"/>
  <c r="J223" i="19"/>
  <c r="F113" i="19"/>
  <c r="F267" i="19"/>
  <c r="J136" i="19"/>
  <c r="J200" i="19"/>
  <c r="J264" i="19"/>
  <c r="F131" i="19"/>
  <c r="F140" i="19"/>
  <c r="F228" i="19"/>
  <c r="F117" i="19"/>
  <c r="F245" i="19"/>
  <c r="J240" i="19"/>
  <c r="J226" i="19"/>
  <c r="K226" i="19" s="1"/>
  <c r="J106" i="19"/>
  <c r="J67" i="19"/>
  <c r="J195" i="19"/>
  <c r="K195" i="19" s="1"/>
  <c r="J94" i="19"/>
  <c r="J89" i="19"/>
  <c r="K89" i="19" s="1"/>
  <c r="J50" i="19"/>
  <c r="J178" i="19"/>
  <c r="J11" i="19"/>
  <c r="J203" i="19"/>
  <c r="J58" i="19"/>
  <c r="J122" i="19"/>
  <c r="J186" i="19"/>
  <c r="J250" i="19"/>
  <c r="J19" i="19"/>
  <c r="J83" i="19"/>
  <c r="J147" i="19"/>
  <c r="J211" i="19"/>
  <c r="J275" i="19"/>
  <c r="J46" i="19"/>
  <c r="K46" i="19" s="1"/>
  <c r="J110" i="19"/>
  <c r="J8" i="19"/>
  <c r="J41" i="19"/>
  <c r="J105" i="19"/>
  <c r="J169" i="19"/>
  <c r="J233" i="19"/>
  <c r="J297" i="19"/>
  <c r="K297" i="19" s="1"/>
  <c r="F130" i="19"/>
  <c r="F194" i="19"/>
  <c r="F258" i="19"/>
  <c r="J175" i="19"/>
  <c r="F59" i="19"/>
  <c r="F36" i="19"/>
  <c r="J295" i="19"/>
  <c r="J60" i="19"/>
  <c r="K60" i="19" s="1"/>
  <c r="J124" i="19"/>
  <c r="J188" i="19"/>
  <c r="J252" i="19"/>
  <c r="F29" i="19"/>
  <c r="F93" i="19"/>
  <c r="J56" i="19"/>
  <c r="K56" i="19" s="1"/>
  <c r="J93" i="19"/>
  <c r="J181" i="19"/>
  <c r="K181" i="19" s="1"/>
  <c r="J261" i="19"/>
  <c r="J174" i="19"/>
  <c r="J238" i="19"/>
  <c r="F7" i="19"/>
  <c r="F71" i="19"/>
  <c r="F40" i="19"/>
  <c r="J79" i="19"/>
  <c r="F8" i="19"/>
  <c r="F134" i="19"/>
  <c r="F214" i="19"/>
  <c r="F127" i="19"/>
  <c r="F152" i="19"/>
  <c r="F97" i="19"/>
  <c r="F171" i="19"/>
  <c r="J269" i="19"/>
  <c r="K269" i="19" s="1"/>
  <c r="F279" i="19"/>
  <c r="F121" i="19"/>
  <c r="F16" i="19"/>
  <c r="F112" i="19"/>
  <c r="F105" i="19"/>
  <c r="F203" i="19"/>
  <c r="J255" i="19"/>
  <c r="F145" i="19"/>
  <c r="J72" i="19"/>
  <c r="K72" i="19" s="1"/>
  <c r="J144" i="19"/>
  <c r="J208" i="19"/>
  <c r="F227" i="19"/>
  <c r="F156" i="19"/>
  <c r="K156" i="19" s="1"/>
  <c r="F236" i="19"/>
  <c r="F141" i="19"/>
  <c r="J109" i="19"/>
  <c r="J237" i="19"/>
  <c r="J130" i="19"/>
  <c r="J258" i="19"/>
  <c r="J155" i="19"/>
  <c r="J283" i="19"/>
  <c r="J118" i="19"/>
  <c r="K118" i="19" s="1"/>
  <c r="J49" i="19"/>
  <c r="J177" i="19"/>
  <c r="F165" i="19"/>
  <c r="F293" i="19"/>
  <c r="F26" i="19"/>
  <c r="F92" i="19"/>
  <c r="F135" i="19"/>
  <c r="F189" i="19"/>
  <c r="F243" i="19"/>
  <c r="F295" i="19"/>
  <c r="F133" i="19"/>
  <c r="F175" i="19"/>
  <c r="F179" i="19"/>
  <c r="K179" i="19" s="1"/>
  <c r="F253" i="19"/>
  <c r="F143" i="19"/>
  <c r="F147" i="19"/>
  <c r="F199" i="19"/>
  <c r="F263" i="19"/>
  <c r="F18" i="19"/>
  <c r="F58" i="19"/>
  <c r="F101" i="19"/>
  <c r="F111" i="19"/>
  <c r="F123" i="19"/>
  <c r="F155" i="19"/>
  <c r="F187" i="19"/>
  <c r="F197" i="19"/>
  <c r="F207" i="19"/>
  <c r="F219" i="19"/>
  <c r="F229" i="19"/>
  <c r="F251" i="19"/>
  <c r="F261" i="19"/>
  <c r="F283" i="19"/>
  <c r="F115" i="19"/>
  <c r="F167" i="19"/>
  <c r="F231" i="19"/>
  <c r="F285" i="19"/>
  <c r="F90" i="19"/>
  <c r="F74" i="19"/>
  <c r="F125" i="19"/>
  <c r="F157" i="19"/>
  <c r="F221" i="19"/>
  <c r="K221" i="19" s="1"/>
  <c r="F275" i="19"/>
  <c r="F103" i="19"/>
  <c r="F211" i="19"/>
  <c r="F76" i="19"/>
  <c r="F168" i="19"/>
  <c r="K168" i="19" s="1"/>
  <c r="F254" i="19"/>
  <c r="F136" i="19"/>
  <c r="F94" i="19"/>
  <c r="F180" i="19"/>
  <c r="F264" i="19"/>
  <c r="F104" i="19"/>
  <c r="K104" i="19" s="1"/>
  <c r="F190" i="19"/>
  <c r="F276" i="19"/>
  <c r="F222" i="19"/>
  <c r="F116" i="19"/>
  <c r="F200" i="19"/>
  <c r="F286" i="19"/>
  <c r="F126" i="19"/>
  <c r="F212" i="19"/>
  <c r="F296" i="19"/>
  <c r="K296" i="19" s="1"/>
  <c r="F148" i="19"/>
  <c r="K148" i="19" s="1"/>
  <c r="F232" i="19"/>
  <c r="F32" i="19"/>
  <c r="K32" i="19" s="1"/>
  <c r="F158" i="19"/>
  <c r="F244" i="19"/>
  <c r="F138" i="19"/>
  <c r="F202" i="19"/>
  <c r="F266" i="19"/>
  <c r="J239" i="19"/>
  <c r="F67" i="19"/>
  <c r="F44" i="19"/>
  <c r="J64" i="19"/>
  <c r="J68" i="19"/>
  <c r="K68" i="19" s="1"/>
  <c r="J132" i="19"/>
  <c r="J196" i="19"/>
  <c r="K196" i="19" s="1"/>
  <c r="J260" i="19"/>
  <c r="F37" i="19"/>
  <c r="F14" i="19"/>
  <c r="K14" i="19" s="1"/>
  <c r="J21" i="19"/>
  <c r="J101" i="19"/>
  <c r="J189" i="19"/>
  <c r="J277" i="19"/>
  <c r="J182" i="19"/>
  <c r="K182" i="19" s="1"/>
  <c r="J246" i="19"/>
  <c r="F15" i="19"/>
  <c r="F79" i="19"/>
  <c r="J7" i="19"/>
  <c r="J103" i="19"/>
  <c r="J48" i="19"/>
  <c r="F142" i="19"/>
  <c r="K142" i="19" s="1"/>
  <c r="F230" i="19"/>
  <c r="F183" i="19"/>
  <c r="K183" i="19" s="1"/>
  <c r="F176" i="19"/>
  <c r="F129" i="19"/>
  <c r="F235" i="19"/>
  <c r="F95" i="19"/>
  <c r="F160" i="19"/>
  <c r="F153" i="19"/>
  <c r="F24" i="19"/>
  <c r="F120" i="19"/>
  <c r="F137" i="19"/>
  <c r="J31" i="19"/>
  <c r="J287" i="19"/>
  <c r="F177" i="19"/>
  <c r="J88" i="19"/>
  <c r="J152" i="19"/>
  <c r="J216" i="19"/>
  <c r="J280" i="19"/>
  <c r="F291" i="19"/>
  <c r="F164" i="19"/>
  <c r="F252" i="19"/>
  <c r="F149" i="19"/>
  <c r="F277" i="19"/>
  <c r="J112" i="19"/>
  <c r="J162" i="19"/>
  <c r="K162" i="19" s="1"/>
  <c r="J170" i="19"/>
  <c r="K170" i="19" s="1"/>
  <c r="J131" i="19"/>
  <c r="K131" i="19" s="1"/>
  <c r="J66" i="19"/>
  <c r="J194" i="19"/>
  <c r="J27" i="19"/>
  <c r="J91" i="19"/>
  <c r="J219" i="19"/>
  <c r="K219" i="19" s="1"/>
  <c r="J54" i="19"/>
  <c r="J16" i="19"/>
  <c r="K16" i="19" s="1"/>
  <c r="J113" i="19"/>
  <c r="J241" i="19"/>
  <c r="J10" i="19"/>
  <c r="K10" i="19" s="1"/>
  <c r="J74" i="19"/>
  <c r="J138" i="19"/>
  <c r="J202" i="19"/>
  <c r="K202" i="19" s="1"/>
  <c r="J266" i="19"/>
  <c r="K266" i="19" s="1"/>
  <c r="J35" i="19"/>
  <c r="J99" i="19"/>
  <c r="K99" i="19" s="1"/>
  <c r="J163" i="19"/>
  <c r="J227" i="19"/>
  <c r="J291" i="19"/>
  <c r="J62" i="19"/>
  <c r="J126" i="19"/>
  <c r="J24" i="19"/>
  <c r="J57" i="19"/>
  <c r="K57" i="19" s="1"/>
  <c r="J121" i="19"/>
  <c r="J185" i="19"/>
  <c r="J249" i="19"/>
  <c r="F34" i="19"/>
  <c r="F146" i="19"/>
  <c r="K146" i="19" s="1"/>
  <c r="F210" i="19"/>
  <c r="K210" i="19" s="1"/>
  <c r="F274" i="19"/>
  <c r="F11" i="19"/>
  <c r="F75" i="19"/>
  <c r="F52" i="19"/>
  <c r="J12" i="19"/>
  <c r="J76" i="19"/>
  <c r="J140" i="19"/>
  <c r="J204" i="19"/>
  <c r="J268" i="19"/>
  <c r="K268" i="19" s="1"/>
  <c r="F45" i="19"/>
  <c r="F54" i="19"/>
  <c r="J29" i="19"/>
  <c r="J117" i="19"/>
  <c r="J197" i="19"/>
  <c r="J285" i="19"/>
  <c r="J190" i="19"/>
  <c r="K190" i="19" s="1"/>
  <c r="J254" i="19"/>
  <c r="F23" i="19"/>
  <c r="F87" i="19"/>
  <c r="J15" i="19"/>
  <c r="J111" i="19"/>
  <c r="J80" i="19"/>
  <c r="F150" i="19"/>
  <c r="F238" i="19"/>
  <c r="F215" i="19"/>
  <c r="F208" i="19"/>
  <c r="F161" i="19"/>
  <c r="J13" i="19"/>
  <c r="F119" i="19"/>
  <c r="K119" i="19" s="1"/>
  <c r="F192" i="19"/>
  <c r="F185" i="19"/>
  <c r="F48" i="19"/>
  <c r="F144" i="19"/>
  <c r="F169" i="19"/>
  <c r="J63" i="19"/>
  <c r="F9" i="19"/>
  <c r="F209" i="19"/>
  <c r="J96" i="19"/>
  <c r="K96" i="19" s="1"/>
  <c r="J160" i="19"/>
  <c r="J224" i="19"/>
  <c r="J288" i="19"/>
  <c r="F84" i="19"/>
  <c r="K84" i="19" s="1"/>
  <c r="F172" i="19"/>
  <c r="F260" i="19"/>
  <c r="F173" i="19"/>
  <c r="F259" i="19"/>
  <c r="K37" i="19" l="1"/>
  <c r="K293" i="19"/>
  <c r="K134" i="19"/>
  <c r="K45" i="19"/>
  <c r="K73" i="19"/>
  <c r="K220" i="19"/>
  <c r="K171" i="19"/>
  <c r="K239" i="19"/>
  <c r="K35" i="19"/>
  <c r="K246" i="19"/>
  <c r="K223" i="19"/>
  <c r="K140" i="19"/>
  <c r="K109" i="19"/>
  <c r="K91" i="19"/>
  <c r="K237" i="19"/>
  <c r="K21" i="19"/>
  <c r="K86" i="19"/>
  <c r="K53" i="19"/>
  <c r="K154" i="19"/>
  <c r="K87" i="19"/>
  <c r="K26" i="19"/>
  <c r="K212" i="19"/>
  <c r="K115" i="19"/>
  <c r="K206" i="19"/>
  <c r="K43" i="19"/>
  <c r="K201" i="19"/>
  <c r="K256" i="19"/>
  <c r="K78" i="19"/>
  <c r="K98" i="19"/>
  <c r="K285" i="19"/>
  <c r="K27" i="19"/>
  <c r="K294" i="19"/>
  <c r="K112" i="19"/>
  <c r="K12" i="19"/>
  <c r="K194" i="19"/>
  <c r="K64" i="19"/>
  <c r="K49" i="19"/>
  <c r="K255" i="19"/>
  <c r="K66" i="19"/>
  <c r="K287" i="19"/>
  <c r="K240" i="19"/>
  <c r="K13" i="19"/>
  <c r="K63" i="19"/>
  <c r="K31" i="19"/>
  <c r="K41" i="19"/>
  <c r="K50" i="19"/>
  <c r="K17" i="19"/>
  <c r="K18" i="19"/>
  <c r="K82" i="19"/>
  <c r="K243" i="19"/>
  <c r="K20" i="19"/>
  <c r="K23" i="19"/>
  <c r="K137" i="19"/>
  <c r="K6" i="19"/>
  <c r="K167" i="19"/>
  <c r="K218" i="19"/>
  <c r="K121" i="19"/>
  <c r="K30" i="19"/>
  <c r="K250" i="19"/>
  <c r="K254" i="19"/>
  <c r="K24" i="19"/>
  <c r="K174" i="19"/>
  <c r="K188" i="19"/>
  <c r="K205" i="19"/>
  <c r="K225" i="19"/>
  <c r="K265" i="19"/>
  <c r="K232" i="19"/>
  <c r="K39" i="19"/>
  <c r="K9" i="19"/>
  <c r="K241" i="19"/>
  <c r="K233" i="19"/>
  <c r="K106" i="19"/>
  <c r="K65" i="19"/>
  <c r="K235" i="19"/>
  <c r="K129" i="19"/>
  <c r="K135" i="19"/>
  <c r="K178" i="19"/>
  <c r="K166" i="19"/>
  <c r="K217" i="19"/>
  <c r="K274" i="19"/>
  <c r="K92" i="19"/>
  <c r="K175" i="19"/>
  <c r="K8" i="19"/>
  <c r="K62" i="19"/>
  <c r="K216" i="19"/>
  <c r="K110" i="19"/>
  <c r="K271" i="19"/>
  <c r="K77" i="19"/>
  <c r="K262" i="19"/>
  <c r="K288" i="19"/>
  <c r="K204" i="19"/>
  <c r="K160" i="19"/>
  <c r="K197" i="19"/>
  <c r="K133" i="19"/>
  <c r="K85" i="19"/>
  <c r="K139" i="19"/>
  <c r="K42" i="19"/>
  <c r="K281" i="19"/>
  <c r="K290" i="19"/>
  <c r="K28" i="19"/>
  <c r="K125" i="19"/>
  <c r="K147" i="19"/>
  <c r="K257" i="19"/>
  <c r="K276" i="19"/>
  <c r="K83" i="19"/>
  <c r="K222" i="19"/>
  <c r="K236" i="19"/>
  <c r="K61" i="19"/>
  <c r="K90" i="19"/>
  <c r="K19" i="19"/>
  <c r="K159" i="19"/>
  <c r="K193" i="19"/>
  <c r="K128" i="19"/>
  <c r="K127" i="19"/>
  <c r="K284" i="19"/>
  <c r="K54" i="19"/>
  <c r="K224" i="19"/>
  <c r="K76" i="19"/>
  <c r="K291" i="19"/>
  <c r="K74" i="19"/>
  <c r="K152" i="19"/>
  <c r="K277" i="19"/>
  <c r="K132" i="19"/>
  <c r="K200" i="19"/>
  <c r="K263" i="19"/>
  <c r="K180" i="19"/>
  <c r="K102" i="19"/>
  <c r="K25" i="19"/>
  <c r="K234" i="19"/>
  <c r="K292" i="19"/>
  <c r="K22" i="19"/>
  <c r="K111" i="19"/>
  <c r="K117" i="19"/>
  <c r="K38" i="19"/>
  <c r="K248" i="19"/>
  <c r="K270" i="19"/>
  <c r="K214" i="19"/>
  <c r="K228" i="19"/>
  <c r="K251" i="19"/>
  <c r="K15" i="19"/>
  <c r="K95" i="19"/>
  <c r="K101" i="19"/>
  <c r="K52" i="19"/>
  <c r="K11" i="19"/>
  <c r="K88" i="19"/>
  <c r="K48" i="19"/>
  <c r="K189" i="19"/>
  <c r="K177" i="19"/>
  <c r="K105" i="19"/>
  <c r="K136" i="19"/>
  <c r="K253" i="19"/>
  <c r="K116" i="19"/>
  <c r="K286" i="19"/>
  <c r="K278" i="19"/>
  <c r="F4" i="19"/>
  <c r="K138" i="19"/>
  <c r="K7" i="19"/>
  <c r="K238" i="19"/>
  <c r="K252" i="19"/>
  <c r="K71" i="19"/>
  <c r="K143" i="19"/>
  <c r="K192" i="19"/>
  <c r="K172" i="19"/>
  <c r="K158" i="19"/>
  <c r="K164" i="19"/>
  <c r="K209" i="19"/>
  <c r="K187" i="19"/>
  <c r="K267" i="19"/>
  <c r="K283" i="19"/>
  <c r="K208" i="19"/>
  <c r="K186" i="19"/>
  <c r="K94" i="19"/>
  <c r="K231" i="19"/>
  <c r="K40" i="19"/>
  <c r="K161" i="19"/>
  <c r="K75" i="19"/>
  <c r="K245" i="19"/>
  <c r="K259" i="19"/>
  <c r="K120" i="19"/>
  <c r="K229" i="19"/>
  <c r="K145" i="19"/>
  <c r="K123" i="19"/>
  <c r="K169" i="19"/>
  <c r="K103" i="19"/>
  <c r="K5" i="19"/>
  <c r="J4" i="19"/>
  <c r="K80" i="19"/>
  <c r="K249" i="19"/>
  <c r="K227" i="19"/>
  <c r="K155" i="19"/>
  <c r="K144" i="19"/>
  <c r="K261" i="19"/>
  <c r="K124" i="19"/>
  <c r="K122" i="19"/>
  <c r="K97" i="19"/>
  <c r="K157" i="19"/>
  <c r="K44" i="19"/>
  <c r="K207" i="19"/>
  <c r="K149" i="19"/>
  <c r="K36" i="19"/>
  <c r="K81" i="19"/>
  <c r="K59" i="19"/>
  <c r="K165" i="19"/>
  <c r="K153" i="19"/>
  <c r="K163" i="19"/>
  <c r="K280" i="19"/>
  <c r="K260" i="19"/>
  <c r="K258" i="19"/>
  <c r="K275" i="19"/>
  <c r="K58" i="19"/>
  <c r="K67" i="19"/>
  <c r="K33" i="19"/>
  <c r="K173" i="19"/>
  <c r="K55" i="19"/>
  <c r="K69" i="19"/>
  <c r="K34" i="19"/>
  <c r="K141" i="19"/>
  <c r="K47" i="19"/>
  <c r="K126" i="19"/>
  <c r="K273" i="19"/>
  <c r="K29" i="19"/>
  <c r="K185" i="19"/>
  <c r="K113" i="19"/>
  <c r="K130" i="19"/>
  <c r="K79" i="19"/>
  <c r="K93" i="19"/>
  <c r="K295" i="19"/>
  <c r="K211" i="19"/>
  <c r="K203" i="19"/>
  <c r="K264" i="19"/>
  <c r="K230" i="19"/>
  <c r="K244" i="19"/>
  <c r="K191" i="19"/>
  <c r="K215" i="19"/>
  <c r="K199" i="19"/>
  <c r="K279" i="19"/>
  <c r="K150" i="19"/>
  <c r="K176" i="19"/>
  <c r="K4" i="19" l="1"/>
  <c r="AA19" i="9" l="1"/>
  <c r="AA20" i="9"/>
  <c r="AA21" i="9"/>
  <c r="AA22" i="9"/>
  <c r="AA23" i="9"/>
  <c r="AA24" i="9"/>
  <c r="AA25" i="9"/>
  <c r="AA26" i="9"/>
  <c r="AA27" i="9"/>
  <c r="AA28" i="9"/>
  <c r="AA29" i="9"/>
  <c r="AA30" i="9"/>
  <c r="AA31" i="9"/>
  <c r="AA32" i="9"/>
  <c r="AA33" i="9"/>
  <c r="AA34" i="9"/>
  <c r="AA35" i="9"/>
  <c r="AA36" i="9"/>
  <c r="AA37" i="9"/>
  <c r="AA38" i="9"/>
  <c r="AA39" i="9"/>
  <c r="AA40" i="9"/>
  <c r="AA41" i="9"/>
  <c r="AA42" i="9"/>
  <c r="AA43" i="9"/>
  <c r="AA44" i="9"/>
  <c r="AA45" i="9"/>
  <c r="AA46" i="9"/>
  <c r="AA47" i="9"/>
  <c r="AA48" i="9"/>
  <c r="AA49" i="9"/>
  <c r="AA50" i="9"/>
  <c r="AA51" i="9"/>
  <c r="AA52" i="9"/>
  <c r="AA53" i="9"/>
  <c r="AA54" i="9"/>
  <c r="AA55" i="9"/>
  <c r="AA56" i="9"/>
  <c r="AA57" i="9"/>
  <c r="AA58" i="9"/>
  <c r="AA59" i="9"/>
  <c r="AA60" i="9"/>
  <c r="AA61" i="9"/>
  <c r="AA62" i="9"/>
  <c r="AA63" i="9"/>
  <c r="AA64" i="9"/>
  <c r="AA65" i="9"/>
  <c r="AA66" i="9"/>
  <c r="AA67" i="9"/>
  <c r="AA68" i="9"/>
  <c r="AA69" i="9"/>
  <c r="AA70" i="9"/>
  <c r="AA71" i="9"/>
  <c r="AA72" i="9"/>
  <c r="AA73" i="9"/>
  <c r="AA74" i="9"/>
  <c r="AA75" i="9"/>
  <c r="AA76" i="9"/>
  <c r="AA77" i="9"/>
  <c r="AA78" i="9"/>
  <c r="AA79" i="9"/>
  <c r="AA80" i="9"/>
  <c r="AA81" i="9"/>
  <c r="AA82" i="9"/>
  <c r="AA83" i="9"/>
  <c r="AA84" i="9"/>
  <c r="AA85" i="9"/>
  <c r="AA86" i="9"/>
  <c r="AA87" i="9"/>
  <c r="AA88" i="9"/>
  <c r="AA89" i="9"/>
  <c r="AA90" i="9"/>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126" i="9"/>
  <c r="AA127" i="9"/>
  <c r="AA128" i="9"/>
  <c r="AA129" i="9"/>
  <c r="AA130" i="9"/>
  <c r="AA131" i="9"/>
  <c r="AA132" i="9"/>
  <c r="AA133" i="9"/>
  <c r="AA134" i="9"/>
  <c r="AA135" i="9"/>
  <c r="AA136" i="9"/>
  <c r="AA137" i="9"/>
  <c r="AA138" i="9"/>
  <c r="AA139" i="9"/>
  <c r="AA140" i="9"/>
  <c r="AA141" i="9"/>
  <c r="AA142" i="9"/>
  <c r="AA143" i="9"/>
  <c r="AA144" i="9"/>
  <c r="AA145" i="9"/>
  <c r="AA146" i="9"/>
  <c r="AA147" i="9"/>
  <c r="AA148" i="9"/>
  <c r="AA149" i="9"/>
  <c r="AA150" i="9"/>
  <c r="AA151" i="9"/>
  <c r="AA152" i="9"/>
  <c r="AA153" i="9"/>
  <c r="AA154" i="9"/>
  <c r="AA155" i="9"/>
  <c r="AA156" i="9"/>
  <c r="AA157" i="9"/>
  <c r="AA158" i="9"/>
  <c r="AA159" i="9"/>
  <c r="AA160" i="9"/>
  <c r="AA161" i="9"/>
  <c r="AA162" i="9"/>
  <c r="AA163" i="9"/>
  <c r="AA164" i="9"/>
  <c r="AA165" i="9"/>
  <c r="AA166" i="9"/>
  <c r="AA167" i="9"/>
  <c r="AA168" i="9"/>
  <c r="AA169" i="9"/>
  <c r="AA170" i="9"/>
  <c r="AA171" i="9"/>
  <c r="AA172" i="9"/>
  <c r="AA173" i="9"/>
  <c r="AA174" i="9"/>
  <c r="AA175" i="9"/>
  <c r="AA176" i="9"/>
  <c r="AA177" i="9"/>
  <c r="AA178" i="9"/>
  <c r="AA179" i="9"/>
  <c r="AA180" i="9"/>
  <c r="AA181" i="9"/>
  <c r="AA182" i="9"/>
  <c r="AA183" i="9"/>
  <c r="AA184" i="9"/>
  <c r="AA185" i="9"/>
  <c r="AA186" i="9"/>
  <c r="AA187" i="9"/>
  <c r="AA188" i="9"/>
  <c r="AA189" i="9"/>
  <c r="AA190" i="9"/>
  <c r="AA191" i="9"/>
  <c r="AA192" i="9"/>
  <c r="AA193" i="9"/>
  <c r="AA194" i="9"/>
  <c r="AA195" i="9"/>
  <c r="AA196" i="9"/>
  <c r="AA197" i="9"/>
  <c r="AA198" i="9"/>
  <c r="AA199" i="9"/>
  <c r="AA200" i="9"/>
  <c r="AA201" i="9"/>
  <c r="AA202" i="9"/>
  <c r="AA203" i="9"/>
  <c r="AA204" i="9"/>
  <c r="AA205" i="9"/>
  <c r="AA206" i="9"/>
  <c r="AA207" i="9"/>
  <c r="AA208" i="9"/>
  <c r="AA209" i="9"/>
  <c r="AA210" i="9"/>
  <c r="AA211" i="9"/>
  <c r="AA212" i="9"/>
  <c r="AA213" i="9"/>
  <c r="AA214" i="9"/>
  <c r="AA215" i="9"/>
  <c r="AA216" i="9"/>
  <c r="AA217" i="9"/>
  <c r="AA218" i="9"/>
  <c r="AA219" i="9"/>
  <c r="AA220" i="9"/>
  <c r="AA221" i="9"/>
  <c r="AA222" i="9"/>
  <c r="AA223" i="9"/>
  <c r="AA224" i="9"/>
  <c r="AA225" i="9"/>
  <c r="AA226" i="9"/>
  <c r="AA227" i="9"/>
  <c r="AA228" i="9"/>
  <c r="AA229" i="9"/>
  <c r="AA230" i="9"/>
  <c r="AA231" i="9"/>
  <c r="AA232" i="9"/>
  <c r="AA233" i="9"/>
  <c r="AA234" i="9"/>
  <c r="AA235" i="9"/>
  <c r="AA236" i="9"/>
  <c r="AA237" i="9"/>
  <c r="AA238" i="9"/>
  <c r="AA239" i="9"/>
  <c r="AA240" i="9"/>
  <c r="AA241" i="9"/>
  <c r="AA242" i="9"/>
  <c r="AA243" i="9"/>
  <c r="AA244" i="9"/>
  <c r="AA245" i="9"/>
  <c r="AA246" i="9"/>
  <c r="AA247" i="9"/>
  <c r="AA248" i="9"/>
  <c r="AA249" i="9"/>
  <c r="AA250" i="9"/>
  <c r="AA251" i="9"/>
  <c r="AA252" i="9"/>
  <c r="AA253" i="9"/>
  <c r="AA254" i="9"/>
  <c r="AA255" i="9"/>
  <c r="AA256" i="9"/>
  <c r="AA257" i="9"/>
  <c r="AA258" i="9"/>
  <c r="AA259" i="9"/>
  <c r="AA260" i="9"/>
  <c r="AA261" i="9"/>
  <c r="AA262" i="9"/>
  <c r="AA263" i="9"/>
  <c r="AA264" i="9"/>
  <c r="AA265" i="9"/>
  <c r="AA266" i="9"/>
  <c r="AA267" i="9"/>
  <c r="AA268" i="9"/>
  <c r="AA269" i="9"/>
  <c r="AA270" i="9"/>
  <c r="AA271" i="9"/>
  <c r="AA272" i="9"/>
  <c r="AA273" i="9"/>
  <c r="AA274" i="9"/>
  <c r="AA275" i="9"/>
  <c r="AA276" i="9"/>
  <c r="AA277" i="9"/>
  <c r="AA278" i="9"/>
  <c r="AA279" i="9"/>
  <c r="AA280" i="9"/>
  <c r="AA281" i="9"/>
  <c r="AA282" i="9"/>
  <c r="AA283" i="9"/>
  <c r="AA284" i="9"/>
  <c r="AA285" i="9"/>
  <c r="AA286" i="9"/>
  <c r="AA287" i="9"/>
  <c r="AA288" i="9"/>
  <c r="AA289" i="9"/>
  <c r="AA290" i="9"/>
  <c r="AA291" i="9"/>
  <c r="AA292" i="9"/>
  <c r="AA293" i="9"/>
  <c r="AA294" i="9"/>
  <c r="AA295" i="9"/>
  <c r="AA296" i="9"/>
  <c r="AA297" i="9"/>
  <c r="AA298" i="9"/>
  <c r="AA299" i="9"/>
  <c r="AA300" i="9"/>
  <c r="AA301" i="9"/>
  <c r="AA302" i="9"/>
  <c r="AA303" i="9"/>
  <c r="AA304" i="9"/>
  <c r="AA305" i="9"/>
  <c r="AA306" i="9"/>
  <c r="AA307" i="9"/>
  <c r="AA308" i="9"/>
  <c r="AA309" i="9"/>
  <c r="AA310" i="9"/>
  <c r="H19" i="9" l="1"/>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H308" i="9"/>
  <c r="H309" i="9"/>
  <c r="H310" i="9"/>
  <c r="I7" i="11" l="1"/>
  <c r="M7" i="18" l="1"/>
  <c r="N7" i="18" s="1"/>
  <c r="M11" i="18"/>
  <c r="N11" i="18" s="1"/>
  <c r="M12" i="18"/>
  <c r="N12" i="18" s="1"/>
  <c r="M13" i="18"/>
  <c r="N13" i="18" s="1"/>
  <c r="M16" i="18"/>
  <c r="N16" i="18" s="1"/>
  <c r="M19" i="18"/>
  <c r="N19" i="18" s="1"/>
  <c r="M20" i="18"/>
  <c r="N20" i="18" s="1"/>
  <c r="M21" i="18"/>
  <c r="N21" i="18" s="1"/>
  <c r="M22" i="18"/>
  <c r="N22" i="18" s="1"/>
  <c r="M24" i="18"/>
  <c r="N24" i="18" s="1"/>
  <c r="M27" i="18"/>
  <c r="N27" i="18" s="1"/>
  <c r="M28" i="18"/>
  <c r="N28" i="18" s="1"/>
  <c r="M29" i="18"/>
  <c r="N29" i="18" s="1"/>
  <c r="M30" i="18"/>
  <c r="N30" i="18" s="1"/>
  <c r="M32" i="18"/>
  <c r="N32" i="18" s="1"/>
  <c r="M35" i="18"/>
  <c r="N35" i="18" s="1"/>
  <c r="M36" i="18"/>
  <c r="N36" i="18" s="1"/>
  <c r="M37" i="18"/>
  <c r="N37" i="18" s="1"/>
  <c r="M38" i="18"/>
  <c r="N38" i="18" s="1"/>
  <c r="M40" i="18"/>
  <c r="N40" i="18" s="1"/>
  <c r="M43" i="18"/>
  <c r="N43" i="18" s="1"/>
  <c r="M44" i="18"/>
  <c r="N44" i="18" s="1"/>
  <c r="M45" i="18"/>
  <c r="N45" i="18" s="1"/>
  <c r="M46" i="18"/>
  <c r="N46" i="18" s="1"/>
  <c r="M48" i="18"/>
  <c r="N48" i="18" s="1"/>
  <c r="M52" i="18"/>
  <c r="N52" i="18" s="1"/>
  <c r="M53" i="18"/>
  <c r="N53" i="18" s="1"/>
  <c r="M54" i="18"/>
  <c r="N54" i="18" s="1"/>
  <c r="M56" i="18"/>
  <c r="N56" i="18" s="1"/>
  <c r="M59" i="18"/>
  <c r="N59" i="18" s="1"/>
  <c r="M60" i="18"/>
  <c r="N60" i="18" s="1"/>
  <c r="M61" i="18"/>
  <c r="N61" i="18" s="1"/>
  <c r="M62" i="18"/>
  <c r="N62" i="18" s="1"/>
  <c r="M64" i="18"/>
  <c r="N64" i="18" s="1"/>
  <c r="M67" i="18"/>
  <c r="N67" i="18" s="1"/>
  <c r="M68" i="18"/>
  <c r="N68" i="18" s="1"/>
  <c r="M69" i="18"/>
  <c r="N69" i="18" s="1"/>
  <c r="M70" i="18"/>
  <c r="N70" i="18" s="1"/>
  <c r="M72" i="18"/>
  <c r="N72" i="18" s="1"/>
  <c r="M75" i="18"/>
  <c r="N75" i="18" s="1"/>
  <c r="M76" i="18"/>
  <c r="N76" i="18" s="1"/>
  <c r="M77" i="18"/>
  <c r="N77" i="18" s="1"/>
  <c r="M78" i="18"/>
  <c r="N78" i="18" s="1"/>
  <c r="M80" i="18"/>
  <c r="N80" i="18" s="1"/>
  <c r="M85" i="18"/>
  <c r="N85" i="18" s="1"/>
  <c r="M86" i="18"/>
  <c r="N86" i="18" s="1"/>
  <c r="M88" i="18"/>
  <c r="N88" i="18" s="1"/>
  <c r="M91" i="18"/>
  <c r="N91" i="18" s="1"/>
  <c r="M92" i="18"/>
  <c r="N92" i="18" s="1"/>
  <c r="M93" i="18"/>
  <c r="N93" i="18" s="1"/>
  <c r="M94" i="18"/>
  <c r="N94" i="18" s="1"/>
  <c r="M96" i="18"/>
  <c r="N96" i="18" s="1"/>
  <c r="M99" i="18"/>
  <c r="N99" i="18" s="1"/>
  <c r="M100" i="18"/>
  <c r="N100" i="18" s="1"/>
  <c r="M101" i="18"/>
  <c r="N101" i="18" s="1"/>
  <c r="M102" i="18"/>
  <c r="N102" i="18" s="1"/>
  <c r="M104" i="18"/>
  <c r="N104" i="18" s="1"/>
  <c r="M107" i="18"/>
  <c r="N107" i="18" s="1"/>
  <c r="M108" i="18"/>
  <c r="N108" i="18" s="1"/>
  <c r="M109" i="18"/>
  <c r="N109" i="18" s="1"/>
  <c r="M110" i="18"/>
  <c r="N110" i="18" s="1"/>
  <c r="M112" i="18"/>
  <c r="N112" i="18" s="1"/>
  <c r="M118" i="18"/>
  <c r="N118" i="18" s="1"/>
  <c r="M120" i="18"/>
  <c r="N120" i="18" s="1"/>
  <c r="M123" i="18"/>
  <c r="N123" i="18" s="1"/>
  <c r="M124" i="18"/>
  <c r="N124" i="18" s="1"/>
  <c r="M125" i="18"/>
  <c r="N125" i="18" s="1"/>
  <c r="M126" i="18"/>
  <c r="N126" i="18" s="1"/>
  <c r="M128" i="18"/>
  <c r="N128" i="18" s="1"/>
  <c r="M131" i="18"/>
  <c r="N131" i="18" s="1"/>
  <c r="M132" i="18"/>
  <c r="N132" i="18" s="1"/>
  <c r="M133" i="18"/>
  <c r="N133" i="18" s="1"/>
  <c r="M134" i="18"/>
  <c r="N134" i="18" s="1"/>
  <c r="M139" i="18"/>
  <c r="N139" i="18" s="1"/>
  <c r="M140" i="18"/>
  <c r="N140" i="18" s="1"/>
  <c r="M141" i="18"/>
  <c r="N141" i="18" s="1"/>
  <c r="M142" i="18"/>
  <c r="N142" i="18" s="1"/>
  <c r="M144" i="18"/>
  <c r="N144" i="18" s="1"/>
  <c r="M149" i="18"/>
  <c r="N149" i="18" s="1"/>
  <c r="M150" i="18"/>
  <c r="N150" i="18" s="1"/>
  <c r="M152" i="18"/>
  <c r="N152" i="18" s="1"/>
  <c r="M155" i="18"/>
  <c r="N155" i="18" s="1"/>
  <c r="M156" i="18"/>
  <c r="N156" i="18" s="1"/>
  <c r="M157" i="18"/>
  <c r="N157" i="18" s="1"/>
  <c r="M158" i="18"/>
  <c r="N158" i="18" s="1"/>
  <c r="M160" i="18"/>
  <c r="N160" i="18" s="1"/>
  <c r="M163" i="18"/>
  <c r="N163" i="18" s="1"/>
  <c r="M164" i="18"/>
  <c r="N164" i="18" s="1"/>
  <c r="M165" i="18"/>
  <c r="N165" i="18" s="1"/>
  <c r="M166" i="18"/>
  <c r="N166" i="18" s="1"/>
  <c r="M168" i="18"/>
  <c r="N168" i="18" s="1"/>
  <c r="M171" i="18"/>
  <c r="N171" i="18" s="1"/>
  <c r="M172" i="18"/>
  <c r="N172" i="18" s="1"/>
  <c r="M173" i="18"/>
  <c r="N173" i="18" s="1"/>
  <c r="M174" i="18"/>
  <c r="N174" i="18" s="1"/>
  <c r="M176" i="18"/>
  <c r="N176" i="18" s="1"/>
  <c r="M179" i="18"/>
  <c r="N179" i="18" s="1"/>
  <c r="M180" i="18"/>
  <c r="N180" i="18" s="1"/>
  <c r="M181" i="18"/>
  <c r="N181" i="18" s="1"/>
  <c r="M182" i="18"/>
  <c r="N182" i="18" s="1"/>
  <c r="M184" i="18"/>
  <c r="N184" i="18" s="1"/>
  <c r="M187" i="18"/>
  <c r="N187" i="18" s="1"/>
  <c r="M188" i="18"/>
  <c r="N188" i="18" s="1"/>
  <c r="M189" i="18"/>
  <c r="N189" i="18" s="1"/>
  <c r="M190" i="18"/>
  <c r="N190" i="18" s="1"/>
  <c r="M192" i="18"/>
  <c r="N192" i="18" s="1"/>
  <c r="M195" i="18"/>
  <c r="N195" i="18" s="1"/>
  <c r="M196" i="18"/>
  <c r="N196" i="18" s="1"/>
  <c r="M197" i="18"/>
  <c r="N197" i="18" s="1"/>
  <c r="M198" i="18"/>
  <c r="N198" i="18" s="1"/>
  <c r="M200" i="18"/>
  <c r="N200" i="18" s="1"/>
  <c r="M203" i="18"/>
  <c r="N203" i="18" s="1"/>
  <c r="M204" i="18"/>
  <c r="N204" i="18" s="1"/>
  <c r="M205" i="18"/>
  <c r="N205" i="18" s="1"/>
  <c r="M206" i="18"/>
  <c r="N206" i="18" s="1"/>
  <c r="M208" i="18"/>
  <c r="N208" i="18" s="1"/>
  <c r="M211" i="18"/>
  <c r="N211" i="18" s="1"/>
  <c r="M212" i="18"/>
  <c r="N212" i="18" s="1"/>
  <c r="M213" i="18"/>
  <c r="N213" i="18" s="1"/>
  <c r="M214" i="18"/>
  <c r="N214" i="18" s="1"/>
  <c r="M216" i="18"/>
  <c r="N216" i="18" s="1"/>
  <c r="M219" i="18"/>
  <c r="N219" i="18" s="1"/>
  <c r="M220" i="18"/>
  <c r="N220" i="18" s="1"/>
  <c r="M221" i="18"/>
  <c r="N221" i="18" s="1"/>
  <c r="M222" i="18"/>
  <c r="N222" i="18" s="1"/>
  <c r="M224" i="18"/>
  <c r="N224" i="18" s="1"/>
  <c r="M227" i="18"/>
  <c r="N227" i="18" s="1"/>
  <c r="M228" i="18"/>
  <c r="N228" i="18" s="1"/>
  <c r="M229" i="18"/>
  <c r="N229" i="18" s="1"/>
  <c r="M230" i="18"/>
  <c r="N230" i="18" s="1"/>
  <c r="M232" i="18"/>
  <c r="N232" i="18" s="1"/>
  <c r="M235" i="18"/>
  <c r="N235" i="18" s="1"/>
  <c r="M236" i="18"/>
  <c r="N236" i="18" s="1"/>
  <c r="M237" i="18"/>
  <c r="N237" i="18" s="1"/>
  <c r="M238" i="18"/>
  <c r="N238" i="18" s="1"/>
  <c r="M240" i="18"/>
  <c r="N240" i="18" s="1"/>
  <c r="M244" i="18"/>
  <c r="N244" i="18" s="1"/>
  <c r="M245" i="18"/>
  <c r="N245" i="18" s="1"/>
  <c r="M246" i="18"/>
  <c r="N246" i="18" s="1"/>
  <c r="M248" i="18"/>
  <c r="N248" i="18" s="1"/>
  <c r="M251" i="18"/>
  <c r="N251" i="18" s="1"/>
  <c r="M252" i="18"/>
  <c r="N252" i="18" s="1"/>
  <c r="M253" i="18"/>
  <c r="N253" i="18" s="1"/>
  <c r="M254" i="18"/>
  <c r="N254" i="18" s="1"/>
  <c r="M256" i="18"/>
  <c r="N256" i="18" s="1"/>
  <c r="M259" i="18"/>
  <c r="N259" i="18" s="1"/>
  <c r="M260" i="18"/>
  <c r="N260" i="18" s="1"/>
  <c r="M261" i="18"/>
  <c r="N261" i="18" s="1"/>
  <c r="M262" i="18"/>
  <c r="N262" i="18" s="1"/>
  <c r="M264" i="18"/>
  <c r="N264" i="18" s="1"/>
  <c r="M267" i="18"/>
  <c r="N267" i="18" s="1"/>
  <c r="M268" i="18"/>
  <c r="N268" i="18" s="1"/>
  <c r="M269" i="18"/>
  <c r="N269" i="18" s="1"/>
  <c r="M270" i="18"/>
  <c r="N270" i="18" s="1"/>
  <c r="M272" i="18"/>
  <c r="N272" i="18" s="1"/>
  <c r="M275" i="18"/>
  <c r="N275" i="18" s="1"/>
  <c r="M276" i="18"/>
  <c r="N276" i="18" s="1"/>
  <c r="M277" i="18"/>
  <c r="N277" i="18" s="1"/>
  <c r="M278" i="18"/>
  <c r="N278" i="18" s="1"/>
  <c r="M280" i="18"/>
  <c r="N280" i="18" s="1"/>
  <c r="M283" i="18"/>
  <c r="N283" i="18" s="1"/>
  <c r="M284" i="18"/>
  <c r="N284" i="18" s="1"/>
  <c r="M286" i="18"/>
  <c r="N286" i="18" s="1"/>
  <c r="M288" i="18"/>
  <c r="N288" i="18" s="1"/>
  <c r="M291" i="18"/>
  <c r="N291" i="18" s="1"/>
  <c r="M292" i="18"/>
  <c r="N292" i="18" s="1"/>
  <c r="M293" i="18"/>
  <c r="N293" i="18" s="1"/>
  <c r="M294" i="18"/>
  <c r="N294" i="18" s="1"/>
  <c r="M296" i="18"/>
  <c r="N296" i="18" s="1"/>
  <c r="C5" i="18"/>
  <c r="D5" i="18"/>
  <c r="E5" i="18"/>
  <c r="F5" i="18"/>
  <c r="G5" i="18"/>
  <c r="H5" i="18"/>
  <c r="I5" i="18"/>
  <c r="J5" i="18"/>
  <c r="M6" i="18"/>
  <c r="N6" i="18" s="1"/>
  <c r="M8" i="18"/>
  <c r="N8" i="18" s="1"/>
  <c r="M9" i="18"/>
  <c r="N9" i="18" s="1"/>
  <c r="M10" i="18"/>
  <c r="N10" i="18" s="1"/>
  <c r="M15" i="18"/>
  <c r="N15" i="18" s="1"/>
  <c r="M17" i="18"/>
  <c r="N17" i="18" s="1"/>
  <c r="M18" i="18"/>
  <c r="N18" i="18" s="1"/>
  <c r="M23" i="18"/>
  <c r="N23" i="18" s="1"/>
  <c r="M25" i="18"/>
  <c r="N25" i="18" s="1"/>
  <c r="M26" i="18"/>
  <c r="N26" i="18" s="1"/>
  <c r="M31" i="18"/>
  <c r="N31" i="18" s="1"/>
  <c r="M33" i="18"/>
  <c r="N33" i="18" s="1"/>
  <c r="M34" i="18"/>
  <c r="N34" i="18" s="1"/>
  <c r="M39" i="18"/>
  <c r="N39" i="18" s="1"/>
  <c r="M41" i="18"/>
  <c r="N41" i="18" s="1"/>
  <c r="M42" i="18"/>
  <c r="N42" i="18" s="1"/>
  <c r="M47" i="18"/>
  <c r="N47" i="18" s="1"/>
  <c r="M49" i="18"/>
  <c r="N49" i="18" s="1"/>
  <c r="M50" i="18"/>
  <c r="N50" i="18" s="1"/>
  <c r="M51" i="18"/>
  <c r="N51" i="18" s="1"/>
  <c r="M55" i="18"/>
  <c r="N55" i="18" s="1"/>
  <c r="M57" i="18"/>
  <c r="N57" i="18" s="1"/>
  <c r="M58" i="18"/>
  <c r="N58" i="18" s="1"/>
  <c r="M63" i="18"/>
  <c r="N63" i="18" s="1"/>
  <c r="M65" i="18"/>
  <c r="N65" i="18" s="1"/>
  <c r="M66" i="18"/>
  <c r="N66" i="18" s="1"/>
  <c r="M71" i="18"/>
  <c r="N71" i="18" s="1"/>
  <c r="M73" i="18"/>
  <c r="N73" i="18" s="1"/>
  <c r="M74" i="18"/>
  <c r="N74" i="18" s="1"/>
  <c r="M79" i="18"/>
  <c r="N79" i="18" s="1"/>
  <c r="M81" i="18"/>
  <c r="N81" i="18" s="1"/>
  <c r="M82" i="18"/>
  <c r="N82" i="18" s="1"/>
  <c r="M83" i="18"/>
  <c r="N83" i="18" s="1"/>
  <c r="M84" i="18"/>
  <c r="N84" i="18" s="1"/>
  <c r="M87" i="18"/>
  <c r="N87" i="18" s="1"/>
  <c r="M89" i="18"/>
  <c r="N89" i="18" s="1"/>
  <c r="M90" i="18"/>
  <c r="N90" i="18" s="1"/>
  <c r="M95" i="18"/>
  <c r="N95" i="18" s="1"/>
  <c r="M97" i="18"/>
  <c r="N97" i="18" s="1"/>
  <c r="M98" i="18"/>
  <c r="N98" i="18" s="1"/>
  <c r="M103" i="18"/>
  <c r="N103" i="18" s="1"/>
  <c r="M105" i="18"/>
  <c r="N105" i="18" s="1"/>
  <c r="M106" i="18"/>
  <c r="N106" i="18" s="1"/>
  <c r="M111" i="18"/>
  <c r="N111" i="18" s="1"/>
  <c r="M113" i="18"/>
  <c r="N113" i="18" s="1"/>
  <c r="M114" i="18"/>
  <c r="N114" i="18" s="1"/>
  <c r="M115" i="18"/>
  <c r="N115" i="18" s="1"/>
  <c r="M116" i="18"/>
  <c r="N116" i="18" s="1"/>
  <c r="M117" i="18"/>
  <c r="N117" i="18" s="1"/>
  <c r="M119" i="18"/>
  <c r="N119" i="18" s="1"/>
  <c r="M121" i="18"/>
  <c r="N121" i="18" s="1"/>
  <c r="M122" i="18"/>
  <c r="N122" i="18" s="1"/>
  <c r="M127" i="18"/>
  <c r="N127" i="18" s="1"/>
  <c r="M129" i="18"/>
  <c r="N129" i="18" s="1"/>
  <c r="M130" i="18"/>
  <c r="N130" i="18" s="1"/>
  <c r="M135" i="18"/>
  <c r="N135" i="18" s="1"/>
  <c r="M136" i="18"/>
  <c r="N136" i="18" s="1"/>
  <c r="M137" i="18"/>
  <c r="N137" i="18" s="1"/>
  <c r="M138" i="18"/>
  <c r="N138" i="18" s="1"/>
  <c r="M143" i="18"/>
  <c r="N143" i="18" s="1"/>
  <c r="M145" i="18"/>
  <c r="N145" i="18" s="1"/>
  <c r="M146" i="18"/>
  <c r="N146" i="18" s="1"/>
  <c r="M147" i="18"/>
  <c r="N147" i="18" s="1"/>
  <c r="M148" i="18"/>
  <c r="N148" i="18" s="1"/>
  <c r="M151" i="18"/>
  <c r="N151" i="18" s="1"/>
  <c r="M153" i="18"/>
  <c r="N153" i="18" s="1"/>
  <c r="M154" i="18"/>
  <c r="N154" i="18" s="1"/>
  <c r="M159" i="18"/>
  <c r="N159" i="18" s="1"/>
  <c r="M161" i="18"/>
  <c r="N161" i="18" s="1"/>
  <c r="M162" i="18"/>
  <c r="N162" i="18" s="1"/>
  <c r="M167" i="18"/>
  <c r="N167" i="18" s="1"/>
  <c r="M169" i="18"/>
  <c r="N169" i="18" s="1"/>
  <c r="M170" i="18"/>
  <c r="N170" i="18" s="1"/>
  <c r="M175" i="18"/>
  <c r="N175" i="18" s="1"/>
  <c r="M177" i="18"/>
  <c r="N177" i="18" s="1"/>
  <c r="M178" i="18"/>
  <c r="N178" i="18" s="1"/>
  <c r="M183" i="18"/>
  <c r="N183" i="18" s="1"/>
  <c r="M185" i="18"/>
  <c r="N185" i="18" s="1"/>
  <c r="M186" i="18"/>
  <c r="N186" i="18" s="1"/>
  <c r="M191" i="18"/>
  <c r="N191" i="18" s="1"/>
  <c r="M193" i="18"/>
  <c r="N193" i="18" s="1"/>
  <c r="M194" i="18"/>
  <c r="N194" i="18" s="1"/>
  <c r="M199" i="18"/>
  <c r="N199" i="18" s="1"/>
  <c r="M201" i="18"/>
  <c r="N201" i="18" s="1"/>
  <c r="M202" i="18"/>
  <c r="N202" i="18" s="1"/>
  <c r="M207" i="18"/>
  <c r="N207" i="18" s="1"/>
  <c r="M209" i="18"/>
  <c r="N209" i="18" s="1"/>
  <c r="M210" i="18"/>
  <c r="N210" i="18" s="1"/>
  <c r="M215" i="18"/>
  <c r="N215" i="18" s="1"/>
  <c r="M217" i="18"/>
  <c r="N217" i="18" s="1"/>
  <c r="M218" i="18"/>
  <c r="N218" i="18" s="1"/>
  <c r="M223" i="18"/>
  <c r="N223" i="18" s="1"/>
  <c r="M225" i="18"/>
  <c r="N225" i="18" s="1"/>
  <c r="M226" i="18"/>
  <c r="N226" i="18" s="1"/>
  <c r="M231" i="18"/>
  <c r="N231" i="18" s="1"/>
  <c r="M233" i="18"/>
  <c r="N233" i="18" s="1"/>
  <c r="M234" i="18"/>
  <c r="N234" i="18" s="1"/>
  <c r="M239" i="18"/>
  <c r="N239" i="18" s="1"/>
  <c r="M241" i="18"/>
  <c r="N241" i="18" s="1"/>
  <c r="M242" i="18"/>
  <c r="N242" i="18" s="1"/>
  <c r="M243" i="18"/>
  <c r="N243" i="18" s="1"/>
  <c r="M247" i="18"/>
  <c r="N247" i="18" s="1"/>
  <c r="M249" i="18"/>
  <c r="N249" i="18" s="1"/>
  <c r="M250" i="18"/>
  <c r="N250" i="18" s="1"/>
  <c r="M255" i="18"/>
  <c r="N255" i="18" s="1"/>
  <c r="M257" i="18"/>
  <c r="N257" i="18" s="1"/>
  <c r="M258" i="18"/>
  <c r="N258" i="18" s="1"/>
  <c r="M263" i="18"/>
  <c r="N263" i="18" s="1"/>
  <c r="M265" i="18"/>
  <c r="N265" i="18" s="1"/>
  <c r="M266" i="18"/>
  <c r="N266" i="18" s="1"/>
  <c r="M271" i="18"/>
  <c r="N271" i="18" s="1"/>
  <c r="M273" i="18"/>
  <c r="N273" i="18" s="1"/>
  <c r="M274" i="18"/>
  <c r="N274" i="18" s="1"/>
  <c r="M279" i="18"/>
  <c r="N279" i="18" s="1"/>
  <c r="M281" i="18"/>
  <c r="N281" i="18" s="1"/>
  <c r="M282" i="18"/>
  <c r="N282" i="18" s="1"/>
  <c r="M285" i="18"/>
  <c r="N285" i="18" s="1"/>
  <c r="M287" i="18"/>
  <c r="N287" i="18" s="1"/>
  <c r="M289" i="18"/>
  <c r="N289" i="18" s="1"/>
  <c r="M290" i="18"/>
  <c r="N290" i="18" s="1"/>
  <c r="M295" i="18"/>
  <c r="N295" i="18" s="1"/>
  <c r="M297" i="18"/>
  <c r="N297" i="18" s="1"/>
  <c r="M298" i="18"/>
  <c r="N298" i="18" s="1"/>
  <c r="L5" i="18" l="1"/>
  <c r="M5" i="18" s="1"/>
  <c r="M14" i="18"/>
  <c r="N14" i="18" s="1"/>
  <c r="N5" i="18" s="1"/>
  <c r="O3" i="18" l="1"/>
  <c r="O6" i="18" s="1"/>
  <c r="P6" i="18" s="1"/>
  <c r="O7" i="18"/>
  <c r="P7" i="18" s="1"/>
  <c r="O15" i="18"/>
  <c r="P15" i="18" s="1"/>
  <c r="O23" i="18"/>
  <c r="P23" i="18" s="1"/>
  <c r="O31" i="18"/>
  <c r="P31" i="18" s="1"/>
  <c r="O39" i="18"/>
  <c r="P39" i="18" s="1"/>
  <c r="O47" i="18"/>
  <c r="P47" i="18" s="1"/>
  <c r="O55" i="18"/>
  <c r="P55" i="18" s="1"/>
  <c r="O63" i="18"/>
  <c r="P63" i="18" s="1"/>
  <c r="O71" i="18"/>
  <c r="P71" i="18" s="1"/>
  <c r="O79" i="18"/>
  <c r="P79" i="18" s="1"/>
  <c r="O87" i="18"/>
  <c r="P87" i="18" s="1"/>
  <c r="O95" i="18"/>
  <c r="P95" i="18" s="1"/>
  <c r="O103" i="18"/>
  <c r="P103" i="18" s="1"/>
  <c r="O111" i="18"/>
  <c r="P111" i="18" s="1"/>
  <c r="O119" i="18"/>
  <c r="P119" i="18" s="1"/>
  <c r="O127" i="18"/>
  <c r="P127" i="18" s="1"/>
  <c r="O135" i="18"/>
  <c r="P135" i="18" s="1"/>
  <c r="O143" i="18"/>
  <c r="P143" i="18" s="1"/>
  <c r="O151" i="18"/>
  <c r="P151" i="18" s="1"/>
  <c r="O159" i="18"/>
  <c r="P159" i="18" s="1"/>
  <c r="O167" i="18"/>
  <c r="P167" i="18" s="1"/>
  <c r="O175" i="18"/>
  <c r="P175" i="18" s="1"/>
  <c r="O183" i="18"/>
  <c r="P183" i="18" s="1"/>
  <c r="O191" i="18"/>
  <c r="P191" i="18" s="1"/>
  <c r="O199" i="18"/>
  <c r="P199" i="18" s="1"/>
  <c r="O207" i="18"/>
  <c r="P207" i="18" s="1"/>
  <c r="O215" i="18"/>
  <c r="P215" i="18" s="1"/>
  <c r="O223" i="18"/>
  <c r="P223" i="18" s="1"/>
  <c r="O231" i="18"/>
  <c r="P231" i="18" s="1"/>
  <c r="O239" i="18"/>
  <c r="P239" i="18" s="1"/>
  <c r="O247" i="18"/>
  <c r="P247" i="18" s="1"/>
  <c r="O255" i="18"/>
  <c r="P255" i="18" s="1"/>
  <c r="O263" i="18"/>
  <c r="P263" i="18" s="1"/>
  <c r="O271" i="18"/>
  <c r="P271" i="18" s="1"/>
  <c r="O279" i="18"/>
  <c r="P279" i="18" s="1"/>
  <c r="O287" i="18"/>
  <c r="P287" i="18" s="1"/>
  <c r="O295" i="18"/>
  <c r="P295" i="18" s="1"/>
  <c r="O8" i="18"/>
  <c r="P8" i="18" s="1"/>
  <c r="O16" i="18"/>
  <c r="P16" i="18" s="1"/>
  <c r="O24" i="18"/>
  <c r="P24" i="18" s="1"/>
  <c r="O32" i="18"/>
  <c r="P32" i="18" s="1"/>
  <c r="O40" i="18"/>
  <c r="P40" i="18" s="1"/>
  <c r="O48" i="18"/>
  <c r="P48" i="18" s="1"/>
  <c r="O56" i="18"/>
  <c r="P56" i="18" s="1"/>
  <c r="O64" i="18"/>
  <c r="P64" i="18" s="1"/>
  <c r="O72" i="18"/>
  <c r="P72" i="18" s="1"/>
  <c r="O80" i="18"/>
  <c r="P80" i="18" s="1"/>
  <c r="O88" i="18"/>
  <c r="P88" i="18" s="1"/>
  <c r="O96" i="18"/>
  <c r="P96" i="18" s="1"/>
  <c r="O104" i="18"/>
  <c r="P104" i="18" s="1"/>
  <c r="O112" i="18"/>
  <c r="P112" i="18" s="1"/>
  <c r="O120" i="18"/>
  <c r="P120" i="18" s="1"/>
  <c r="O128" i="18"/>
  <c r="P128" i="18" s="1"/>
  <c r="O136" i="18"/>
  <c r="P136" i="18" s="1"/>
  <c r="O144" i="18"/>
  <c r="P144" i="18" s="1"/>
  <c r="O152" i="18"/>
  <c r="P152" i="18" s="1"/>
  <c r="O160" i="18"/>
  <c r="P160" i="18" s="1"/>
  <c r="O168" i="18"/>
  <c r="P168" i="18" s="1"/>
  <c r="O176" i="18"/>
  <c r="P176" i="18" s="1"/>
  <c r="O184" i="18"/>
  <c r="P184" i="18" s="1"/>
  <c r="O192" i="18"/>
  <c r="P192" i="18" s="1"/>
  <c r="O200" i="18"/>
  <c r="P200" i="18" s="1"/>
  <c r="O208" i="18"/>
  <c r="P208" i="18" s="1"/>
  <c r="O216" i="18"/>
  <c r="P216" i="18" s="1"/>
  <c r="O224" i="18"/>
  <c r="P224" i="18" s="1"/>
  <c r="O232" i="18"/>
  <c r="P232" i="18" s="1"/>
  <c r="O240" i="18"/>
  <c r="P240" i="18" s="1"/>
  <c r="O248" i="18"/>
  <c r="P248" i="18" s="1"/>
  <c r="O256" i="18"/>
  <c r="P256" i="18" s="1"/>
  <c r="O264" i="18"/>
  <c r="P264" i="18" s="1"/>
  <c r="O272" i="18"/>
  <c r="P272" i="18" s="1"/>
  <c r="O280" i="18"/>
  <c r="P280" i="18" s="1"/>
  <c r="O288" i="18"/>
  <c r="P288" i="18" s="1"/>
  <c r="O296" i="18"/>
  <c r="P296" i="18" s="1"/>
  <c r="O9" i="18"/>
  <c r="P9" i="18" s="1"/>
  <c r="O17" i="18"/>
  <c r="P17" i="18" s="1"/>
  <c r="O25" i="18"/>
  <c r="P25" i="18" s="1"/>
  <c r="O33" i="18"/>
  <c r="P33" i="18" s="1"/>
  <c r="O41" i="18"/>
  <c r="P41" i="18" s="1"/>
  <c r="O49" i="18"/>
  <c r="P49" i="18" s="1"/>
  <c r="O57" i="18"/>
  <c r="P57" i="18" s="1"/>
  <c r="O65" i="18"/>
  <c r="P65" i="18" s="1"/>
  <c r="O73" i="18"/>
  <c r="P73" i="18" s="1"/>
  <c r="O81" i="18"/>
  <c r="P81" i="18" s="1"/>
  <c r="O89" i="18"/>
  <c r="P89" i="18" s="1"/>
  <c r="O97" i="18"/>
  <c r="P97" i="18" s="1"/>
  <c r="O105" i="18"/>
  <c r="P105" i="18" s="1"/>
  <c r="O113" i="18"/>
  <c r="P113" i="18" s="1"/>
  <c r="O121" i="18"/>
  <c r="P121" i="18" s="1"/>
  <c r="O129" i="18"/>
  <c r="P129" i="18" s="1"/>
  <c r="O137" i="18"/>
  <c r="P137" i="18" s="1"/>
  <c r="O145" i="18"/>
  <c r="P145" i="18" s="1"/>
  <c r="O153" i="18"/>
  <c r="P153" i="18" s="1"/>
  <c r="O161" i="18"/>
  <c r="P161" i="18" s="1"/>
  <c r="O169" i="18"/>
  <c r="P169" i="18" s="1"/>
  <c r="O177" i="18"/>
  <c r="P177" i="18" s="1"/>
  <c r="O185" i="18"/>
  <c r="P185" i="18" s="1"/>
  <c r="O193" i="18"/>
  <c r="P193" i="18" s="1"/>
  <c r="O201" i="18"/>
  <c r="P201" i="18" s="1"/>
  <c r="O209" i="18"/>
  <c r="P209" i="18" s="1"/>
  <c r="O217" i="18"/>
  <c r="P217" i="18" s="1"/>
  <c r="O225" i="18"/>
  <c r="P225" i="18" s="1"/>
  <c r="O233" i="18"/>
  <c r="P233" i="18" s="1"/>
  <c r="O241" i="18"/>
  <c r="P241" i="18" s="1"/>
  <c r="O249" i="18"/>
  <c r="P249" i="18" s="1"/>
  <c r="O257" i="18"/>
  <c r="P257" i="18" s="1"/>
  <c r="O265" i="18"/>
  <c r="P265" i="18" s="1"/>
  <c r="O273" i="18"/>
  <c r="P273" i="18" s="1"/>
  <c r="O281" i="18"/>
  <c r="P281" i="18" s="1"/>
  <c r="O289" i="18"/>
  <c r="P289" i="18" s="1"/>
  <c r="O297" i="18"/>
  <c r="P297" i="18" s="1"/>
  <c r="O12" i="18"/>
  <c r="P12" i="18" s="1"/>
  <c r="O52" i="18"/>
  <c r="P52" i="18" s="1"/>
  <c r="O60" i="18"/>
  <c r="P60" i="18" s="1"/>
  <c r="O68" i="18"/>
  <c r="P68" i="18" s="1"/>
  <c r="O76" i="18"/>
  <c r="P76" i="18" s="1"/>
  <c r="O84" i="18"/>
  <c r="P84" i="18" s="1"/>
  <c r="O10" i="18"/>
  <c r="P10" i="18" s="1"/>
  <c r="O18" i="18"/>
  <c r="P18" i="18" s="1"/>
  <c r="O26" i="18"/>
  <c r="P26" i="18" s="1"/>
  <c r="O34" i="18"/>
  <c r="P34" i="18" s="1"/>
  <c r="O42" i="18"/>
  <c r="P42" i="18" s="1"/>
  <c r="O50" i="18"/>
  <c r="P50" i="18" s="1"/>
  <c r="O58" i="18"/>
  <c r="P58" i="18" s="1"/>
  <c r="O66" i="18"/>
  <c r="P66" i="18" s="1"/>
  <c r="O74" i="18"/>
  <c r="P74" i="18" s="1"/>
  <c r="O82" i="18"/>
  <c r="P82" i="18" s="1"/>
  <c r="O90" i="18"/>
  <c r="P90" i="18" s="1"/>
  <c r="O98" i="18"/>
  <c r="P98" i="18" s="1"/>
  <c r="O106" i="18"/>
  <c r="P106" i="18" s="1"/>
  <c r="O114" i="18"/>
  <c r="P114" i="18" s="1"/>
  <c r="O122" i="18"/>
  <c r="P122" i="18" s="1"/>
  <c r="O130" i="18"/>
  <c r="P130" i="18" s="1"/>
  <c r="O138" i="18"/>
  <c r="P138" i="18" s="1"/>
  <c r="O146" i="18"/>
  <c r="P146" i="18" s="1"/>
  <c r="O154" i="18"/>
  <c r="P154" i="18" s="1"/>
  <c r="O162" i="18"/>
  <c r="P162" i="18" s="1"/>
  <c r="O170" i="18"/>
  <c r="P170" i="18" s="1"/>
  <c r="O178" i="18"/>
  <c r="P178" i="18" s="1"/>
  <c r="O186" i="18"/>
  <c r="P186" i="18" s="1"/>
  <c r="O194" i="18"/>
  <c r="P194" i="18" s="1"/>
  <c r="O202" i="18"/>
  <c r="P202" i="18" s="1"/>
  <c r="O210" i="18"/>
  <c r="P210" i="18" s="1"/>
  <c r="O218" i="18"/>
  <c r="P218" i="18" s="1"/>
  <c r="O226" i="18"/>
  <c r="P226" i="18" s="1"/>
  <c r="O234" i="18"/>
  <c r="P234" i="18" s="1"/>
  <c r="O242" i="18"/>
  <c r="P242" i="18" s="1"/>
  <c r="O250" i="18"/>
  <c r="P250" i="18" s="1"/>
  <c r="O258" i="18"/>
  <c r="P258" i="18" s="1"/>
  <c r="O266" i="18"/>
  <c r="P266" i="18" s="1"/>
  <c r="O274" i="18"/>
  <c r="P274" i="18" s="1"/>
  <c r="O282" i="18"/>
  <c r="P282" i="18" s="1"/>
  <c r="O290" i="18"/>
  <c r="P290" i="18" s="1"/>
  <c r="O298" i="18"/>
  <c r="P298" i="18" s="1"/>
  <c r="O11" i="18"/>
  <c r="P11" i="18" s="1"/>
  <c r="O19" i="18"/>
  <c r="P19" i="18" s="1"/>
  <c r="O27" i="18"/>
  <c r="P27" i="18" s="1"/>
  <c r="O35" i="18"/>
  <c r="P35" i="18" s="1"/>
  <c r="O43" i="18"/>
  <c r="P43" i="18" s="1"/>
  <c r="O51" i="18"/>
  <c r="P51" i="18" s="1"/>
  <c r="O59" i="18"/>
  <c r="P59" i="18" s="1"/>
  <c r="O67" i="18"/>
  <c r="P67" i="18" s="1"/>
  <c r="O75" i="18"/>
  <c r="P75" i="18" s="1"/>
  <c r="O83" i="18"/>
  <c r="P83" i="18" s="1"/>
  <c r="O91" i="18"/>
  <c r="P91" i="18" s="1"/>
  <c r="O99" i="18"/>
  <c r="P99" i="18" s="1"/>
  <c r="O107" i="18"/>
  <c r="P107" i="18" s="1"/>
  <c r="O115" i="18"/>
  <c r="P115" i="18" s="1"/>
  <c r="O123" i="18"/>
  <c r="P123" i="18" s="1"/>
  <c r="O131" i="18"/>
  <c r="P131" i="18" s="1"/>
  <c r="O139" i="18"/>
  <c r="P139" i="18" s="1"/>
  <c r="O147" i="18"/>
  <c r="P147" i="18" s="1"/>
  <c r="O155" i="18"/>
  <c r="P155" i="18" s="1"/>
  <c r="O163" i="18"/>
  <c r="P163" i="18" s="1"/>
  <c r="O171" i="18"/>
  <c r="P171" i="18" s="1"/>
  <c r="O179" i="18"/>
  <c r="P179" i="18" s="1"/>
  <c r="O187" i="18"/>
  <c r="P187" i="18" s="1"/>
  <c r="O195" i="18"/>
  <c r="P195" i="18" s="1"/>
  <c r="O203" i="18"/>
  <c r="P203" i="18" s="1"/>
  <c r="O211" i="18"/>
  <c r="P211" i="18" s="1"/>
  <c r="O219" i="18"/>
  <c r="P219" i="18" s="1"/>
  <c r="O227" i="18"/>
  <c r="P227" i="18" s="1"/>
  <c r="O235" i="18"/>
  <c r="P235" i="18" s="1"/>
  <c r="O243" i="18"/>
  <c r="P243" i="18" s="1"/>
  <c r="O251" i="18"/>
  <c r="P251" i="18" s="1"/>
  <c r="O259" i="18"/>
  <c r="P259" i="18" s="1"/>
  <c r="O267" i="18"/>
  <c r="P267" i="18" s="1"/>
  <c r="O275" i="18"/>
  <c r="P275" i="18" s="1"/>
  <c r="O283" i="18"/>
  <c r="P283" i="18" s="1"/>
  <c r="O291" i="18"/>
  <c r="P291" i="18" s="1"/>
  <c r="O13" i="18"/>
  <c r="P13" i="18" s="1"/>
  <c r="O21" i="18"/>
  <c r="P21" i="18" s="1"/>
  <c r="O29" i="18"/>
  <c r="P29" i="18" s="1"/>
  <c r="O37" i="18"/>
  <c r="P37" i="18" s="1"/>
  <c r="O45" i="18"/>
  <c r="P45" i="18" s="1"/>
  <c r="O53" i="18"/>
  <c r="P53" i="18" s="1"/>
  <c r="O61" i="18"/>
  <c r="P61" i="18" s="1"/>
  <c r="O69" i="18"/>
  <c r="P69" i="18" s="1"/>
  <c r="O77" i="18"/>
  <c r="P77" i="18" s="1"/>
  <c r="O85" i="18"/>
  <c r="P85" i="18" s="1"/>
  <c r="O93" i="18"/>
  <c r="P93" i="18" s="1"/>
  <c r="O101" i="18"/>
  <c r="P101" i="18" s="1"/>
  <c r="O109" i="18"/>
  <c r="P109" i="18" s="1"/>
  <c r="O117" i="18"/>
  <c r="P117" i="18" s="1"/>
  <c r="O125" i="18"/>
  <c r="P125" i="18" s="1"/>
  <c r="O133" i="18"/>
  <c r="P133" i="18" s="1"/>
  <c r="O141" i="18"/>
  <c r="P141" i="18" s="1"/>
  <c r="O149" i="18"/>
  <c r="P149" i="18" s="1"/>
  <c r="O157" i="18"/>
  <c r="P157" i="18" s="1"/>
  <c r="O165" i="18"/>
  <c r="P165" i="18" s="1"/>
  <c r="O173" i="18"/>
  <c r="P173" i="18" s="1"/>
  <c r="O181" i="18"/>
  <c r="P181" i="18" s="1"/>
  <c r="O189" i="18"/>
  <c r="P189" i="18" s="1"/>
  <c r="O197" i="18"/>
  <c r="P197" i="18" s="1"/>
  <c r="O205" i="18"/>
  <c r="P205" i="18" s="1"/>
  <c r="O213" i="18"/>
  <c r="P213" i="18" s="1"/>
  <c r="O221" i="18"/>
  <c r="P221" i="18" s="1"/>
  <c r="O229" i="18"/>
  <c r="P229" i="18" s="1"/>
  <c r="O237" i="18"/>
  <c r="P237" i="18" s="1"/>
  <c r="O245" i="18"/>
  <c r="P245" i="18" s="1"/>
  <c r="O253" i="18"/>
  <c r="P253" i="18" s="1"/>
  <c r="O261" i="18"/>
  <c r="P261" i="18" s="1"/>
  <c r="O269" i="18"/>
  <c r="P269" i="18" s="1"/>
  <c r="O277" i="18"/>
  <c r="P277" i="18" s="1"/>
  <c r="O285" i="18"/>
  <c r="P285" i="18" s="1"/>
  <c r="O293" i="18"/>
  <c r="P293" i="18" s="1"/>
  <c r="O14" i="18"/>
  <c r="P14" i="18" s="1"/>
  <c r="O22" i="18"/>
  <c r="P22" i="18" s="1"/>
  <c r="O30" i="18"/>
  <c r="P30" i="18" s="1"/>
  <c r="O38" i="18"/>
  <c r="P38" i="18" s="1"/>
  <c r="O46" i="18"/>
  <c r="P46" i="18" s="1"/>
  <c r="O54" i="18"/>
  <c r="P54" i="18" s="1"/>
  <c r="O62" i="18"/>
  <c r="P62" i="18" s="1"/>
  <c r="O70" i="18"/>
  <c r="P70" i="18" s="1"/>
  <c r="O20" i="18"/>
  <c r="P20" i="18" s="1"/>
  <c r="O100" i="18"/>
  <c r="P100" i="18" s="1"/>
  <c r="O132" i="18"/>
  <c r="P132" i="18" s="1"/>
  <c r="O164" i="18"/>
  <c r="P164" i="18" s="1"/>
  <c r="O196" i="18"/>
  <c r="P196" i="18" s="1"/>
  <c r="O228" i="18"/>
  <c r="P228" i="18" s="1"/>
  <c r="O260" i="18"/>
  <c r="P260" i="18" s="1"/>
  <c r="O292" i="18"/>
  <c r="P292" i="18" s="1"/>
  <c r="O28" i="18"/>
  <c r="P28" i="18" s="1"/>
  <c r="O102" i="18"/>
  <c r="P102" i="18" s="1"/>
  <c r="O134" i="18"/>
  <c r="P134" i="18" s="1"/>
  <c r="O166" i="18"/>
  <c r="P166" i="18" s="1"/>
  <c r="O198" i="18"/>
  <c r="P198" i="18" s="1"/>
  <c r="O230" i="18"/>
  <c r="P230" i="18" s="1"/>
  <c r="O262" i="18"/>
  <c r="P262" i="18" s="1"/>
  <c r="O294" i="18"/>
  <c r="P294" i="18" s="1"/>
  <c r="O36" i="18"/>
  <c r="P36" i="18" s="1"/>
  <c r="O108" i="18"/>
  <c r="P108" i="18" s="1"/>
  <c r="O140" i="18"/>
  <c r="P140" i="18" s="1"/>
  <c r="O172" i="18"/>
  <c r="P172" i="18" s="1"/>
  <c r="O204" i="18"/>
  <c r="P204" i="18" s="1"/>
  <c r="O236" i="18"/>
  <c r="P236" i="18" s="1"/>
  <c r="O268" i="18"/>
  <c r="P268" i="18" s="1"/>
  <c r="O44" i="18"/>
  <c r="P44" i="18" s="1"/>
  <c r="O110" i="18"/>
  <c r="P110" i="18" s="1"/>
  <c r="O142" i="18"/>
  <c r="P142" i="18" s="1"/>
  <c r="O174" i="18"/>
  <c r="P174" i="18" s="1"/>
  <c r="O206" i="18"/>
  <c r="P206" i="18" s="1"/>
  <c r="O238" i="18"/>
  <c r="P238" i="18" s="1"/>
  <c r="O270" i="18"/>
  <c r="P270" i="18" s="1"/>
  <c r="O78" i="18"/>
  <c r="P78" i="18" s="1"/>
  <c r="O116" i="18"/>
  <c r="P116" i="18" s="1"/>
  <c r="O148" i="18"/>
  <c r="P148" i="18" s="1"/>
  <c r="O180" i="18"/>
  <c r="P180" i="18" s="1"/>
  <c r="O212" i="18"/>
  <c r="P212" i="18" s="1"/>
  <c r="O244" i="18"/>
  <c r="P244" i="18" s="1"/>
  <c r="O276" i="18"/>
  <c r="P276" i="18" s="1"/>
  <c r="O86" i="18"/>
  <c r="P86" i="18" s="1"/>
  <c r="O118" i="18"/>
  <c r="P118" i="18" s="1"/>
  <c r="O150" i="18"/>
  <c r="P150" i="18" s="1"/>
  <c r="O182" i="18"/>
  <c r="P182" i="18" s="1"/>
  <c r="O214" i="18"/>
  <c r="P214" i="18" s="1"/>
  <c r="O246" i="18"/>
  <c r="P246" i="18" s="1"/>
  <c r="O278" i="18"/>
  <c r="P278" i="18" s="1"/>
  <c r="O92" i="18"/>
  <c r="P92" i="18" s="1"/>
  <c r="O124" i="18"/>
  <c r="P124" i="18" s="1"/>
  <c r="O156" i="18"/>
  <c r="P156" i="18" s="1"/>
  <c r="O188" i="18"/>
  <c r="P188" i="18" s="1"/>
  <c r="O220" i="18"/>
  <c r="P220" i="18" s="1"/>
  <c r="O252" i="18"/>
  <c r="P252" i="18" s="1"/>
  <c r="O284" i="18"/>
  <c r="P284" i="18" s="1"/>
  <c r="O94" i="18"/>
  <c r="P94" i="18" s="1"/>
  <c r="O126" i="18"/>
  <c r="P126" i="18" s="1"/>
  <c r="O158" i="18"/>
  <c r="P158" i="18" s="1"/>
  <c r="O190" i="18"/>
  <c r="P190" i="18" s="1"/>
  <c r="O222" i="18"/>
  <c r="P222" i="18" s="1"/>
  <c r="O254" i="18"/>
  <c r="P254" i="18" s="1"/>
  <c r="O286" i="18"/>
  <c r="P286" i="18" s="1"/>
  <c r="P5" i="18" l="1"/>
  <c r="O5" i="18"/>
  <c r="O17" i="9" l="1"/>
  <c r="Z13" i="9"/>
  <c r="Z14" i="9"/>
  <c r="Z16" i="9"/>
  <c r="J57" i="9"/>
  <c r="K88" i="9"/>
  <c r="J104" i="9"/>
  <c r="K110" i="9"/>
  <c r="J112" i="9"/>
  <c r="K158" i="9"/>
  <c r="K174" i="9"/>
  <c r="K238" i="9"/>
  <c r="K294" i="9"/>
  <c r="I309" i="9"/>
  <c r="G13" i="9"/>
  <c r="G14" i="9"/>
  <c r="F16" i="9"/>
  <c r="F14" i="9"/>
  <c r="F13" i="9"/>
  <c r="Z15" i="9" l="1"/>
  <c r="J268" i="9"/>
  <c r="J244" i="9"/>
  <c r="J212" i="9"/>
  <c r="J132" i="9"/>
  <c r="J100" i="9"/>
  <c r="J52" i="9"/>
  <c r="M259" i="9"/>
  <c r="N259" i="9" s="1"/>
  <c r="M131" i="9"/>
  <c r="N131" i="9" s="1"/>
  <c r="K270" i="9"/>
  <c r="W238" i="9"/>
  <c r="J300" i="9"/>
  <c r="J236" i="9"/>
  <c r="J220" i="9"/>
  <c r="J164" i="9"/>
  <c r="J124" i="9"/>
  <c r="J92" i="9"/>
  <c r="J290" i="9"/>
  <c r="J282" i="9"/>
  <c r="J258" i="9"/>
  <c r="J242" i="9"/>
  <c r="J226" i="9"/>
  <c r="J218" i="9"/>
  <c r="J178" i="9"/>
  <c r="J146" i="9"/>
  <c r="J82" i="9"/>
  <c r="J194" i="9"/>
  <c r="K254" i="9"/>
  <c r="W174" i="9"/>
  <c r="J276" i="9"/>
  <c r="J204" i="9"/>
  <c r="K305" i="9"/>
  <c r="J154" i="9"/>
  <c r="J144" i="9"/>
  <c r="K310" i="9"/>
  <c r="M302" i="9"/>
  <c r="N302" i="9" s="1"/>
  <c r="W294" i="9"/>
  <c r="M278" i="9"/>
  <c r="N278" i="9" s="1"/>
  <c r="M238" i="9"/>
  <c r="N238" i="9" s="1"/>
  <c r="K222" i="9"/>
  <c r="M214" i="9"/>
  <c r="N214" i="9" s="1"/>
  <c r="K206" i="9"/>
  <c r="K190" i="9"/>
  <c r="W158" i="9"/>
  <c r="W110" i="9"/>
  <c r="K102" i="9"/>
  <c r="K86" i="9"/>
  <c r="J66" i="9"/>
  <c r="K142" i="9"/>
  <c r="K295" i="9"/>
  <c r="K285" i="9"/>
  <c r="J29" i="9"/>
  <c r="K296" i="9"/>
  <c r="K126" i="9"/>
  <c r="U309" i="9"/>
  <c r="U18" i="9"/>
  <c r="V57" i="9"/>
  <c r="V112" i="9"/>
  <c r="V104" i="9"/>
  <c r="W88" i="9"/>
  <c r="M308" i="9"/>
  <c r="N308" i="9" s="1"/>
  <c r="K308" i="9"/>
  <c r="M284" i="9"/>
  <c r="N284" i="9" s="1"/>
  <c r="K284" i="9"/>
  <c r="I252" i="9"/>
  <c r="U252" i="9" s="1"/>
  <c r="M252" i="9"/>
  <c r="N252" i="9" s="1"/>
  <c r="K252" i="9"/>
  <c r="M188" i="9"/>
  <c r="N188" i="9" s="1"/>
  <c r="K188" i="9"/>
  <c r="J188" i="9"/>
  <c r="K291" i="9"/>
  <c r="M291" i="9"/>
  <c r="N291" i="9" s="1"/>
  <c r="J291" i="9"/>
  <c r="M267" i="9"/>
  <c r="N267" i="9" s="1"/>
  <c r="K267" i="9"/>
  <c r="J267" i="9"/>
  <c r="K243" i="9"/>
  <c r="M243" i="9"/>
  <c r="N243" i="9" s="1"/>
  <c r="J243" i="9"/>
  <c r="K211" i="9"/>
  <c r="M211" i="9"/>
  <c r="N211" i="9" s="1"/>
  <c r="J211" i="9"/>
  <c r="K187" i="9"/>
  <c r="M187" i="9"/>
  <c r="N187" i="9" s="1"/>
  <c r="M171" i="9"/>
  <c r="N171" i="9" s="1"/>
  <c r="K171" i="9"/>
  <c r="J171" i="9"/>
  <c r="K155" i="9"/>
  <c r="M155" i="9"/>
  <c r="N155" i="9" s="1"/>
  <c r="J155" i="9"/>
  <c r="K123" i="9"/>
  <c r="M123" i="9"/>
  <c r="N123" i="9" s="1"/>
  <c r="J123" i="9"/>
  <c r="K115" i="9"/>
  <c r="M115" i="9"/>
  <c r="N115" i="9" s="1"/>
  <c r="J115" i="9"/>
  <c r="M91" i="9"/>
  <c r="N91" i="9" s="1"/>
  <c r="K91" i="9"/>
  <c r="J91" i="9"/>
  <c r="M67" i="9"/>
  <c r="N67" i="9" s="1"/>
  <c r="K67" i="9"/>
  <c r="J67" i="9"/>
  <c r="M43" i="9"/>
  <c r="N43" i="9" s="1"/>
  <c r="K43" i="9"/>
  <c r="M19" i="9"/>
  <c r="N19" i="9" s="1"/>
  <c r="O19" i="9" s="1"/>
  <c r="K19" i="9"/>
  <c r="J19" i="9"/>
  <c r="M298" i="9"/>
  <c r="N298" i="9" s="1"/>
  <c r="K298" i="9"/>
  <c r="K274" i="9"/>
  <c r="M274" i="9"/>
  <c r="N274" i="9" s="1"/>
  <c r="K250" i="9"/>
  <c r="M250" i="9"/>
  <c r="N250" i="9" s="1"/>
  <c r="M234" i="9"/>
  <c r="N234" i="9" s="1"/>
  <c r="K234" i="9"/>
  <c r="K210" i="9"/>
  <c r="M210" i="9"/>
  <c r="N210" i="9" s="1"/>
  <c r="K194" i="9"/>
  <c r="M194" i="9"/>
  <c r="N194" i="9" s="1"/>
  <c r="M170" i="9"/>
  <c r="N170" i="9" s="1"/>
  <c r="K170" i="9"/>
  <c r="J170" i="9"/>
  <c r="K154" i="9"/>
  <c r="M154" i="9"/>
  <c r="N154" i="9" s="1"/>
  <c r="K130" i="9"/>
  <c r="J130" i="9"/>
  <c r="M130" i="9"/>
  <c r="N130" i="9" s="1"/>
  <c r="K114" i="9"/>
  <c r="M114" i="9"/>
  <c r="N114" i="9" s="1"/>
  <c r="M90" i="9"/>
  <c r="N90" i="9" s="1"/>
  <c r="K90" i="9"/>
  <c r="K74" i="9"/>
  <c r="M74" i="9"/>
  <c r="N74" i="9" s="1"/>
  <c r="J74" i="9"/>
  <c r="M50" i="9"/>
  <c r="N50" i="9" s="1"/>
  <c r="K50" i="9"/>
  <c r="J50" i="9"/>
  <c r="M305" i="9"/>
  <c r="N305" i="9" s="1"/>
  <c r="J305" i="9"/>
  <c r="I297" i="9"/>
  <c r="U297" i="9" s="1"/>
  <c r="M297" i="9"/>
  <c r="N297" i="9" s="1"/>
  <c r="K297" i="9"/>
  <c r="J297" i="9"/>
  <c r="M289" i="9"/>
  <c r="N289" i="9" s="1"/>
  <c r="K289" i="9"/>
  <c r="J289" i="9"/>
  <c r="M281" i="9"/>
  <c r="N281" i="9" s="1"/>
  <c r="J281" i="9"/>
  <c r="K281" i="9"/>
  <c r="M273" i="9"/>
  <c r="N273" i="9" s="1"/>
  <c r="K273" i="9"/>
  <c r="J273" i="9"/>
  <c r="I265" i="9"/>
  <c r="U265" i="9" s="1"/>
  <c r="M265" i="9"/>
  <c r="N265" i="9" s="1"/>
  <c r="J265" i="9"/>
  <c r="M257" i="9"/>
  <c r="N257" i="9" s="1"/>
  <c r="K257" i="9"/>
  <c r="J257" i="9"/>
  <c r="M249" i="9"/>
  <c r="N249" i="9" s="1"/>
  <c r="J249" i="9"/>
  <c r="K249" i="9"/>
  <c r="M241" i="9"/>
  <c r="N241" i="9" s="1"/>
  <c r="K241" i="9"/>
  <c r="J241" i="9"/>
  <c r="I241" i="9"/>
  <c r="U241" i="9" s="1"/>
  <c r="M233" i="9"/>
  <c r="N233" i="9" s="1"/>
  <c r="J233" i="9"/>
  <c r="K233" i="9"/>
  <c r="I225" i="9"/>
  <c r="U225" i="9" s="1"/>
  <c r="M225" i="9"/>
  <c r="N225" i="9" s="1"/>
  <c r="K225" i="9"/>
  <c r="J225" i="9"/>
  <c r="I217" i="9"/>
  <c r="U217" i="9" s="1"/>
  <c r="M217" i="9"/>
  <c r="N217" i="9" s="1"/>
  <c r="J217" i="9"/>
  <c r="K217" i="9"/>
  <c r="M209" i="9"/>
  <c r="N209" i="9" s="1"/>
  <c r="K209" i="9"/>
  <c r="J209" i="9"/>
  <c r="M201" i="9"/>
  <c r="N201" i="9" s="1"/>
  <c r="J201" i="9"/>
  <c r="K201" i="9"/>
  <c r="M193" i="9"/>
  <c r="N193" i="9" s="1"/>
  <c r="K193" i="9"/>
  <c r="J193" i="9"/>
  <c r="I185" i="9"/>
  <c r="U185" i="9" s="1"/>
  <c r="M185" i="9"/>
  <c r="N185" i="9" s="1"/>
  <c r="K185" i="9"/>
  <c r="I177" i="9"/>
  <c r="U177" i="9" s="1"/>
  <c r="M177" i="9"/>
  <c r="N177" i="9" s="1"/>
  <c r="K177" i="9"/>
  <c r="J177" i="9"/>
  <c r="M169" i="9"/>
  <c r="N169" i="9" s="1"/>
  <c r="J169" i="9"/>
  <c r="K169" i="9"/>
  <c r="I161" i="9"/>
  <c r="U161" i="9" s="1"/>
  <c r="M161" i="9"/>
  <c r="N161" i="9" s="1"/>
  <c r="K161" i="9"/>
  <c r="J161" i="9"/>
  <c r="M153" i="9"/>
  <c r="N153" i="9" s="1"/>
  <c r="J153" i="9"/>
  <c r="K153" i="9"/>
  <c r="I145" i="9"/>
  <c r="U145" i="9" s="1"/>
  <c r="M145" i="9"/>
  <c r="N145" i="9" s="1"/>
  <c r="K145" i="9"/>
  <c r="J145" i="9"/>
  <c r="M137" i="9"/>
  <c r="N137" i="9" s="1"/>
  <c r="J137" i="9"/>
  <c r="K137" i="9"/>
  <c r="I129" i="9"/>
  <c r="U129" i="9" s="1"/>
  <c r="M129" i="9"/>
  <c r="N129" i="9" s="1"/>
  <c r="K129" i="9"/>
  <c r="J129" i="9"/>
  <c r="I121" i="9"/>
  <c r="U121" i="9" s="1"/>
  <c r="M121" i="9"/>
  <c r="N121" i="9" s="1"/>
  <c r="J121" i="9"/>
  <c r="K121" i="9"/>
  <c r="M113" i="9"/>
  <c r="N113" i="9" s="1"/>
  <c r="K113" i="9"/>
  <c r="I113" i="9"/>
  <c r="U113" i="9" s="1"/>
  <c r="J113" i="9"/>
  <c r="I105" i="9"/>
  <c r="U105" i="9" s="1"/>
  <c r="M105" i="9"/>
  <c r="N105" i="9" s="1"/>
  <c r="J105" i="9"/>
  <c r="K105" i="9"/>
  <c r="M97" i="9"/>
  <c r="N97" i="9" s="1"/>
  <c r="J97" i="9"/>
  <c r="K97" i="9"/>
  <c r="M89" i="9"/>
  <c r="N89" i="9" s="1"/>
  <c r="K89" i="9"/>
  <c r="J89" i="9"/>
  <c r="M81" i="9"/>
  <c r="N81" i="9" s="1"/>
  <c r="K81" i="9"/>
  <c r="J81" i="9"/>
  <c r="I73" i="9"/>
  <c r="U73" i="9" s="1"/>
  <c r="M73" i="9"/>
  <c r="N73" i="9" s="1"/>
  <c r="J73" i="9"/>
  <c r="K73" i="9"/>
  <c r="M65" i="9"/>
  <c r="N65" i="9" s="1"/>
  <c r="K65" i="9"/>
  <c r="J65" i="9"/>
  <c r="M57" i="9"/>
  <c r="N57" i="9" s="1"/>
  <c r="M49" i="9"/>
  <c r="N49" i="9" s="1"/>
  <c r="J49" i="9"/>
  <c r="K49" i="9"/>
  <c r="I41" i="9"/>
  <c r="U41" i="9" s="1"/>
  <c r="M41" i="9"/>
  <c r="N41" i="9" s="1"/>
  <c r="K41" i="9"/>
  <c r="M33" i="9"/>
  <c r="N33" i="9" s="1"/>
  <c r="K33" i="9"/>
  <c r="J33" i="9"/>
  <c r="I25" i="9"/>
  <c r="U25" i="9" s="1"/>
  <c r="M25" i="9"/>
  <c r="N25" i="9" s="1"/>
  <c r="K25" i="9"/>
  <c r="J25" i="9"/>
  <c r="J250" i="9"/>
  <c r="J185" i="9"/>
  <c r="K57" i="9"/>
  <c r="I304" i="9"/>
  <c r="U304" i="9" s="1"/>
  <c r="M304" i="9"/>
  <c r="N304" i="9" s="1"/>
  <c r="J304" i="9"/>
  <c r="K304" i="9"/>
  <c r="I288" i="9"/>
  <c r="U288" i="9" s="1"/>
  <c r="M288" i="9"/>
  <c r="N288" i="9" s="1"/>
  <c r="K288" i="9"/>
  <c r="J288" i="9"/>
  <c r="M280" i="9"/>
  <c r="N280" i="9" s="1"/>
  <c r="J280" i="9"/>
  <c r="I272" i="9"/>
  <c r="U272" i="9" s="1"/>
  <c r="M272" i="9"/>
  <c r="N272" i="9" s="1"/>
  <c r="K272" i="9"/>
  <c r="J272" i="9"/>
  <c r="M264" i="9"/>
  <c r="N264" i="9" s="1"/>
  <c r="J264" i="9"/>
  <c r="K264" i="9"/>
  <c r="I256" i="9"/>
  <c r="U256" i="9" s="1"/>
  <c r="M256" i="9"/>
  <c r="N256" i="9" s="1"/>
  <c r="K256" i="9"/>
  <c r="J256" i="9"/>
  <c r="M248" i="9"/>
  <c r="N248" i="9" s="1"/>
  <c r="J248" i="9"/>
  <c r="K248" i="9"/>
  <c r="M240" i="9"/>
  <c r="N240" i="9" s="1"/>
  <c r="K240" i="9"/>
  <c r="J240" i="9"/>
  <c r="I232" i="9"/>
  <c r="U232" i="9" s="1"/>
  <c r="M232" i="9"/>
  <c r="N232" i="9" s="1"/>
  <c r="J232" i="9"/>
  <c r="K232" i="9"/>
  <c r="M224" i="9"/>
  <c r="N224" i="9" s="1"/>
  <c r="K224" i="9"/>
  <c r="J224" i="9"/>
  <c r="I216" i="9"/>
  <c r="U216" i="9" s="1"/>
  <c r="M216" i="9"/>
  <c r="N216" i="9" s="1"/>
  <c r="J216" i="9"/>
  <c r="K216" i="9"/>
  <c r="M208" i="9"/>
  <c r="N208" i="9" s="1"/>
  <c r="K208" i="9"/>
  <c r="J208" i="9"/>
  <c r="I200" i="9"/>
  <c r="U200" i="9" s="1"/>
  <c r="M200" i="9"/>
  <c r="N200" i="9" s="1"/>
  <c r="J200" i="9"/>
  <c r="K200" i="9"/>
  <c r="I192" i="9"/>
  <c r="U192" i="9" s="1"/>
  <c r="M192" i="9"/>
  <c r="N192" i="9" s="1"/>
  <c r="K192" i="9"/>
  <c r="J192" i="9"/>
  <c r="M184" i="9"/>
  <c r="N184" i="9" s="1"/>
  <c r="K184" i="9"/>
  <c r="J184" i="9"/>
  <c r="I176" i="9"/>
  <c r="U176" i="9" s="1"/>
  <c r="M176" i="9"/>
  <c r="N176" i="9" s="1"/>
  <c r="K176" i="9"/>
  <c r="M168" i="9"/>
  <c r="N168" i="9" s="1"/>
  <c r="K168" i="9"/>
  <c r="M160" i="9"/>
  <c r="N160" i="9" s="1"/>
  <c r="K160" i="9"/>
  <c r="J160" i="9"/>
  <c r="M152" i="9"/>
  <c r="N152" i="9" s="1"/>
  <c r="J152" i="9"/>
  <c r="K152" i="9"/>
  <c r="I144" i="9"/>
  <c r="U144" i="9" s="1"/>
  <c r="M144" i="9"/>
  <c r="N144" i="9" s="1"/>
  <c r="K144" i="9"/>
  <c r="M136" i="9"/>
  <c r="N136" i="9" s="1"/>
  <c r="K136" i="9"/>
  <c r="I128" i="9"/>
  <c r="U128" i="9" s="1"/>
  <c r="M128" i="9"/>
  <c r="N128" i="9" s="1"/>
  <c r="K128" i="9"/>
  <c r="J128" i="9"/>
  <c r="M120" i="9"/>
  <c r="N120" i="9" s="1"/>
  <c r="J120" i="9"/>
  <c r="K120" i="9"/>
  <c r="M112" i="9"/>
  <c r="N112" i="9" s="1"/>
  <c r="K112" i="9"/>
  <c r="M104" i="9"/>
  <c r="N104" i="9" s="1"/>
  <c r="K104" i="9"/>
  <c r="M96" i="9"/>
  <c r="N96" i="9" s="1"/>
  <c r="J96" i="9"/>
  <c r="K96" i="9"/>
  <c r="M88" i="9"/>
  <c r="N88" i="9" s="1"/>
  <c r="J88" i="9"/>
  <c r="M80" i="9"/>
  <c r="N80" i="9" s="1"/>
  <c r="J80" i="9"/>
  <c r="K80" i="9"/>
  <c r="I72" i="9"/>
  <c r="U72" i="9" s="1"/>
  <c r="M72" i="9"/>
  <c r="N72" i="9" s="1"/>
  <c r="J72" i="9"/>
  <c r="K72" i="9"/>
  <c r="I64" i="9"/>
  <c r="U64" i="9" s="1"/>
  <c r="M64" i="9"/>
  <c r="N64" i="9" s="1"/>
  <c r="J64" i="9"/>
  <c r="K64" i="9"/>
  <c r="M56" i="9"/>
  <c r="N56" i="9" s="1"/>
  <c r="J56" i="9"/>
  <c r="K56" i="9"/>
  <c r="I48" i="9"/>
  <c r="U48" i="9" s="1"/>
  <c r="M48" i="9"/>
  <c r="N48" i="9" s="1"/>
  <c r="J48" i="9"/>
  <c r="K48" i="9"/>
  <c r="M40" i="9"/>
  <c r="N40" i="9" s="1"/>
  <c r="K40" i="9"/>
  <c r="J40" i="9"/>
  <c r="I32" i="9"/>
  <c r="U32" i="9" s="1"/>
  <c r="M32" i="9"/>
  <c r="N32" i="9" s="1"/>
  <c r="J32" i="9"/>
  <c r="K32" i="9"/>
  <c r="M24" i="9"/>
  <c r="N24" i="9" s="1"/>
  <c r="J24" i="9"/>
  <c r="K24" i="9"/>
  <c r="I284" i="9"/>
  <c r="U284" i="9" s="1"/>
  <c r="J308" i="9"/>
  <c r="J136" i="9"/>
  <c r="J43" i="9"/>
  <c r="M292" i="9"/>
  <c r="N292" i="9" s="1"/>
  <c r="K292" i="9"/>
  <c r="M260" i="9"/>
  <c r="N260" i="9" s="1"/>
  <c r="K260" i="9"/>
  <c r="M228" i="9"/>
  <c r="N228" i="9" s="1"/>
  <c r="K228" i="9"/>
  <c r="M212" i="9"/>
  <c r="N212" i="9" s="1"/>
  <c r="K212" i="9"/>
  <c r="M299" i="9"/>
  <c r="N299" i="9" s="1"/>
  <c r="K299" i="9"/>
  <c r="J299" i="9"/>
  <c r="K275" i="9"/>
  <c r="M275" i="9"/>
  <c r="N275" i="9" s="1"/>
  <c r="J275" i="9"/>
  <c r="K251" i="9"/>
  <c r="M251" i="9"/>
  <c r="N251" i="9" s="1"/>
  <c r="J251" i="9"/>
  <c r="K227" i="9"/>
  <c r="M227" i="9"/>
  <c r="N227" i="9" s="1"/>
  <c r="J227" i="9"/>
  <c r="M203" i="9"/>
  <c r="N203" i="9" s="1"/>
  <c r="K203" i="9"/>
  <c r="J203" i="9"/>
  <c r="K179" i="9"/>
  <c r="M179" i="9"/>
  <c r="N179" i="9" s="1"/>
  <c r="J179" i="9"/>
  <c r="M139" i="9"/>
  <c r="N139" i="9" s="1"/>
  <c r="K139" i="9"/>
  <c r="J139" i="9"/>
  <c r="K99" i="9"/>
  <c r="J99" i="9"/>
  <c r="M99" i="9"/>
  <c r="N99" i="9" s="1"/>
  <c r="M75" i="9"/>
  <c r="N75" i="9" s="1"/>
  <c r="K75" i="9"/>
  <c r="J75" i="9"/>
  <c r="M51" i="9"/>
  <c r="N51" i="9" s="1"/>
  <c r="K51" i="9"/>
  <c r="J51" i="9"/>
  <c r="K27" i="9"/>
  <c r="M27" i="9"/>
  <c r="N27" i="9" s="1"/>
  <c r="K306" i="9"/>
  <c r="M306" i="9"/>
  <c r="N306" i="9" s="1"/>
  <c r="K282" i="9"/>
  <c r="M282" i="9"/>
  <c r="N282" i="9" s="1"/>
  <c r="K258" i="9"/>
  <c r="M258" i="9"/>
  <c r="N258" i="9" s="1"/>
  <c r="K218" i="9"/>
  <c r="M218" i="9"/>
  <c r="N218" i="9" s="1"/>
  <c r="K186" i="9"/>
  <c r="M186" i="9"/>
  <c r="N186" i="9" s="1"/>
  <c r="J186" i="9"/>
  <c r="M138" i="9"/>
  <c r="N138" i="9" s="1"/>
  <c r="K138" i="9"/>
  <c r="J138" i="9"/>
  <c r="M106" i="9"/>
  <c r="N106" i="9" s="1"/>
  <c r="K106" i="9"/>
  <c r="J106" i="9"/>
  <c r="M66" i="9"/>
  <c r="N66" i="9" s="1"/>
  <c r="K66" i="9"/>
  <c r="M26" i="9"/>
  <c r="N26" i="9" s="1"/>
  <c r="K26" i="9"/>
  <c r="J26" i="9"/>
  <c r="J284" i="9"/>
  <c r="I296" i="9"/>
  <c r="U296" i="9" s="1"/>
  <c r="M296" i="9"/>
  <c r="N296" i="9" s="1"/>
  <c r="J296" i="9"/>
  <c r="I54" i="9"/>
  <c r="U54" i="9" s="1"/>
  <c r="J306" i="9"/>
  <c r="J274" i="9"/>
  <c r="J210" i="9"/>
  <c r="J176" i="9"/>
  <c r="J90" i="9"/>
  <c r="J41" i="9"/>
  <c r="K280" i="9"/>
  <c r="J252" i="9"/>
  <c r="J187" i="9"/>
  <c r="J168" i="9"/>
  <c r="I300" i="9"/>
  <c r="U300" i="9" s="1"/>
  <c r="M300" i="9"/>
  <c r="N300" i="9" s="1"/>
  <c r="K300" i="9"/>
  <c r="I268" i="9"/>
  <c r="U268" i="9" s="1"/>
  <c r="M268" i="9"/>
  <c r="N268" i="9" s="1"/>
  <c r="K268" i="9"/>
  <c r="M236" i="9"/>
  <c r="N236" i="9" s="1"/>
  <c r="K236" i="9"/>
  <c r="M196" i="9"/>
  <c r="N196" i="9" s="1"/>
  <c r="K196" i="9"/>
  <c r="K307" i="9"/>
  <c r="M307" i="9"/>
  <c r="N307" i="9" s="1"/>
  <c r="J307" i="9"/>
  <c r="K283" i="9"/>
  <c r="M283" i="9"/>
  <c r="N283" i="9" s="1"/>
  <c r="J283" i="9"/>
  <c r="K259" i="9"/>
  <c r="J259" i="9"/>
  <c r="M235" i="9"/>
  <c r="N235" i="9" s="1"/>
  <c r="K235" i="9"/>
  <c r="J235" i="9"/>
  <c r="K219" i="9"/>
  <c r="M219" i="9"/>
  <c r="N219" i="9" s="1"/>
  <c r="J219" i="9"/>
  <c r="K195" i="9"/>
  <c r="M195" i="9"/>
  <c r="N195" i="9" s="1"/>
  <c r="J195" i="9"/>
  <c r="K163" i="9"/>
  <c r="M163" i="9"/>
  <c r="N163" i="9" s="1"/>
  <c r="J163" i="9"/>
  <c r="K147" i="9"/>
  <c r="M147" i="9"/>
  <c r="N147" i="9" s="1"/>
  <c r="J147" i="9"/>
  <c r="K131" i="9"/>
  <c r="J131" i="9"/>
  <c r="M107" i="9"/>
  <c r="N107" i="9" s="1"/>
  <c r="K107" i="9"/>
  <c r="J107" i="9"/>
  <c r="M83" i="9"/>
  <c r="N83" i="9" s="1"/>
  <c r="K83" i="9"/>
  <c r="J83" i="9"/>
  <c r="M59" i="9"/>
  <c r="N59" i="9" s="1"/>
  <c r="K59" i="9"/>
  <c r="J59" i="9"/>
  <c r="K35" i="9"/>
  <c r="M35" i="9"/>
  <c r="N35" i="9" s="1"/>
  <c r="J35" i="9"/>
  <c r="K290" i="9"/>
  <c r="M290" i="9"/>
  <c r="N290" i="9" s="1"/>
  <c r="M266" i="9"/>
  <c r="N266" i="9" s="1"/>
  <c r="K266" i="9"/>
  <c r="K242" i="9"/>
  <c r="M242" i="9"/>
  <c r="N242" i="9" s="1"/>
  <c r="K226" i="9"/>
  <c r="M226" i="9"/>
  <c r="N226" i="9" s="1"/>
  <c r="M202" i="9"/>
  <c r="N202" i="9" s="1"/>
  <c r="K202" i="9"/>
  <c r="K178" i="9"/>
  <c r="M178" i="9"/>
  <c r="N178" i="9" s="1"/>
  <c r="K162" i="9"/>
  <c r="M162" i="9"/>
  <c r="N162" i="9" s="1"/>
  <c r="J162" i="9"/>
  <c r="K146" i="9"/>
  <c r="M146" i="9"/>
  <c r="N146" i="9" s="1"/>
  <c r="K122" i="9"/>
  <c r="M122" i="9"/>
  <c r="N122" i="9" s="1"/>
  <c r="K98" i="9"/>
  <c r="J98" i="9"/>
  <c r="M98" i="9"/>
  <c r="N98" i="9" s="1"/>
  <c r="M82" i="9"/>
  <c r="N82" i="9" s="1"/>
  <c r="K82" i="9"/>
  <c r="K58" i="9"/>
  <c r="M58" i="9"/>
  <c r="N58" i="9" s="1"/>
  <c r="J58" i="9"/>
  <c r="M42" i="9"/>
  <c r="N42" i="9" s="1"/>
  <c r="K42" i="9"/>
  <c r="J42" i="9"/>
  <c r="M34" i="9"/>
  <c r="N34" i="9" s="1"/>
  <c r="K34" i="9"/>
  <c r="J34" i="9"/>
  <c r="M309" i="9"/>
  <c r="N309" i="9" s="1"/>
  <c r="J309" i="9"/>
  <c r="K309" i="9"/>
  <c r="M301" i="9"/>
  <c r="N301" i="9" s="1"/>
  <c r="J301" i="9"/>
  <c r="K301" i="9"/>
  <c r="M293" i="9"/>
  <c r="N293" i="9" s="1"/>
  <c r="J293" i="9"/>
  <c r="K293" i="9"/>
  <c r="M285" i="9"/>
  <c r="N285" i="9" s="1"/>
  <c r="J285" i="9"/>
  <c r="M277" i="9"/>
  <c r="N277" i="9" s="1"/>
  <c r="J277" i="9"/>
  <c r="K277" i="9"/>
  <c r="M269" i="9"/>
  <c r="N269" i="9" s="1"/>
  <c r="J269" i="9"/>
  <c r="K269" i="9"/>
  <c r="M261" i="9"/>
  <c r="N261" i="9" s="1"/>
  <c r="J261" i="9"/>
  <c r="K261" i="9"/>
  <c r="M253" i="9"/>
  <c r="N253" i="9" s="1"/>
  <c r="J253" i="9"/>
  <c r="K253" i="9"/>
  <c r="M245" i="9"/>
  <c r="N245" i="9" s="1"/>
  <c r="J245" i="9"/>
  <c r="K245" i="9"/>
  <c r="M237" i="9"/>
  <c r="N237" i="9" s="1"/>
  <c r="J237" i="9"/>
  <c r="K237" i="9"/>
  <c r="M229" i="9"/>
  <c r="N229" i="9" s="1"/>
  <c r="J229" i="9"/>
  <c r="K229" i="9"/>
  <c r="M221" i="9"/>
  <c r="N221" i="9" s="1"/>
  <c r="J221" i="9"/>
  <c r="K221" i="9"/>
  <c r="M213" i="9"/>
  <c r="N213" i="9" s="1"/>
  <c r="J213" i="9"/>
  <c r="K213" i="9"/>
  <c r="M205" i="9"/>
  <c r="N205" i="9" s="1"/>
  <c r="J205" i="9"/>
  <c r="K205" i="9"/>
  <c r="M197" i="9"/>
  <c r="N197" i="9" s="1"/>
  <c r="J197" i="9"/>
  <c r="K197" i="9"/>
  <c r="M189" i="9"/>
  <c r="N189" i="9" s="1"/>
  <c r="J189" i="9"/>
  <c r="K189" i="9"/>
  <c r="M181" i="9"/>
  <c r="N181" i="9" s="1"/>
  <c r="K181" i="9"/>
  <c r="J181" i="9"/>
  <c r="M173" i="9"/>
  <c r="N173" i="9" s="1"/>
  <c r="J173" i="9"/>
  <c r="K173" i="9"/>
  <c r="M165" i="9"/>
  <c r="N165" i="9" s="1"/>
  <c r="K165" i="9"/>
  <c r="J165" i="9"/>
  <c r="M157" i="9"/>
  <c r="N157" i="9" s="1"/>
  <c r="J157" i="9"/>
  <c r="K157" i="9"/>
  <c r="M149" i="9"/>
  <c r="N149" i="9" s="1"/>
  <c r="K149" i="9"/>
  <c r="J149" i="9"/>
  <c r="M141" i="9"/>
  <c r="N141" i="9" s="1"/>
  <c r="J141" i="9"/>
  <c r="K141" i="9"/>
  <c r="M133" i="9"/>
  <c r="N133" i="9" s="1"/>
  <c r="K133" i="9"/>
  <c r="J133" i="9"/>
  <c r="M125" i="9"/>
  <c r="N125" i="9" s="1"/>
  <c r="J125" i="9"/>
  <c r="K125" i="9"/>
  <c r="M117" i="9"/>
  <c r="N117" i="9" s="1"/>
  <c r="K117" i="9"/>
  <c r="J117" i="9"/>
  <c r="M109" i="9"/>
  <c r="N109" i="9" s="1"/>
  <c r="K109" i="9"/>
  <c r="J109" i="9"/>
  <c r="M101" i="9"/>
  <c r="N101" i="9" s="1"/>
  <c r="K101" i="9"/>
  <c r="J101" i="9"/>
  <c r="M93" i="9"/>
  <c r="N93" i="9" s="1"/>
  <c r="K93" i="9"/>
  <c r="J93" i="9"/>
  <c r="K85" i="9"/>
  <c r="M85" i="9"/>
  <c r="N85" i="9" s="1"/>
  <c r="J85" i="9"/>
  <c r="M77" i="9"/>
  <c r="N77" i="9" s="1"/>
  <c r="K77" i="9"/>
  <c r="M69" i="9"/>
  <c r="N69" i="9" s="1"/>
  <c r="K69" i="9"/>
  <c r="J69" i="9"/>
  <c r="M61" i="9"/>
  <c r="N61" i="9" s="1"/>
  <c r="K61" i="9"/>
  <c r="J61" i="9"/>
  <c r="M53" i="9"/>
  <c r="N53" i="9" s="1"/>
  <c r="K53" i="9"/>
  <c r="J53" i="9"/>
  <c r="M45" i="9"/>
  <c r="N45" i="9" s="1"/>
  <c r="K45" i="9"/>
  <c r="J45" i="9"/>
  <c r="M37" i="9"/>
  <c r="N37" i="9" s="1"/>
  <c r="K37" i="9"/>
  <c r="J37" i="9"/>
  <c r="M29" i="9"/>
  <c r="N29" i="9" s="1"/>
  <c r="K29" i="9"/>
  <c r="M21" i="9"/>
  <c r="N21" i="9" s="1"/>
  <c r="K21" i="9"/>
  <c r="J21" i="9"/>
  <c r="J298" i="9"/>
  <c r="J266" i="9"/>
  <c r="J234" i="9"/>
  <c r="J202" i="9"/>
  <c r="J122" i="9"/>
  <c r="J77" i="9"/>
  <c r="J27" i="9"/>
  <c r="K265" i="9"/>
  <c r="M276" i="9"/>
  <c r="N276" i="9" s="1"/>
  <c r="K276" i="9"/>
  <c r="M244" i="9"/>
  <c r="N244" i="9" s="1"/>
  <c r="K244" i="9"/>
  <c r="M220" i="9"/>
  <c r="N220" i="9" s="1"/>
  <c r="K220" i="9"/>
  <c r="M204" i="9"/>
  <c r="N204" i="9" s="1"/>
  <c r="K204" i="9"/>
  <c r="M180" i="9"/>
  <c r="N180" i="9" s="1"/>
  <c r="K180" i="9"/>
  <c r="J180" i="9"/>
  <c r="M172" i="9"/>
  <c r="N172" i="9" s="1"/>
  <c r="K172" i="9"/>
  <c r="J172" i="9"/>
  <c r="M164" i="9"/>
  <c r="N164" i="9" s="1"/>
  <c r="K164" i="9"/>
  <c r="M156" i="9"/>
  <c r="N156" i="9" s="1"/>
  <c r="K156" i="9"/>
  <c r="M148" i="9"/>
  <c r="N148" i="9" s="1"/>
  <c r="K148" i="9"/>
  <c r="J148" i="9"/>
  <c r="M140" i="9"/>
  <c r="N140" i="9" s="1"/>
  <c r="K140" i="9"/>
  <c r="J140" i="9"/>
  <c r="M132" i="9"/>
  <c r="N132" i="9" s="1"/>
  <c r="K132" i="9"/>
  <c r="M124" i="9"/>
  <c r="N124" i="9" s="1"/>
  <c r="K124" i="9"/>
  <c r="M116" i="9"/>
  <c r="N116" i="9" s="1"/>
  <c r="K116" i="9"/>
  <c r="J116" i="9"/>
  <c r="M108" i="9"/>
  <c r="N108" i="9" s="1"/>
  <c r="K108" i="9"/>
  <c r="J108" i="9"/>
  <c r="M100" i="9"/>
  <c r="N100" i="9" s="1"/>
  <c r="K100" i="9"/>
  <c r="M92" i="9"/>
  <c r="N92" i="9" s="1"/>
  <c r="K92" i="9"/>
  <c r="K84" i="9"/>
  <c r="M84" i="9"/>
  <c r="N84" i="9" s="1"/>
  <c r="J84" i="9"/>
  <c r="M76" i="9"/>
  <c r="N76" i="9" s="1"/>
  <c r="K76" i="9"/>
  <c r="J76" i="9"/>
  <c r="M68" i="9"/>
  <c r="N68" i="9" s="1"/>
  <c r="K68" i="9"/>
  <c r="M60" i="9"/>
  <c r="N60" i="9" s="1"/>
  <c r="K60" i="9"/>
  <c r="J60" i="9"/>
  <c r="M52" i="9"/>
  <c r="N52" i="9" s="1"/>
  <c r="K52" i="9"/>
  <c r="M44" i="9"/>
  <c r="N44" i="9" s="1"/>
  <c r="K44" i="9"/>
  <c r="J44" i="9"/>
  <c r="K36" i="9"/>
  <c r="M36" i="9"/>
  <c r="N36" i="9" s="1"/>
  <c r="J36" i="9"/>
  <c r="K28" i="9"/>
  <c r="M28" i="9"/>
  <c r="N28" i="9" s="1"/>
  <c r="J28" i="9"/>
  <c r="M20" i="9"/>
  <c r="N20" i="9" s="1"/>
  <c r="K20" i="9"/>
  <c r="J20" i="9"/>
  <c r="J292" i="9"/>
  <c r="J260" i="9"/>
  <c r="J228" i="9"/>
  <c r="J196" i="9"/>
  <c r="J156" i="9"/>
  <c r="J114" i="9"/>
  <c r="J68" i="9"/>
  <c r="M18" i="9"/>
  <c r="N18" i="9" s="1"/>
  <c r="O18" i="9" s="1"/>
  <c r="M303" i="9"/>
  <c r="N303" i="9" s="1"/>
  <c r="M295" i="9"/>
  <c r="N295" i="9" s="1"/>
  <c r="I287" i="9"/>
  <c r="U287" i="9" s="1"/>
  <c r="M287" i="9"/>
  <c r="N287" i="9" s="1"/>
  <c r="M279" i="9"/>
  <c r="N279" i="9" s="1"/>
  <c r="M271" i="9"/>
  <c r="N271" i="9" s="1"/>
  <c r="K271" i="9"/>
  <c r="M263" i="9"/>
  <c r="N263" i="9" s="1"/>
  <c r="K263" i="9"/>
  <c r="M255" i="9"/>
  <c r="N255" i="9" s="1"/>
  <c r="K255" i="9"/>
  <c r="M247" i="9"/>
  <c r="N247" i="9" s="1"/>
  <c r="K247" i="9"/>
  <c r="M239" i="9"/>
  <c r="N239" i="9" s="1"/>
  <c r="K239" i="9"/>
  <c r="I231" i="9"/>
  <c r="U231" i="9" s="1"/>
  <c r="M231" i="9"/>
  <c r="N231" i="9" s="1"/>
  <c r="K231" i="9"/>
  <c r="M223" i="9"/>
  <c r="N223" i="9" s="1"/>
  <c r="K223" i="9"/>
  <c r="M215" i="9"/>
  <c r="N215" i="9" s="1"/>
  <c r="K215" i="9"/>
  <c r="M207" i="9"/>
  <c r="N207" i="9" s="1"/>
  <c r="K207" i="9"/>
  <c r="M199" i="9"/>
  <c r="N199" i="9" s="1"/>
  <c r="K199" i="9"/>
  <c r="M191" i="9"/>
  <c r="N191" i="9" s="1"/>
  <c r="K191" i="9"/>
  <c r="M183" i="9"/>
  <c r="N183" i="9" s="1"/>
  <c r="K183" i="9"/>
  <c r="M175" i="9"/>
  <c r="N175" i="9" s="1"/>
  <c r="J175" i="9"/>
  <c r="K175" i="9"/>
  <c r="M167" i="9"/>
  <c r="N167" i="9" s="1"/>
  <c r="J167" i="9"/>
  <c r="K167" i="9"/>
  <c r="M159" i="9"/>
  <c r="N159" i="9" s="1"/>
  <c r="J159" i="9"/>
  <c r="K159" i="9"/>
  <c r="M151" i="9"/>
  <c r="N151" i="9" s="1"/>
  <c r="J151" i="9"/>
  <c r="K151" i="9"/>
  <c r="M143" i="9"/>
  <c r="N143" i="9" s="1"/>
  <c r="J143" i="9"/>
  <c r="K143" i="9"/>
  <c r="M135" i="9"/>
  <c r="N135" i="9" s="1"/>
  <c r="J135" i="9"/>
  <c r="K135" i="9"/>
  <c r="M127" i="9"/>
  <c r="N127" i="9" s="1"/>
  <c r="J127" i="9"/>
  <c r="K127" i="9"/>
  <c r="M119" i="9"/>
  <c r="N119" i="9" s="1"/>
  <c r="J119" i="9"/>
  <c r="K119" i="9"/>
  <c r="M111" i="9"/>
  <c r="N111" i="9" s="1"/>
  <c r="J111" i="9"/>
  <c r="K111" i="9"/>
  <c r="M103" i="9"/>
  <c r="N103" i="9" s="1"/>
  <c r="J103" i="9"/>
  <c r="K103" i="9"/>
  <c r="M95" i="9"/>
  <c r="N95" i="9" s="1"/>
  <c r="J95" i="9"/>
  <c r="K95" i="9"/>
  <c r="M87" i="9"/>
  <c r="N87" i="9" s="1"/>
  <c r="J87" i="9"/>
  <c r="K87" i="9"/>
  <c r="M79" i="9"/>
  <c r="N79" i="9" s="1"/>
  <c r="J79" i="9"/>
  <c r="K79" i="9"/>
  <c r="M71" i="9"/>
  <c r="N71" i="9" s="1"/>
  <c r="J71" i="9"/>
  <c r="K71" i="9"/>
  <c r="M63" i="9"/>
  <c r="N63" i="9" s="1"/>
  <c r="J63" i="9"/>
  <c r="K63" i="9"/>
  <c r="M55" i="9"/>
  <c r="N55" i="9" s="1"/>
  <c r="J55" i="9"/>
  <c r="K55" i="9"/>
  <c r="M47" i="9"/>
  <c r="N47" i="9" s="1"/>
  <c r="J47" i="9"/>
  <c r="K47" i="9"/>
  <c r="M39" i="9"/>
  <c r="N39" i="9" s="1"/>
  <c r="K39" i="9"/>
  <c r="J39" i="9"/>
  <c r="M31" i="9"/>
  <c r="N31" i="9" s="1"/>
  <c r="J31" i="9"/>
  <c r="K31" i="9"/>
  <c r="M23" i="9"/>
  <c r="N23" i="9" s="1"/>
  <c r="J23" i="9"/>
  <c r="K279" i="9"/>
  <c r="I310" i="9"/>
  <c r="U310" i="9" s="1"/>
  <c r="M310" i="9"/>
  <c r="N310" i="9" s="1"/>
  <c r="M294" i="9"/>
  <c r="N294" i="9" s="1"/>
  <c r="M286" i="9"/>
  <c r="N286" i="9" s="1"/>
  <c r="M270" i="9"/>
  <c r="N270" i="9" s="1"/>
  <c r="M262" i="9"/>
  <c r="N262" i="9" s="1"/>
  <c r="M254" i="9"/>
  <c r="N254" i="9" s="1"/>
  <c r="M246" i="9"/>
  <c r="N246" i="9" s="1"/>
  <c r="M230" i="9"/>
  <c r="N230" i="9" s="1"/>
  <c r="M222" i="9"/>
  <c r="N222" i="9" s="1"/>
  <c r="I206" i="9"/>
  <c r="U206" i="9" s="1"/>
  <c r="M206" i="9"/>
  <c r="N206" i="9" s="1"/>
  <c r="M198" i="9"/>
  <c r="N198" i="9" s="1"/>
  <c r="M190" i="9"/>
  <c r="N190" i="9" s="1"/>
  <c r="J190" i="9"/>
  <c r="M182" i="9"/>
  <c r="N182" i="9" s="1"/>
  <c r="J182" i="9"/>
  <c r="M174" i="9"/>
  <c r="N174" i="9" s="1"/>
  <c r="J174" i="9"/>
  <c r="M166" i="9"/>
  <c r="N166" i="9" s="1"/>
  <c r="J166" i="9"/>
  <c r="M158" i="9"/>
  <c r="N158" i="9" s="1"/>
  <c r="J158" i="9"/>
  <c r="M150" i="9"/>
  <c r="N150" i="9" s="1"/>
  <c r="J150" i="9"/>
  <c r="M142" i="9"/>
  <c r="N142" i="9" s="1"/>
  <c r="J142" i="9"/>
  <c r="M134" i="9"/>
  <c r="N134" i="9" s="1"/>
  <c r="J134" i="9"/>
  <c r="M126" i="9"/>
  <c r="N126" i="9" s="1"/>
  <c r="J126" i="9"/>
  <c r="M118" i="9"/>
  <c r="N118" i="9" s="1"/>
  <c r="J118" i="9"/>
  <c r="M110" i="9"/>
  <c r="N110" i="9" s="1"/>
  <c r="J110" i="9"/>
  <c r="M102" i="9"/>
  <c r="N102" i="9" s="1"/>
  <c r="J102" i="9"/>
  <c r="M94" i="9"/>
  <c r="N94" i="9" s="1"/>
  <c r="J94" i="9"/>
  <c r="M86" i="9"/>
  <c r="N86" i="9" s="1"/>
  <c r="J86" i="9"/>
  <c r="M78" i="9"/>
  <c r="N78" i="9" s="1"/>
  <c r="J78" i="9"/>
  <c r="K78" i="9"/>
  <c r="M70" i="9"/>
  <c r="N70" i="9" s="1"/>
  <c r="J70" i="9"/>
  <c r="K70" i="9"/>
  <c r="M62" i="9"/>
  <c r="N62" i="9" s="1"/>
  <c r="J62" i="9"/>
  <c r="K62" i="9"/>
  <c r="M54" i="9"/>
  <c r="N54" i="9" s="1"/>
  <c r="J54" i="9"/>
  <c r="K54" i="9"/>
  <c r="M46" i="9"/>
  <c r="N46" i="9" s="1"/>
  <c r="J46" i="9"/>
  <c r="K46" i="9"/>
  <c r="M38" i="9"/>
  <c r="N38" i="9" s="1"/>
  <c r="J38" i="9"/>
  <c r="M30" i="9"/>
  <c r="N30" i="9" s="1"/>
  <c r="J30" i="9"/>
  <c r="K30" i="9"/>
  <c r="M22" i="9"/>
  <c r="N22" i="9" s="1"/>
  <c r="J22" i="9"/>
  <c r="K22" i="9"/>
  <c r="J183" i="9"/>
  <c r="K303" i="9"/>
  <c r="K278" i="9"/>
  <c r="K262" i="9"/>
  <c r="K246" i="9"/>
  <c r="K230" i="9"/>
  <c r="K214" i="9"/>
  <c r="K198" i="9"/>
  <c r="K182" i="9"/>
  <c r="K166" i="9"/>
  <c r="K150" i="9"/>
  <c r="K134" i="9"/>
  <c r="K118" i="9"/>
  <c r="K38" i="9"/>
  <c r="J303" i="9"/>
  <c r="J295" i="9"/>
  <c r="J287" i="9"/>
  <c r="J279" i="9"/>
  <c r="J271" i="9"/>
  <c r="J263" i="9"/>
  <c r="J255" i="9"/>
  <c r="J247" i="9"/>
  <c r="J239" i="9"/>
  <c r="J231" i="9"/>
  <c r="J223" i="9"/>
  <c r="J215" i="9"/>
  <c r="J207" i="9"/>
  <c r="J199" i="9"/>
  <c r="J191" i="9"/>
  <c r="K302" i="9"/>
  <c r="J310" i="9"/>
  <c r="J302" i="9"/>
  <c r="J294" i="9"/>
  <c r="J286" i="9"/>
  <c r="J278" i="9"/>
  <c r="J270" i="9"/>
  <c r="J262" i="9"/>
  <c r="J254" i="9"/>
  <c r="J246" i="9"/>
  <c r="J238" i="9"/>
  <c r="J230" i="9"/>
  <c r="J222" i="9"/>
  <c r="J214" i="9"/>
  <c r="J206" i="9"/>
  <c r="J198" i="9"/>
  <c r="K287" i="9"/>
  <c r="K94" i="9"/>
  <c r="K286" i="9"/>
  <c r="K23" i="9"/>
  <c r="I255" i="9"/>
  <c r="U255" i="9" s="1"/>
  <c r="I308" i="9"/>
  <c r="U308" i="9" s="1"/>
  <c r="I153" i="9"/>
  <c r="U153" i="9" s="1"/>
  <c r="I160" i="9"/>
  <c r="U160" i="9" s="1"/>
  <c r="I276" i="9"/>
  <c r="U276" i="9" s="1"/>
  <c r="I193" i="9"/>
  <c r="U193" i="9" s="1"/>
  <c r="I112" i="9"/>
  <c r="U112" i="9" s="1"/>
  <c r="I49" i="9"/>
  <c r="U49" i="9" s="1"/>
  <c r="I277" i="9"/>
  <c r="U277" i="9" s="1"/>
  <c r="I96" i="9"/>
  <c r="U96" i="9" s="1"/>
  <c r="I100" i="9"/>
  <c r="U100" i="9" s="1"/>
  <c r="I92" i="9"/>
  <c r="U92" i="9" s="1"/>
  <c r="I84" i="9"/>
  <c r="U84" i="9" s="1"/>
  <c r="I221" i="9"/>
  <c r="U221" i="9" s="1"/>
  <c r="I137" i="9"/>
  <c r="U137" i="9" s="1"/>
  <c r="I89" i="9"/>
  <c r="U89" i="9" s="1"/>
  <c r="I35" i="9"/>
  <c r="U35" i="9" s="1"/>
  <c r="I264" i="9"/>
  <c r="U264" i="9" s="1"/>
  <c r="I169" i="9"/>
  <c r="U169" i="9" s="1"/>
  <c r="I305" i="9"/>
  <c r="U305" i="9" s="1"/>
  <c r="I281" i="9"/>
  <c r="U281" i="9" s="1"/>
  <c r="I273" i="9"/>
  <c r="U273" i="9" s="1"/>
  <c r="I249" i="9"/>
  <c r="U249" i="9" s="1"/>
  <c r="I209" i="9"/>
  <c r="U209" i="9" s="1"/>
  <c r="I201" i="9"/>
  <c r="U201" i="9" s="1"/>
  <c r="I81" i="9"/>
  <c r="U81" i="9" s="1"/>
  <c r="I65" i="9"/>
  <c r="U65" i="9" s="1"/>
  <c r="I263" i="9"/>
  <c r="U263" i="9" s="1"/>
  <c r="I247" i="9"/>
  <c r="U247" i="9" s="1"/>
  <c r="I215" i="9"/>
  <c r="U215" i="9" s="1"/>
  <c r="I199" i="9"/>
  <c r="U199" i="9" s="1"/>
  <c r="I191" i="9"/>
  <c r="U191" i="9" s="1"/>
  <c r="I175" i="9"/>
  <c r="U175" i="9" s="1"/>
  <c r="I167" i="9"/>
  <c r="U167" i="9" s="1"/>
  <c r="I159" i="9"/>
  <c r="U159" i="9" s="1"/>
  <c r="I151" i="9"/>
  <c r="U151" i="9" s="1"/>
  <c r="I135" i="9"/>
  <c r="U135" i="9" s="1"/>
  <c r="I127" i="9"/>
  <c r="U127" i="9" s="1"/>
  <c r="I119" i="9"/>
  <c r="U119" i="9" s="1"/>
  <c r="I111" i="9"/>
  <c r="U111" i="9" s="1"/>
  <c r="I103" i="9"/>
  <c r="U103" i="9" s="1"/>
  <c r="I95" i="9"/>
  <c r="U95" i="9" s="1"/>
  <c r="I87" i="9"/>
  <c r="U87" i="9" s="1"/>
  <c r="I79" i="9"/>
  <c r="U79" i="9" s="1"/>
  <c r="I71" i="9"/>
  <c r="U71" i="9" s="1"/>
  <c r="I63" i="9"/>
  <c r="U63" i="9" s="1"/>
  <c r="I55" i="9"/>
  <c r="U55" i="9" s="1"/>
  <c r="I47" i="9"/>
  <c r="U47" i="9" s="1"/>
  <c r="I39" i="9"/>
  <c r="U39" i="9" s="1"/>
  <c r="I31" i="9"/>
  <c r="U31" i="9" s="1"/>
  <c r="I23" i="9"/>
  <c r="U23" i="9" s="1"/>
  <c r="I278" i="9"/>
  <c r="U278" i="9" s="1"/>
  <c r="I303" i="9"/>
  <c r="U303" i="9" s="1"/>
  <c r="I279" i="9"/>
  <c r="U279" i="9" s="1"/>
  <c r="I239" i="9"/>
  <c r="U239" i="9" s="1"/>
  <c r="I223" i="9"/>
  <c r="U223" i="9" s="1"/>
  <c r="I183" i="9"/>
  <c r="U183" i="9" s="1"/>
  <c r="I143" i="9"/>
  <c r="U143" i="9" s="1"/>
  <c r="I262" i="9"/>
  <c r="U262" i="9" s="1"/>
  <c r="I230" i="9"/>
  <c r="U230" i="9" s="1"/>
  <c r="I222" i="9"/>
  <c r="U222" i="9" s="1"/>
  <c r="I214" i="9"/>
  <c r="U214" i="9" s="1"/>
  <c r="I198" i="9"/>
  <c r="U198" i="9" s="1"/>
  <c r="I190" i="9"/>
  <c r="U190" i="9" s="1"/>
  <c r="I182" i="9"/>
  <c r="U182" i="9" s="1"/>
  <c r="I174" i="9"/>
  <c r="U174" i="9" s="1"/>
  <c r="I166" i="9"/>
  <c r="U166" i="9" s="1"/>
  <c r="I158" i="9"/>
  <c r="U158" i="9" s="1"/>
  <c r="I150" i="9"/>
  <c r="U150" i="9" s="1"/>
  <c r="I142" i="9"/>
  <c r="U142" i="9" s="1"/>
  <c r="I134" i="9"/>
  <c r="U134" i="9" s="1"/>
  <c r="I126" i="9"/>
  <c r="U126" i="9" s="1"/>
  <c r="I118" i="9"/>
  <c r="U118" i="9" s="1"/>
  <c r="I110" i="9"/>
  <c r="U110" i="9" s="1"/>
  <c r="I102" i="9"/>
  <c r="U102" i="9" s="1"/>
  <c r="I86" i="9"/>
  <c r="U86" i="9" s="1"/>
  <c r="I78" i="9"/>
  <c r="U78" i="9" s="1"/>
  <c r="I70" i="9"/>
  <c r="U70" i="9" s="1"/>
  <c r="I62" i="9"/>
  <c r="U62" i="9" s="1"/>
  <c r="I46" i="9"/>
  <c r="U46" i="9" s="1"/>
  <c r="I38" i="9"/>
  <c r="U38" i="9" s="1"/>
  <c r="I22" i="9"/>
  <c r="U22" i="9" s="1"/>
  <c r="I94" i="9"/>
  <c r="U94" i="9" s="1"/>
  <c r="I302" i="9"/>
  <c r="U302" i="9" s="1"/>
  <c r="I294" i="9"/>
  <c r="U294" i="9" s="1"/>
  <c r="I286" i="9"/>
  <c r="U286" i="9" s="1"/>
  <c r="I270" i="9"/>
  <c r="U270" i="9" s="1"/>
  <c r="I254" i="9"/>
  <c r="U254" i="9" s="1"/>
  <c r="I238" i="9"/>
  <c r="U238" i="9" s="1"/>
  <c r="I285" i="9"/>
  <c r="U285" i="9" s="1"/>
  <c r="I269" i="9"/>
  <c r="U269" i="9" s="1"/>
  <c r="I253" i="9"/>
  <c r="U253" i="9" s="1"/>
  <c r="I237" i="9"/>
  <c r="U237" i="9" s="1"/>
  <c r="I205" i="9"/>
  <c r="U205" i="9" s="1"/>
  <c r="I246" i="9"/>
  <c r="U246" i="9" s="1"/>
  <c r="I295" i="9"/>
  <c r="U295" i="9" s="1"/>
  <c r="I271" i="9"/>
  <c r="U271" i="9" s="1"/>
  <c r="I301" i="9"/>
  <c r="U301" i="9" s="1"/>
  <c r="I293" i="9"/>
  <c r="U293" i="9" s="1"/>
  <c r="I261" i="9"/>
  <c r="U261" i="9" s="1"/>
  <c r="I229" i="9"/>
  <c r="U229" i="9" s="1"/>
  <c r="I213" i="9"/>
  <c r="U213" i="9" s="1"/>
  <c r="I197" i="9"/>
  <c r="U197" i="9" s="1"/>
  <c r="I245" i="9"/>
  <c r="U245" i="9" s="1"/>
  <c r="I207" i="9"/>
  <c r="U207" i="9" s="1"/>
  <c r="I30" i="9"/>
  <c r="U30" i="9" s="1"/>
  <c r="I93" i="9"/>
  <c r="U93" i="9" s="1"/>
  <c r="I77" i="9"/>
  <c r="U77" i="9" s="1"/>
  <c r="I61" i="9"/>
  <c r="U61" i="9" s="1"/>
  <c r="I53" i="9"/>
  <c r="U53" i="9" s="1"/>
  <c r="I37" i="9"/>
  <c r="U37" i="9" s="1"/>
  <c r="I29" i="9"/>
  <c r="U29" i="9" s="1"/>
  <c r="I21" i="9"/>
  <c r="U21" i="9" s="1"/>
  <c r="I244" i="9"/>
  <c r="U244" i="9" s="1"/>
  <c r="I236" i="9"/>
  <c r="U236" i="9" s="1"/>
  <c r="I228" i="9"/>
  <c r="U228" i="9" s="1"/>
  <c r="I220" i="9"/>
  <c r="U220" i="9" s="1"/>
  <c r="I212" i="9"/>
  <c r="U212" i="9" s="1"/>
  <c r="I204" i="9"/>
  <c r="U204" i="9" s="1"/>
  <c r="I196" i="9"/>
  <c r="U196" i="9" s="1"/>
  <c r="I188" i="9"/>
  <c r="U188" i="9" s="1"/>
  <c r="I180" i="9"/>
  <c r="U180" i="9" s="1"/>
  <c r="I172" i="9"/>
  <c r="U172" i="9" s="1"/>
  <c r="I164" i="9"/>
  <c r="U164" i="9" s="1"/>
  <c r="I156" i="9"/>
  <c r="U156" i="9" s="1"/>
  <c r="I148" i="9"/>
  <c r="U148" i="9" s="1"/>
  <c r="I140" i="9"/>
  <c r="U140" i="9" s="1"/>
  <c r="I132" i="9"/>
  <c r="U132" i="9" s="1"/>
  <c r="I124" i="9"/>
  <c r="U124" i="9" s="1"/>
  <c r="I116" i="9"/>
  <c r="U116" i="9" s="1"/>
  <c r="I76" i="9"/>
  <c r="U76" i="9" s="1"/>
  <c r="I60" i="9"/>
  <c r="U60" i="9" s="1"/>
  <c r="I52" i="9"/>
  <c r="U52" i="9" s="1"/>
  <c r="I44" i="9"/>
  <c r="U44" i="9" s="1"/>
  <c r="I36" i="9"/>
  <c r="U36" i="9" s="1"/>
  <c r="I20" i="9"/>
  <c r="U20" i="9" s="1"/>
  <c r="I240" i="9"/>
  <c r="U240" i="9" s="1"/>
  <c r="I189" i="9"/>
  <c r="U189" i="9" s="1"/>
  <c r="I173" i="9"/>
  <c r="U173" i="9" s="1"/>
  <c r="I157" i="9"/>
  <c r="U157" i="9" s="1"/>
  <c r="I141" i="9"/>
  <c r="U141" i="9" s="1"/>
  <c r="I125" i="9"/>
  <c r="U125" i="9" s="1"/>
  <c r="I109" i="9"/>
  <c r="U109" i="9" s="1"/>
  <c r="I88" i="9"/>
  <c r="U88" i="9" s="1"/>
  <c r="I24" i="9"/>
  <c r="U24" i="9" s="1"/>
  <c r="I307" i="9"/>
  <c r="U307" i="9" s="1"/>
  <c r="I291" i="9"/>
  <c r="U291" i="9" s="1"/>
  <c r="I275" i="9"/>
  <c r="U275" i="9" s="1"/>
  <c r="I259" i="9"/>
  <c r="U259" i="9" s="1"/>
  <c r="I243" i="9"/>
  <c r="U243" i="9" s="1"/>
  <c r="I227" i="9"/>
  <c r="U227" i="9" s="1"/>
  <c r="I211" i="9"/>
  <c r="U211" i="9" s="1"/>
  <c r="I195" i="9"/>
  <c r="U195" i="9" s="1"/>
  <c r="I179" i="9"/>
  <c r="U179" i="9" s="1"/>
  <c r="I163" i="9"/>
  <c r="U163" i="9" s="1"/>
  <c r="I147" i="9"/>
  <c r="U147" i="9" s="1"/>
  <c r="I131" i="9"/>
  <c r="U131" i="9" s="1"/>
  <c r="I115" i="9"/>
  <c r="U115" i="9" s="1"/>
  <c r="I99" i="9"/>
  <c r="U99" i="9" s="1"/>
  <c r="I83" i="9"/>
  <c r="U83" i="9" s="1"/>
  <c r="I59" i="9"/>
  <c r="U59" i="9" s="1"/>
  <c r="I306" i="9"/>
  <c r="U306" i="9" s="1"/>
  <c r="I298" i="9"/>
  <c r="U298" i="9" s="1"/>
  <c r="I274" i="9"/>
  <c r="U274" i="9" s="1"/>
  <c r="I250" i="9"/>
  <c r="U250" i="9" s="1"/>
  <c r="I242" i="9"/>
  <c r="U242" i="9" s="1"/>
  <c r="I226" i="9"/>
  <c r="U226" i="9" s="1"/>
  <c r="I218" i="9"/>
  <c r="U218" i="9" s="1"/>
  <c r="I210" i="9"/>
  <c r="U210" i="9" s="1"/>
  <c r="I202" i="9"/>
  <c r="U202" i="9" s="1"/>
  <c r="I194" i="9"/>
  <c r="U194" i="9" s="1"/>
  <c r="I186" i="9"/>
  <c r="U186" i="9" s="1"/>
  <c r="I178" i="9"/>
  <c r="U178" i="9" s="1"/>
  <c r="I170" i="9"/>
  <c r="U170" i="9" s="1"/>
  <c r="I162" i="9"/>
  <c r="U162" i="9" s="1"/>
  <c r="I154" i="9"/>
  <c r="U154" i="9" s="1"/>
  <c r="I146" i="9"/>
  <c r="U146" i="9" s="1"/>
  <c r="I138" i="9"/>
  <c r="U138" i="9" s="1"/>
  <c r="I130" i="9"/>
  <c r="U130" i="9" s="1"/>
  <c r="I122" i="9"/>
  <c r="U122" i="9" s="1"/>
  <c r="I114" i="9"/>
  <c r="U114" i="9" s="1"/>
  <c r="I106" i="9"/>
  <c r="U106" i="9" s="1"/>
  <c r="I98" i="9"/>
  <c r="U98" i="9" s="1"/>
  <c r="I90" i="9"/>
  <c r="U90" i="9" s="1"/>
  <c r="I82" i="9"/>
  <c r="U82" i="9" s="1"/>
  <c r="I74" i="9"/>
  <c r="U74" i="9" s="1"/>
  <c r="I66" i="9"/>
  <c r="U66" i="9" s="1"/>
  <c r="I58" i="9"/>
  <c r="U58" i="9" s="1"/>
  <c r="I50" i="9"/>
  <c r="U50" i="9" s="1"/>
  <c r="I42" i="9"/>
  <c r="U42" i="9" s="1"/>
  <c r="I34" i="9"/>
  <c r="U34" i="9" s="1"/>
  <c r="I26" i="9"/>
  <c r="U26" i="9" s="1"/>
  <c r="I224" i="9"/>
  <c r="U224" i="9" s="1"/>
  <c r="I184" i="9"/>
  <c r="U184" i="9" s="1"/>
  <c r="I168" i="9"/>
  <c r="U168" i="9" s="1"/>
  <c r="I152" i="9"/>
  <c r="U152" i="9" s="1"/>
  <c r="I136" i="9"/>
  <c r="U136" i="9" s="1"/>
  <c r="I120" i="9"/>
  <c r="U120" i="9" s="1"/>
  <c r="I104" i="9"/>
  <c r="U104" i="9" s="1"/>
  <c r="I40" i="9"/>
  <c r="U40" i="9" s="1"/>
  <c r="I290" i="9"/>
  <c r="U290" i="9" s="1"/>
  <c r="I258" i="9"/>
  <c r="U258" i="9" s="1"/>
  <c r="I292" i="9"/>
  <c r="U292" i="9" s="1"/>
  <c r="I280" i="9"/>
  <c r="U280" i="9" s="1"/>
  <c r="I260" i="9"/>
  <c r="U260" i="9" s="1"/>
  <c r="I248" i="9"/>
  <c r="U248" i="9" s="1"/>
  <c r="I80" i="9"/>
  <c r="U80" i="9" s="1"/>
  <c r="I57" i="9"/>
  <c r="U57" i="9" s="1"/>
  <c r="I101" i="9"/>
  <c r="U101" i="9" s="1"/>
  <c r="I85" i="9"/>
  <c r="U85" i="9" s="1"/>
  <c r="I69" i="9"/>
  <c r="U69" i="9" s="1"/>
  <c r="I45" i="9"/>
  <c r="U45" i="9" s="1"/>
  <c r="I299" i="9"/>
  <c r="U299" i="9" s="1"/>
  <c r="I283" i="9"/>
  <c r="U283" i="9" s="1"/>
  <c r="I267" i="9"/>
  <c r="U267" i="9" s="1"/>
  <c r="I251" i="9"/>
  <c r="U251" i="9" s="1"/>
  <c r="I235" i="9"/>
  <c r="U235" i="9" s="1"/>
  <c r="I219" i="9"/>
  <c r="U219" i="9" s="1"/>
  <c r="I203" i="9"/>
  <c r="U203" i="9" s="1"/>
  <c r="I187" i="9"/>
  <c r="U187" i="9" s="1"/>
  <c r="I171" i="9"/>
  <c r="U171" i="9" s="1"/>
  <c r="I155" i="9"/>
  <c r="U155" i="9" s="1"/>
  <c r="I139" i="9"/>
  <c r="U139" i="9" s="1"/>
  <c r="I123" i="9"/>
  <c r="U123" i="9" s="1"/>
  <c r="I107" i="9"/>
  <c r="U107" i="9" s="1"/>
  <c r="I91" i="9"/>
  <c r="U91" i="9" s="1"/>
  <c r="I75" i="9"/>
  <c r="U75" i="9" s="1"/>
  <c r="I67" i="9"/>
  <c r="U67" i="9" s="1"/>
  <c r="I51" i="9"/>
  <c r="U51" i="9" s="1"/>
  <c r="I43" i="9"/>
  <c r="U43" i="9" s="1"/>
  <c r="I282" i="9"/>
  <c r="U282" i="9" s="1"/>
  <c r="I266" i="9"/>
  <c r="U266" i="9" s="1"/>
  <c r="I234" i="9"/>
  <c r="U234" i="9" s="1"/>
  <c r="I19" i="9"/>
  <c r="U19" i="9" s="1"/>
  <c r="I289" i="9"/>
  <c r="U289" i="9" s="1"/>
  <c r="I257" i="9"/>
  <c r="U257" i="9" s="1"/>
  <c r="I233" i="9"/>
  <c r="U233" i="9" s="1"/>
  <c r="I208" i="9"/>
  <c r="U208" i="9" s="1"/>
  <c r="I181" i="9"/>
  <c r="U181" i="9" s="1"/>
  <c r="I165" i="9"/>
  <c r="U165" i="9" s="1"/>
  <c r="I149" i="9"/>
  <c r="U149" i="9" s="1"/>
  <c r="I133" i="9"/>
  <c r="U133" i="9" s="1"/>
  <c r="I117" i="9"/>
  <c r="U117" i="9" s="1"/>
  <c r="I97" i="9"/>
  <c r="U97" i="9" s="1"/>
  <c r="I56" i="9"/>
  <c r="U56" i="9" s="1"/>
  <c r="I33" i="9"/>
  <c r="U33" i="9" s="1"/>
  <c r="I108" i="9"/>
  <c r="U108" i="9" s="1"/>
  <c r="I68" i="9"/>
  <c r="U68" i="9" s="1"/>
  <c r="I28" i="9"/>
  <c r="U28" i="9" s="1"/>
  <c r="I27" i="9"/>
  <c r="U27" i="9" s="1"/>
  <c r="G15" i="9"/>
  <c r="H14" i="9"/>
  <c r="H13" i="9"/>
  <c r="H16" i="9"/>
  <c r="F15" i="9"/>
  <c r="W38" i="9" l="1"/>
  <c r="V190" i="9"/>
  <c r="W204" i="9"/>
  <c r="W242" i="9"/>
  <c r="W235" i="9"/>
  <c r="W186" i="9"/>
  <c r="O152" i="9"/>
  <c r="O41" i="9"/>
  <c r="V89" i="9"/>
  <c r="W177" i="9"/>
  <c r="V297" i="9"/>
  <c r="V171" i="9"/>
  <c r="V164" i="9"/>
  <c r="V198" i="9"/>
  <c r="V255" i="9"/>
  <c r="W71" i="9"/>
  <c r="W135" i="9"/>
  <c r="V175" i="9"/>
  <c r="V116" i="9"/>
  <c r="W21" i="9"/>
  <c r="W221" i="9"/>
  <c r="V285" i="9"/>
  <c r="W98" i="9"/>
  <c r="W266" i="9"/>
  <c r="V131" i="9"/>
  <c r="V195" i="9"/>
  <c r="W307" i="9"/>
  <c r="W300" i="9"/>
  <c r="W106" i="9"/>
  <c r="W179" i="9"/>
  <c r="W212" i="9"/>
  <c r="V32" i="9"/>
  <c r="V88" i="9"/>
  <c r="W136" i="9"/>
  <c r="V184" i="9"/>
  <c r="V200" i="9"/>
  <c r="W25" i="9"/>
  <c r="W89" i="9"/>
  <c r="W161" i="9"/>
  <c r="V74" i="9"/>
  <c r="W194" i="9"/>
  <c r="V67" i="9"/>
  <c r="W171" i="9"/>
  <c r="V188" i="9"/>
  <c r="W126" i="9"/>
  <c r="V220" i="9"/>
  <c r="V270" i="9"/>
  <c r="V263" i="9"/>
  <c r="W262" i="9"/>
  <c r="W30" i="9"/>
  <c r="V102" i="9"/>
  <c r="V134" i="9"/>
  <c r="V166" i="9"/>
  <c r="O198" i="9"/>
  <c r="O270" i="9"/>
  <c r="W31" i="9"/>
  <c r="O47" i="9"/>
  <c r="V71" i="9"/>
  <c r="W95" i="9"/>
  <c r="O111" i="9"/>
  <c r="V135" i="9"/>
  <c r="W159" i="9"/>
  <c r="W239" i="9"/>
  <c r="W271" i="9"/>
  <c r="V68" i="9"/>
  <c r="W20" i="9"/>
  <c r="V44" i="9"/>
  <c r="W68" i="9"/>
  <c r="W92" i="9"/>
  <c r="W116" i="9"/>
  <c r="V172" i="9"/>
  <c r="W220" i="9"/>
  <c r="V77" i="9"/>
  <c r="W69" i="9"/>
  <c r="W93" i="9"/>
  <c r="V117" i="9"/>
  <c r="V157" i="9"/>
  <c r="V181" i="9"/>
  <c r="V221" i="9"/>
  <c r="W245" i="9"/>
  <c r="V309" i="9"/>
  <c r="V58" i="9"/>
  <c r="W178" i="9"/>
  <c r="W131" i="9"/>
  <c r="V259" i="9"/>
  <c r="W196" i="9"/>
  <c r="V176" i="9"/>
  <c r="V284" i="9"/>
  <c r="W218" i="9"/>
  <c r="W27" i="9"/>
  <c r="V99" i="9"/>
  <c r="V203" i="9"/>
  <c r="W251" i="9"/>
  <c r="V136" i="9"/>
  <c r="W72" i="9"/>
  <c r="O88" i="9"/>
  <c r="W120" i="9"/>
  <c r="W160" i="9"/>
  <c r="W184" i="9"/>
  <c r="O200" i="9"/>
  <c r="V240" i="9"/>
  <c r="V304" i="9"/>
  <c r="W49" i="9"/>
  <c r="V73" i="9"/>
  <c r="O89" i="9"/>
  <c r="V113" i="9"/>
  <c r="V129" i="9"/>
  <c r="W145" i="9"/>
  <c r="V201" i="9"/>
  <c r="W257" i="9"/>
  <c r="W281" i="9"/>
  <c r="W130" i="9"/>
  <c r="W298" i="9"/>
  <c r="W67" i="9"/>
  <c r="V123" i="9"/>
  <c r="W243" i="9"/>
  <c r="W188" i="9"/>
  <c r="W296" i="9"/>
  <c r="V242" i="9"/>
  <c r="V236" i="9"/>
  <c r="V132" i="9"/>
  <c r="W287" i="9"/>
  <c r="V247" i="9"/>
  <c r="V46" i="9"/>
  <c r="V158" i="9"/>
  <c r="V87" i="9"/>
  <c r="W111" i="9"/>
  <c r="W175" i="9"/>
  <c r="W263" i="9"/>
  <c r="O303" i="9"/>
  <c r="W60" i="9"/>
  <c r="W164" i="9"/>
  <c r="V133" i="9"/>
  <c r="W197" i="9"/>
  <c r="W261" i="9"/>
  <c r="W42" i="9"/>
  <c r="V106" i="9"/>
  <c r="V251" i="9"/>
  <c r="V48" i="9"/>
  <c r="O64" i="9"/>
  <c r="W200" i="9"/>
  <c r="W272" i="9"/>
  <c r="O65" i="9"/>
  <c r="V161" i="9"/>
  <c r="V217" i="9"/>
  <c r="V233" i="9"/>
  <c r="W273" i="9"/>
  <c r="V243" i="9"/>
  <c r="W291" i="9"/>
  <c r="V204" i="9"/>
  <c r="V218" i="9"/>
  <c r="V52" i="9"/>
  <c r="V262" i="9"/>
  <c r="V191" i="9"/>
  <c r="W118" i="9"/>
  <c r="W246" i="9"/>
  <c r="V70" i="9"/>
  <c r="V47" i="9"/>
  <c r="V111" i="9"/>
  <c r="O151" i="9"/>
  <c r="W207" i="9"/>
  <c r="V20" i="9"/>
  <c r="W36" i="9"/>
  <c r="W84" i="9"/>
  <c r="W140" i="9"/>
  <c r="V27" i="9"/>
  <c r="W45" i="9"/>
  <c r="V69" i="9"/>
  <c r="V93" i="9"/>
  <c r="W133" i="9"/>
  <c r="W157" i="9"/>
  <c r="V197" i="9"/>
  <c r="V261" i="9"/>
  <c r="W309" i="9"/>
  <c r="W59" i="9"/>
  <c r="V90" i="9"/>
  <c r="V43" i="9"/>
  <c r="O48" i="9"/>
  <c r="V160" i="9"/>
  <c r="W256" i="9"/>
  <c r="W304" i="9"/>
  <c r="W73" i="9"/>
  <c r="V145" i="9"/>
  <c r="W201" i="9"/>
  <c r="V257" i="9"/>
  <c r="W297" i="9"/>
  <c r="V130" i="9"/>
  <c r="W274" i="9"/>
  <c r="W115" i="9"/>
  <c r="W308" i="9"/>
  <c r="W102" i="9"/>
  <c r="O278" i="9"/>
  <c r="V276" i="9"/>
  <c r="V226" i="9"/>
  <c r="V100" i="9"/>
  <c r="V206" i="9"/>
  <c r="V199" i="9"/>
  <c r="W134" i="9"/>
  <c r="W54" i="9"/>
  <c r="V214" i="9"/>
  <c r="V278" i="9"/>
  <c r="V207" i="9"/>
  <c r="V271" i="9"/>
  <c r="W150" i="9"/>
  <c r="W278" i="9"/>
  <c r="V30" i="9"/>
  <c r="V54" i="9"/>
  <c r="W78" i="9"/>
  <c r="V31" i="9"/>
  <c r="W55" i="9"/>
  <c r="V95" i="9"/>
  <c r="W119" i="9"/>
  <c r="V159" i="9"/>
  <c r="W183" i="9"/>
  <c r="W215" i="9"/>
  <c r="V114" i="9"/>
  <c r="W44" i="9"/>
  <c r="V148" i="9"/>
  <c r="W172" i="9"/>
  <c r="V122" i="9"/>
  <c r="W29" i="9"/>
  <c r="V53" i="9"/>
  <c r="W117" i="9"/>
  <c r="W141" i="9"/>
  <c r="O157" i="9"/>
  <c r="W181" i="9"/>
  <c r="W205" i="9"/>
  <c r="V245" i="9"/>
  <c r="W269" i="9"/>
  <c r="W293" i="9"/>
  <c r="W122" i="9"/>
  <c r="W202" i="9"/>
  <c r="V83" i="9"/>
  <c r="V147" i="9"/>
  <c r="W195" i="9"/>
  <c r="W259" i="9"/>
  <c r="V210" i="9"/>
  <c r="V26" i="9"/>
  <c r="V138" i="9"/>
  <c r="V51" i="9"/>
  <c r="W99" i="9"/>
  <c r="W203" i="9"/>
  <c r="V275" i="9"/>
  <c r="W228" i="9"/>
  <c r="V308" i="9"/>
  <c r="W56" i="9"/>
  <c r="V72" i="9"/>
  <c r="W96" i="9"/>
  <c r="V120" i="9"/>
  <c r="W144" i="9"/>
  <c r="V224" i="9"/>
  <c r="W240" i="9"/>
  <c r="V280" i="9"/>
  <c r="V49" i="9"/>
  <c r="W97" i="9"/>
  <c r="W129" i="9"/>
  <c r="W185" i="9"/>
  <c r="V225" i="9"/>
  <c r="V241" i="9"/>
  <c r="V281" i="9"/>
  <c r="W74" i="9"/>
  <c r="W210" i="9"/>
  <c r="V267" i="9"/>
  <c r="V29" i="9"/>
  <c r="W254" i="9"/>
  <c r="V258" i="9"/>
  <c r="V300" i="9"/>
  <c r="V212" i="9"/>
  <c r="V254" i="9"/>
  <c r="V22" i="9"/>
  <c r="V126" i="9"/>
  <c r="W47" i="9"/>
  <c r="V151" i="9"/>
  <c r="V292" i="9"/>
  <c r="V140" i="9"/>
  <c r="V45" i="9"/>
  <c r="V173" i="9"/>
  <c r="V237" i="9"/>
  <c r="W162" i="9"/>
  <c r="W112" i="9"/>
  <c r="V256" i="9"/>
  <c r="W86" i="9"/>
  <c r="V286" i="9"/>
  <c r="V110" i="9"/>
  <c r="V28" i="9"/>
  <c r="W100" i="9"/>
  <c r="W148" i="9"/>
  <c r="V202" i="9"/>
  <c r="W53" i="9"/>
  <c r="V101" i="9"/>
  <c r="V141" i="9"/>
  <c r="V205" i="9"/>
  <c r="V269" i="9"/>
  <c r="W58" i="9"/>
  <c r="W290" i="9"/>
  <c r="V219" i="9"/>
  <c r="V168" i="9"/>
  <c r="W26" i="9"/>
  <c r="W51" i="9"/>
  <c r="V56" i="9"/>
  <c r="V208" i="9"/>
  <c r="V209" i="9"/>
  <c r="W154" i="9"/>
  <c r="V91" i="9"/>
  <c r="W187" i="9"/>
  <c r="W190" i="9"/>
  <c r="V194" i="9"/>
  <c r="V230" i="9"/>
  <c r="V294" i="9"/>
  <c r="V223" i="9"/>
  <c r="V287" i="9"/>
  <c r="W182" i="9"/>
  <c r="V183" i="9"/>
  <c r="V38" i="9"/>
  <c r="W62" i="9"/>
  <c r="V39" i="9"/>
  <c r="V79" i="9"/>
  <c r="W103" i="9"/>
  <c r="V143" i="9"/>
  <c r="W167" i="9"/>
  <c r="W191" i="9"/>
  <c r="W223" i="9"/>
  <c r="V196" i="9"/>
  <c r="W52" i="9"/>
  <c r="W76" i="9"/>
  <c r="V180" i="9"/>
  <c r="V234" i="9"/>
  <c r="V37" i="9"/>
  <c r="O77" i="9"/>
  <c r="W101" i="9"/>
  <c r="W125" i="9"/>
  <c r="W165" i="9"/>
  <c r="W189" i="9"/>
  <c r="V229" i="9"/>
  <c r="W253" i="9"/>
  <c r="O269" i="9"/>
  <c r="W34" i="9"/>
  <c r="W82" i="9"/>
  <c r="W146" i="9"/>
  <c r="V35" i="9"/>
  <c r="W147" i="9"/>
  <c r="V187" i="9"/>
  <c r="V306" i="9"/>
  <c r="O26" i="9"/>
  <c r="W139" i="9"/>
  <c r="V227" i="9"/>
  <c r="W275" i="9"/>
  <c r="W260" i="9"/>
  <c r="W24" i="9"/>
  <c r="W40" i="9"/>
  <c r="O96" i="9"/>
  <c r="V128" i="9"/>
  <c r="W192" i="9"/>
  <c r="W208" i="9"/>
  <c r="W248" i="9"/>
  <c r="V264" i="9"/>
  <c r="V288" i="9"/>
  <c r="W57" i="9"/>
  <c r="W33" i="9"/>
  <c r="O57" i="9"/>
  <c r="V81" i="9"/>
  <c r="W153" i="9"/>
  <c r="V169" i="9"/>
  <c r="W209" i="9"/>
  <c r="V289" i="9"/>
  <c r="V170" i="9"/>
  <c r="W19" i="9"/>
  <c r="W91" i="9"/>
  <c r="V155" i="9"/>
  <c r="V211" i="9"/>
  <c r="W295" i="9"/>
  <c r="W206" i="9"/>
  <c r="V144" i="9"/>
  <c r="V82" i="9"/>
  <c r="V290" i="9"/>
  <c r="W270" i="9"/>
  <c r="V268" i="9"/>
  <c r="W302" i="9"/>
  <c r="W70" i="9"/>
  <c r="V23" i="9"/>
  <c r="V21" i="9"/>
  <c r="W85" i="9"/>
  <c r="O213" i="9"/>
  <c r="V98" i="9"/>
  <c r="W163" i="9"/>
  <c r="W306" i="9"/>
  <c r="W32" i="9"/>
  <c r="V216" i="9"/>
  <c r="O238" i="9"/>
  <c r="V215" i="9"/>
  <c r="W166" i="9"/>
  <c r="V142" i="9"/>
  <c r="V174" i="9"/>
  <c r="V55" i="9"/>
  <c r="W143" i="9"/>
  <c r="W124" i="9"/>
  <c r="W244" i="9"/>
  <c r="W77" i="9"/>
  <c r="W229" i="9"/>
  <c r="V293" i="9"/>
  <c r="W83" i="9"/>
  <c r="W236" i="9"/>
  <c r="W258" i="9"/>
  <c r="V139" i="9"/>
  <c r="V40" i="9"/>
  <c r="V192" i="9"/>
  <c r="W224" i="9"/>
  <c r="W264" i="9"/>
  <c r="V33" i="9"/>
  <c r="V97" i="9"/>
  <c r="W241" i="9"/>
  <c r="V305" i="9"/>
  <c r="W234" i="9"/>
  <c r="W267" i="9"/>
  <c r="V244" i="9"/>
  <c r="W23" i="9"/>
  <c r="W286" i="9"/>
  <c r="V238" i="9"/>
  <c r="V302" i="9"/>
  <c r="V231" i="9"/>
  <c r="V295" i="9"/>
  <c r="W198" i="9"/>
  <c r="W18" i="9"/>
  <c r="V62" i="9"/>
  <c r="V86" i="9"/>
  <c r="V118" i="9"/>
  <c r="V150" i="9"/>
  <c r="V182" i="9"/>
  <c r="W39" i="9"/>
  <c r="W63" i="9"/>
  <c r="V103" i="9"/>
  <c r="W127" i="9"/>
  <c r="V167" i="9"/>
  <c r="O191" i="9"/>
  <c r="W255" i="9"/>
  <c r="V228" i="9"/>
  <c r="W28" i="9"/>
  <c r="V108" i="9"/>
  <c r="W132" i="9"/>
  <c r="W156" i="9"/>
  <c r="W180" i="9"/>
  <c r="W276" i="9"/>
  <c r="V266" i="9"/>
  <c r="W37" i="9"/>
  <c r="V61" i="9"/>
  <c r="V85" i="9"/>
  <c r="V125" i="9"/>
  <c r="V149" i="9"/>
  <c r="V189" i="9"/>
  <c r="W213" i="9"/>
  <c r="V253" i="9"/>
  <c r="W277" i="9"/>
  <c r="W301" i="9"/>
  <c r="V162" i="9"/>
  <c r="W226" i="9"/>
  <c r="V107" i="9"/>
  <c r="V163" i="9"/>
  <c r="W219" i="9"/>
  <c r="W283" i="9"/>
  <c r="W268" i="9"/>
  <c r="V252" i="9"/>
  <c r="W66" i="9"/>
  <c r="V186" i="9"/>
  <c r="W282" i="9"/>
  <c r="V75" i="9"/>
  <c r="V299" i="9"/>
  <c r="V24" i="9"/>
  <c r="O40" i="9"/>
  <c r="W64" i="9"/>
  <c r="W80" i="9"/>
  <c r="W104" i="9"/>
  <c r="W128" i="9"/>
  <c r="W152" i="9"/>
  <c r="W176" i="9"/>
  <c r="W232" i="9"/>
  <c r="V248" i="9"/>
  <c r="W288" i="9"/>
  <c r="V185" i="9"/>
  <c r="O33" i="9"/>
  <c r="V65" i="9"/>
  <c r="W81" i="9"/>
  <c r="W105" i="9"/>
  <c r="W121" i="9"/>
  <c r="W137" i="9"/>
  <c r="V153" i="9"/>
  <c r="V193" i="9"/>
  <c r="W249" i="9"/>
  <c r="W289" i="9"/>
  <c r="V50" i="9"/>
  <c r="W170" i="9"/>
  <c r="V291" i="9"/>
  <c r="W142" i="9"/>
  <c r="O214" i="9"/>
  <c r="V154" i="9"/>
  <c r="V146" i="9"/>
  <c r="V92" i="9"/>
  <c r="O131" i="9"/>
  <c r="W230" i="9"/>
  <c r="V94" i="9"/>
  <c r="O254" i="9"/>
  <c r="W265" i="9"/>
  <c r="W109" i="9"/>
  <c r="V59" i="9"/>
  <c r="V41" i="9"/>
  <c r="O80" i="9"/>
  <c r="V25" i="9"/>
  <c r="V222" i="9"/>
  <c r="V279" i="9"/>
  <c r="W303" i="9"/>
  <c r="V78" i="9"/>
  <c r="W79" i="9"/>
  <c r="V119" i="9"/>
  <c r="W247" i="9"/>
  <c r="V156" i="9"/>
  <c r="V76" i="9"/>
  <c r="O29" i="9"/>
  <c r="V165" i="9"/>
  <c r="V34" i="9"/>
  <c r="V283" i="9"/>
  <c r="V274" i="9"/>
  <c r="W138" i="9"/>
  <c r="V96" i="9"/>
  <c r="W168" i="9"/>
  <c r="W113" i="9"/>
  <c r="W169" i="9"/>
  <c r="W225" i="9"/>
  <c r="V265" i="9"/>
  <c r="W90" i="9"/>
  <c r="V19" i="9"/>
  <c r="W123" i="9"/>
  <c r="W252" i="9"/>
  <c r="W285" i="9"/>
  <c r="W310" i="9"/>
  <c r="V282" i="9"/>
  <c r="W94" i="9"/>
  <c r="V246" i="9"/>
  <c r="V310" i="9"/>
  <c r="V239" i="9"/>
  <c r="V303" i="9"/>
  <c r="W214" i="9"/>
  <c r="W22" i="9"/>
  <c r="W46" i="9"/>
  <c r="W279" i="9"/>
  <c r="V63" i="9"/>
  <c r="W87" i="9"/>
  <c r="V127" i="9"/>
  <c r="W151" i="9"/>
  <c r="W199" i="9"/>
  <c r="W231" i="9"/>
  <c r="V260" i="9"/>
  <c r="V36" i="9"/>
  <c r="V60" i="9"/>
  <c r="V84" i="9"/>
  <c r="W108" i="9"/>
  <c r="V298" i="9"/>
  <c r="O37" i="9"/>
  <c r="W61" i="9"/>
  <c r="V109" i="9"/>
  <c r="W149" i="9"/>
  <c r="W173" i="9"/>
  <c r="V213" i="9"/>
  <c r="W237" i="9"/>
  <c r="V277" i="9"/>
  <c r="V301" i="9"/>
  <c r="V42" i="9"/>
  <c r="W35" i="9"/>
  <c r="W107" i="9"/>
  <c r="V235" i="9"/>
  <c r="V307" i="9"/>
  <c r="W280" i="9"/>
  <c r="V296" i="9"/>
  <c r="W75" i="9"/>
  <c r="V179" i="9"/>
  <c r="W227" i="9"/>
  <c r="W299" i="9"/>
  <c r="W292" i="9"/>
  <c r="O24" i="9"/>
  <c r="W48" i="9"/>
  <c r="V64" i="9"/>
  <c r="V80" i="9"/>
  <c r="O104" i="9"/>
  <c r="V152" i="9"/>
  <c r="W216" i="9"/>
  <c r="V232" i="9"/>
  <c r="V272" i="9"/>
  <c r="V250" i="9"/>
  <c r="W41" i="9"/>
  <c r="W65" i="9"/>
  <c r="O81" i="9"/>
  <c r="V105" i="9"/>
  <c r="V121" i="9"/>
  <c r="V137" i="9"/>
  <c r="V177" i="9"/>
  <c r="W193" i="9"/>
  <c r="W217" i="9"/>
  <c r="W233" i="9"/>
  <c r="V249" i="9"/>
  <c r="V273" i="9"/>
  <c r="W50" i="9"/>
  <c r="W114" i="9"/>
  <c r="W250" i="9"/>
  <c r="W43" i="9"/>
  <c r="V115" i="9"/>
  <c r="W155" i="9"/>
  <c r="W211" i="9"/>
  <c r="W284" i="9"/>
  <c r="V66" i="9"/>
  <c r="W222" i="9"/>
  <c r="W305" i="9"/>
  <c r="V178" i="9"/>
  <c r="V124" i="9"/>
  <c r="O259" i="9"/>
  <c r="V18" i="9"/>
  <c r="Y131" i="9"/>
  <c r="Y278" i="9"/>
  <c r="Y65" i="9"/>
  <c r="Y238" i="9"/>
  <c r="Y214" i="9"/>
  <c r="I13" i="9"/>
  <c r="Y213" i="9"/>
  <c r="Y259" i="9"/>
  <c r="O143" i="9"/>
  <c r="Y143" i="9"/>
  <c r="O45" i="9"/>
  <c r="Y45" i="9"/>
  <c r="O146" i="9"/>
  <c r="Y146" i="9"/>
  <c r="O66" i="9"/>
  <c r="Y66" i="9"/>
  <c r="O251" i="9"/>
  <c r="Y251" i="9"/>
  <c r="O144" i="9"/>
  <c r="Y144" i="9"/>
  <c r="O248" i="9"/>
  <c r="Y248" i="9"/>
  <c r="O169" i="9"/>
  <c r="Y169" i="9"/>
  <c r="O241" i="9"/>
  <c r="Y241" i="9"/>
  <c r="O130" i="9"/>
  <c r="Y130" i="9"/>
  <c r="O38" i="9"/>
  <c r="Y38" i="9"/>
  <c r="O54" i="9"/>
  <c r="Y54" i="9"/>
  <c r="O70" i="9"/>
  <c r="Y70" i="9"/>
  <c r="O94" i="9"/>
  <c r="Y94" i="9"/>
  <c r="O118" i="9"/>
  <c r="Y118" i="9"/>
  <c r="O230" i="9"/>
  <c r="Y230" i="9"/>
  <c r="O31" i="9"/>
  <c r="Y31" i="9"/>
  <c r="O63" i="9"/>
  <c r="Y63" i="9"/>
  <c r="O79" i="9"/>
  <c r="Y79" i="9"/>
  <c r="O95" i="9"/>
  <c r="Y95" i="9"/>
  <c r="O199" i="9"/>
  <c r="Y199" i="9"/>
  <c r="O239" i="9"/>
  <c r="Y239" i="9"/>
  <c r="O287" i="9"/>
  <c r="Y287" i="9"/>
  <c r="O44" i="9"/>
  <c r="Y44" i="9"/>
  <c r="O84" i="9"/>
  <c r="Y84" i="9"/>
  <c r="O100" i="9"/>
  <c r="Y100" i="9"/>
  <c r="O116" i="9"/>
  <c r="Y116" i="9"/>
  <c r="O172" i="9"/>
  <c r="Y172" i="9"/>
  <c r="O276" i="9"/>
  <c r="Y276" i="9"/>
  <c r="O85" i="9"/>
  <c r="Y85" i="9"/>
  <c r="O293" i="9"/>
  <c r="Y293" i="9"/>
  <c r="O309" i="9"/>
  <c r="Y309" i="9"/>
  <c r="O42" i="9"/>
  <c r="Y42" i="9"/>
  <c r="O98" i="9"/>
  <c r="Y98" i="9"/>
  <c r="O242" i="9"/>
  <c r="Y242" i="9"/>
  <c r="O163" i="9"/>
  <c r="Y163" i="9"/>
  <c r="O219" i="9"/>
  <c r="Y219" i="9"/>
  <c r="O27" i="9"/>
  <c r="Y27" i="9"/>
  <c r="O203" i="9"/>
  <c r="Y203" i="9"/>
  <c r="O299" i="9"/>
  <c r="Y299" i="9"/>
  <c r="O32" i="9"/>
  <c r="Y32" i="9"/>
  <c r="O112" i="9"/>
  <c r="Y112" i="9"/>
  <c r="O128" i="9"/>
  <c r="Y128" i="9"/>
  <c r="O160" i="9"/>
  <c r="Y160" i="9"/>
  <c r="O264" i="9"/>
  <c r="Y264" i="9"/>
  <c r="O280" i="9"/>
  <c r="Y280" i="9"/>
  <c r="O129" i="9"/>
  <c r="Y129" i="9"/>
  <c r="O201" i="9"/>
  <c r="Y201" i="9"/>
  <c r="O217" i="9"/>
  <c r="Y217" i="9"/>
  <c r="O211" i="9"/>
  <c r="Y211" i="9"/>
  <c r="O284" i="9"/>
  <c r="Y284" i="9"/>
  <c r="Y96" i="9"/>
  <c r="O175" i="9"/>
  <c r="Y175" i="9"/>
  <c r="Y18" i="9"/>
  <c r="O307" i="9"/>
  <c r="Y307" i="9"/>
  <c r="O258" i="9"/>
  <c r="Y258" i="9"/>
  <c r="O113" i="9"/>
  <c r="Y113" i="9"/>
  <c r="O185" i="9"/>
  <c r="Y185" i="9"/>
  <c r="O257" i="9"/>
  <c r="Y257" i="9"/>
  <c r="O74" i="9"/>
  <c r="Y74" i="9"/>
  <c r="O174" i="9"/>
  <c r="Y174" i="9"/>
  <c r="O223" i="9"/>
  <c r="Y223" i="9"/>
  <c r="O263" i="9"/>
  <c r="Y263" i="9"/>
  <c r="O156" i="9"/>
  <c r="Y156" i="9"/>
  <c r="O261" i="9"/>
  <c r="Y261" i="9"/>
  <c r="O277" i="9"/>
  <c r="Y277" i="9"/>
  <c r="O35" i="9"/>
  <c r="Y35" i="9"/>
  <c r="O75" i="9"/>
  <c r="Y75" i="9"/>
  <c r="O139" i="9"/>
  <c r="Y139" i="9"/>
  <c r="O260" i="9"/>
  <c r="Y260" i="9"/>
  <c r="O208" i="9"/>
  <c r="Y208" i="9"/>
  <c r="O304" i="9"/>
  <c r="Y304" i="9"/>
  <c r="O73" i="9"/>
  <c r="Y73" i="9"/>
  <c r="O105" i="9"/>
  <c r="Y105" i="9"/>
  <c r="O145" i="9"/>
  <c r="Y145" i="9"/>
  <c r="O170" i="9"/>
  <c r="Y170" i="9"/>
  <c r="O123" i="9"/>
  <c r="Y123" i="9"/>
  <c r="O267" i="9"/>
  <c r="Y267" i="9"/>
  <c r="O188" i="9"/>
  <c r="Y188" i="9"/>
  <c r="Y80" i="9"/>
  <c r="U14" i="9"/>
  <c r="Y198" i="9"/>
  <c r="Y254" i="9"/>
  <c r="O166" i="9"/>
  <c r="Y166" i="9"/>
  <c r="O159" i="9"/>
  <c r="Y159" i="9"/>
  <c r="O60" i="9"/>
  <c r="Y60" i="9"/>
  <c r="O204" i="9"/>
  <c r="Y204" i="9"/>
  <c r="O82" i="9"/>
  <c r="Y82" i="9"/>
  <c r="O59" i="9"/>
  <c r="Y59" i="9"/>
  <c r="O236" i="9"/>
  <c r="Y236" i="9"/>
  <c r="O138" i="9"/>
  <c r="Y138" i="9"/>
  <c r="O192" i="9"/>
  <c r="Y192" i="9"/>
  <c r="O305" i="9"/>
  <c r="Y305" i="9"/>
  <c r="Y19" i="9"/>
  <c r="U13" i="9"/>
  <c r="O22" i="9"/>
  <c r="Y22" i="9"/>
  <c r="O126" i="9"/>
  <c r="Y126" i="9"/>
  <c r="O150" i="9"/>
  <c r="Y150" i="9"/>
  <c r="O246" i="9"/>
  <c r="Y246" i="9"/>
  <c r="O286" i="9"/>
  <c r="Y286" i="9"/>
  <c r="O183" i="9"/>
  <c r="Y183" i="9"/>
  <c r="O36" i="9"/>
  <c r="Y36" i="9"/>
  <c r="O68" i="9"/>
  <c r="Y68" i="9"/>
  <c r="O140" i="9"/>
  <c r="Y140" i="9"/>
  <c r="O220" i="9"/>
  <c r="Y220" i="9"/>
  <c r="O101" i="9"/>
  <c r="Y101" i="9"/>
  <c r="O117" i="9"/>
  <c r="Y117" i="9"/>
  <c r="O133" i="9"/>
  <c r="Y133" i="9"/>
  <c r="O149" i="9"/>
  <c r="Y149" i="9"/>
  <c r="O165" i="9"/>
  <c r="Y165" i="9"/>
  <c r="O181" i="9"/>
  <c r="Y181" i="9"/>
  <c r="O197" i="9"/>
  <c r="Y197" i="9"/>
  <c r="O229" i="9"/>
  <c r="Y229" i="9"/>
  <c r="O245" i="9"/>
  <c r="Y245" i="9"/>
  <c r="O268" i="9"/>
  <c r="Y268" i="9"/>
  <c r="O186" i="9"/>
  <c r="Y186" i="9"/>
  <c r="O282" i="9"/>
  <c r="Y282" i="9"/>
  <c r="O99" i="9"/>
  <c r="Y99" i="9"/>
  <c r="O227" i="9"/>
  <c r="Y227" i="9"/>
  <c r="O224" i="9"/>
  <c r="Y224" i="9"/>
  <c r="O25" i="9"/>
  <c r="Y25" i="9"/>
  <c r="O161" i="9"/>
  <c r="Y161" i="9"/>
  <c r="O233" i="9"/>
  <c r="Y233" i="9"/>
  <c r="O265" i="9"/>
  <c r="Y265" i="9"/>
  <c r="O194" i="9"/>
  <c r="Y194" i="9"/>
  <c r="O234" i="9"/>
  <c r="Y234" i="9"/>
  <c r="O43" i="9"/>
  <c r="Y43" i="9"/>
  <c r="O91" i="9"/>
  <c r="Y91" i="9"/>
  <c r="O171" i="9"/>
  <c r="Y171" i="9"/>
  <c r="Y40" i="9"/>
  <c r="Y64" i="9"/>
  <c r="Y47" i="9"/>
  <c r="Y151" i="9"/>
  <c r="Y152" i="9"/>
  <c r="Y89" i="9"/>
  <c r="O190" i="9"/>
  <c r="Y190" i="9"/>
  <c r="O28" i="9"/>
  <c r="Y28" i="9"/>
  <c r="O61" i="9"/>
  <c r="Y61" i="9"/>
  <c r="O49" i="9"/>
  <c r="Y49" i="9"/>
  <c r="O78" i="9"/>
  <c r="Y78" i="9"/>
  <c r="O102" i="9"/>
  <c r="Y102" i="9"/>
  <c r="O206" i="9"/>
  <c r="Y206" i="9"/>
  <c r="O103" i="9"/>
  <c r="Y103" i="9"/>
  <c r="O119" i="9"/>
  <c r="Y119" i="9"/>
  <c r="O135" i="9"/>
  <c r="Y135" i="9"/>
  <c r="O167" i="9"/>
  <c r="Y167" i="9"/>
  <c r="O207" i="9"/>
  <c r="Y207" i="9"/>
  <c r="O247" i="9"/>
  <c r="Y247" i="9"/>
  <c r="O295" i="9"/>
  <c r="Y295" i="9"/>
  <c r="O52" i="9"/>
  <c r="Y52" i="9"/>
  <c r="O124" i="9"/>
  <c r="Y124" i="9"/>
  <c r="O53" i="9"/>
  <c r="Y53" i="9"/>
  <c r="O69" i="9"/>
  <c r="Y69" i="9"/>
  <c r="O58" i="9"/>
  <c r="Y58" i="9"/>
  <c r="O162" i="9"/>
  <c r="Y162" i="9"/>
  <c r="O202" i="9"/>
  <c r="Y202" i="9"/>
  <c r="O83" i="9"/>
  <c r="Y83" i="9"/>
  <c r="O283" i="9"/>
  <c r="Y283" i="9"/>
  <c r="O106" i="9"/>
  <c r="Y106" i="9"/>
  <c r="O179" i="9"/>
  <c r="Y179" i="9"/>
  <c r="O275" i="9"/>
  <c r="Y275" i="9"/>
  <c r="O212" i="9"/>
  <c r="Y212" i="9"/>
  <c r="O168" i="9"/>
  <c r="Y168" i="9"/>
  <c r="O184" i="9"/>
  <c r="Y184" i="9"/>
  <c r="O240" i="9"/>
  <c r="Y240" i="9"/>
  <c r="O256" i="9"/>
  <c r="Y256" i="9"/>
  <c r="O121" i="9"/>
  <c r="Y121" i="9"/>
  <c r="O177" i="9"/>
  <c r="Y177" i="9"/>
  <c r="O249" i="9"/>
  <c r="Y249" i="9"/>
  <c r="O281" i="9"/>
  <c r="Y281" i="9"/>
  <c r="O297" i="9"/>
  <c r="Y297" i="9"/>
  <c r="O90" i="9"/>
  <c r="Y90" i="9"/>
  <c r="O298" i="9"/>
  <c r="Y298" i="9"/>
  <c r="O243" i="9"/>
  <c r="Y243" i="9"/>
  <c r="O308" i="9"/>
  <c r="Y308" i="9"/>
  <c r="Y104" i="9"/>
  <c r="Y33" i="9"/>
  <c r="Y26" i="9"/>
  <c r="Y29" i="9"/>
  <c r="Y157" i="9"/>
  <c r="O127" i="9"/>
  <c r="Y127" i="9"/>
  <c r="O72" i="9"/>
  <c r="Y72" i="9"/>
  <c r="O289" i="9"/>
  <c r="Y289" i="9"/>
  <c r="O274" i="9"/>
  <c r="Y274" i="9"/>
  <c r="O46" i="9"/>
  <c r="Y46" i="9"/>
  <c r="O62" i="9"/>
  <c r="Y62" i="9"/>
  <c r="O158" i="9"/>
  <c r="Y158" i="9"/>
  <c r="O182" i="9"/>
  <c r="Y182" i="9"/>
  <c r="O294" i="9"/>
  <c r="Y294" i="9"/>
  <c r="O23" i="9"/>
  <c r="Y23" i="9"/>
  <c r="O39" i="9"/>
  <c r="Y39" i="9"/>
  <c r="O55" i="9"/>
  <c r="Y55" i="9"/>
  <c r="O71" i="9"/>
  <c r="Y71" i="9"/>
  <c r="O87" i="9"/>
  <c r="Y87" i="9"/>
  <c r="O231" i="9"/>
  <c r="Y231" i="9"/>
  <c r="O271" i="9"/>
  <c r="Y271" i="9"/>
  <c r="O20" i="9"/>
  <c r="Y20" i="9"/>
  <c r="O108" i="9"/>
  <c r="Y108" i="9"/>
  <c r="O164" i="9"/>
  <c r="Y164" i="9"/>
  <c r="O180" i="9"/>
  <c r="Y180" i="9"/>
  <c r="O21" i="9"/>
  <c r="Y21" i="9"/>
  <c r="O285" i="9"/>
  <c r="Y285" i="9"/>
  <c r="O301" i="9"/>
  <c r="Y301" i="9"/>
  <c r="O34" i="9"/>
  <c r="Y34" i="9"/>
  <c r="O226" i="9"/>
  <c r="Y226" i="9"/>
  <c r="O266" i="9"/>
  <c r="Y266" i="9"/>
  <c r="O147" i="9"/>
  <c r="Y147" i="9"/>
  <c r="O195" i="9"/>
  <c r="Y195" i="9"/>
  <c r="O196" i="9"/>
  <c r="Y196" i="9"/>
  <c r="O218" i="9"/>
  <c r="Y218" i="9"/>
  <c r="O292" i="9"/>
  <c r="Y292" i="9"/>
  <c r="O120" i="9"/>
  <c r="Y120" i="9"/>
  <c r="O136" i="9"/>
  <c r="Y136" i="9"/>
  <c r="O272" i="9"/>
  <c r="Y272" i="9"/>
  <c r="O288" i="9"/>
  <c r="Y288" i="9"/>
  <c r="O193" i="9"/>
  <c r="Y193" i="9"/>
  <c r="O209" i="9"/>
  <c r="Y209" i="9"/>
  <c r="O50" i="9"/>
  <c r="Y50" i="9"/>
  <c r="O114" i="9"/>
  <c r="Y114" i="9"/>
  <c r="O154" i="9"/>
  <c r="Y154" i="9"/>
  <c r="O250" i="9"/>
  <c r="Y250" i="9"/>
  <c r="O115" i="9"/>
  <c r="Y115" i="9"/>
  <c r="O187" i="9"/>
  <c r="Y187" i="9"/>
  <c r="O291" i="9"/>
  <c r="Y291" i="9"/>
  <c r="O252" i="9"/>
  <c r="Y252" i="9"/>
  <c r="U16" i="9"/>
  <c r="Y24" i="9"/>
  <c r="Y48" i="9"/>
  <c r="Y88" i="9"/>
  <c r="Y57" i="9"/>
  <c r="Y269" i="9"/>
  <c r="Y270" i="9"/>
  <c r="Y200" i="9"/>
  <c r="O30" i="9"/>
  <c r="Y30" i="9"/>
  <c r="O110" i="9"/>
  <c r="Y110" i="9"/>
  <c r="O134" i="9"/>
  <c r="Y134" i="9"/>
  <c r="O92" i="9"/>
  <c r="Y92" i="9"/>
  <c r="O244" i="9"/>
  <c r="Y244" i="9"/>
  <c r="O253" i="9"/>
  <c r="Y253" i="9"/>
  <c r="O122" i="9"/>
  <c r="Y122" i="9"/>
  <c r="O290" i="9"/>
  <c r="Y290" i="9"/>
  <c r="O296" i="9"/>
  <c r="Y296" i="9"/>
  <c r="O306" i="9"/>
  <c r="Y306" i="9"/>
  <c r="O51" i="9"/>
  <c r="Y51" i="9"/>
  <c r="O216" i="9"/>
  <c r="Y216" i="9"/>
  <c r="O97" i="9"/>
  <c r="Y97" i="9"/>
  <c r="O137" i="9"/>
  <c r="Y137" i="9"/>
  <c r="O225" i="9"/>
  <c r="Y225" i="9"/>
  <c r="O155" i="9"/>
  <c r="Y155" i="9"/>
  <c r="Y41" i="9"/>
  <c r="Y77" i="9"/>
  <c r="Y191" i="9"/>
  <c r="O142" i="9"/>
  <c r="Y142" i="9"/>
  <c r="O107" i="9"/>
  <c r="Y107" i="9"/>
  <c r="O273" i="9"/>
  <c r="Y273" i="9"/>
  <c r="Y111" i="9"/>
  <c r="O86" i="9"/>
  <c r="Y86" i="9"/>
  <c r="O222" i="9"/>
  <c r="Y222" i="9"/>
  <c r="O262" i="9"/>
  <c r="Y262" i="9"/>
  <c r="O310" i="9"/>
  <c r="Y310" i="9"/>
  <c r="O215" i="9"/>
  <c r="Y215" i="9"/>
  <c r="O255" i="9"/>
  <c r="Y255" i="9"/>
  <c r="O279" i="9"/>
  <c r="Y279" i="9"/>
  <c r="O76" i="9"/>
  <c r="Y76" i="9"/>
  <c r="O132" i="9"/>
  <c r="Y132" i="9"/>
  <c r="O148" i="9"/>
  <c r="Y148" i="9"/>
  <c r="O93" i="9"/>
  <c r="Y93" i="9"/>
  <c r="O109" i="9"/>
  <c r="Y109" i="9"/>
  <c r="O125" i="9"/>
  <c r="Y125" i="9"/>
  <c r="O141" i="9"/>
  <c r="Y141" i="9"/>
  <c r="O173" i="9"/>
  <c r="Y173" i="9"/>
  <c r="O189" i="9"/>
  <c r="Y189" i="9"/>
  <c r="O205" i="9"/>
  <c r="Y205" i="9"/>
  <c r="O221" i="9"/>
  <c r="Y221" i="9"/>
  <c r="O237" i="9"/>
  <c r="Y237" i="9"/>
  <c r="O178" i="9"/>
  <c r="Y178" i="9"/>
  <c r="O235" i="9"/>
  <c r="Y235" i="9"/>
  <c r="O300" i="9"/>
  <c r="Y300" i="9"/>
  <c r="O228" i="9"/>
  <c r="Y228" i="9"/>
  <c r="O56" i="9"/>
  <c r="Y56" i="9"/>
  <c r="O176" i="9"/>
  <c r="Y176" i="9"/>
  <c r="O232" i="9"/>
  <c r="Y232" i="9"/>
  <c r="O153" i="9"/>
  <c r="Y153" i="9"/>
  <c r="O210" i="9"/>
  <c r="Y210" i="9"/>
  <c r="O67" i="9"/>
  <c r="Y67" i="9"/>
  <c r="Y81" i="9"/>
  <c r="Y37" i="9"/>
  <c r="Y303" i="9"/>
  <c r="O302" i="9"/>
  <c r="Y302" i="9"/>
  <c r="I16" i="9"/>
  <c r="J13" i="9"/>
  <c r="J16" i="9"/>
  <c r="J14" i="9"/>
  <c r="K13" i="9"/>
  <c r="K16" i="9"/>
  <c r="K14" i="9"/>
  <c r="M13" i="9"/>
  <c r="M16" i="9"/>
  <c r="M14" i="9"/>
  <c r="H15" i="9"/>
  <c r="I14" i="9"/>
  <c r="W13" i="9" l="1"/>
  <c r="V13" i="9"/>
  <c r="W16" i="9"/>
  <c r="V14" i="9"/>
  <c r="V16" i="9"/>
  <c r="W14" i="9"/>
  <c r="I15" i="9"/>
  <c r="AH18" i="9"/>
  <c r="Y16" i="9"/>
  <c r="Y14" i="9"/>
  <c r="Y13" i="9"/>
  <c r="N16" i="9"/>
  <c r="N14" i="9"/>
  <c r="U15" i="9"/>
  <c r="N13" i="9"/>
  <c r="O13" i="9"/>
  <c r="O14" i="9"/>
  <c r="O16" i="9"/>
  <c r="M15" i="9"/>
  <c r="K15" i="9"/>
  <c r="J15" i="9"/>
  <c r="V15" i="9" l="1"/>
  <c r="W15" i="9"/>
  <c r="Y15" i="9"/>
  <c r="N15" i="9"/>
  <c r="O15" i="9"/>
  <c r="P55" i="9" l="1"/>
  <c r="T55" i="9"/>
  <c r="R55" i="9"/>
  <c r="Q55" i="9"/>
  <c r="P95" i="9"/>
  <c r="T95" i="9"/>
  <c r="Q95" i="9"/>
  <c r="R95" i="9"/>
  <c r="P143" i="9"/>
  <c r="Q143" i="9"/>
  <c r="R143" i="9"/>
  <c r="T143" i="9"/>
  <c r="P175" i="9"/>
  <c r="T175" i="9"/>
  <c r="Q175" i="9"/>
  <c r="R175" i="9"/>
  <c r="P215" i="9"/>
  <c r="T215" i="9"/>
  <c r="Q215" i="9"/>
  <c r="R215" i="9"/>
  <c r="P247" i="9"/>
  <c r="T247" i="9"/>
  <c r="Q247" i="9"/>
  <c r="R247" i="9"/>
  <c r="P263" i="9"/>
  <c r="T263" i="9"/>
  <c r="Q263" i="9"/>
  <c r="R263" i="9"/>
  <c r="P32" i="9"/>
  <c r="R32" i="9"/>
  <c r="Q32" i="9"/>
  <c r="T32" i="9"/>
  <c r="P64" i="9"/>
  <c r="T64" i="9"/>
  <c r="R64" i="9"/>
  <c r="Q64" i="9"/>
  <c r="P72" i="9"/>
  <c r="T72" i="9"/>
  <c r="Q72" i="9"/>
  <c r="R72" i="9"/>
  <c r="P80" i="9"/>
  <c r="T80" i="9"/>
  <c r="R80" i="9"/>
  <c r="Q80" i="9"/>
  <c r="P88" i="9"/>
  <c r="R88" i="9"/>
  <c r="Q88" i="9"/>
  <c r="T88" i="9"/>
  <c r="P96" i="9"/>
  <c r="T96" i="9"/>
  <c r="R96" i="9"/>
  <c r="Q96" i="9"/>
  <c r="P104" i="9"/>
  <c r="Q104" i="9"/>
  <c r="R104" i="9"/>
  <c r="T104" i="9"/>
  <c r="P112" i="9"/>
  <c r="Q112" i="9"/>
  <c r="R112" i="9"/>
  <c r="T112" i="9"/>
  <c r="P120" i="9"/>
  <c r="R120" i="9"/>
  <c r="T120" i="9"/>
  <c r="Q120" i="9"/>
  <c r="P128" i="9"/>
  <c r="Q128" i="9"/>
  <c r="R128" i="9"/>
  <c r="T128" i="9"/>
  <c r="P136" i="9"/>
  <c r="R136" i="9"/>
  <c r="Q136" i="9"/>
  <c r="T136" i="9"/>
  <c r="P144" i="9"/>
  <c r="T144" i="9"/>
  <c r="R144" i="9"/>
  <c r="Q144" i="9"/>
  <c r="P152" i="9"/>
  <c r="T152" i="9"/>
  <c r="Q152" i="9"/>
  <c r="R152" i="9"/>
  <c r="P160" i="9"/>
  <c r="T160" i="9"/>
  <c r="R160" i="9"/>
  <c r="Q160" i="9"/>
  <c r="P168" i="9"/>
  <c r="T168" i="9"/>
  <c r="Q168" i="9"/>
  <c r="R168" i="9"/>
  <c r="P176" i="9"/>
  <c r="T176" i="9"/>
  <c r="Q176" i="9"/>
  <c r="R176" i="9"/>
  <c r="P184" i="9"/>
  <c r="T184" i="9"/>
  <c r="Q184" i="9"/>
  <c r="R184" i="9"/>
  <c r="P192" i="9"/>
  <c r="T192" i="9"/>
  <c r="R192" i="9"/>
  <c r="Q192" i="9"/>
  <c r="P200" i="9"/>
  <c r="Q200" i="9"/>
  <c r="T200" i="9"/>
  <c r="R200" i="9"/>
  <c r="P208" i="9"/>
  <c r="T208" i="9"/>
  <c r="Q208" i="9"/>
  <c r="R208" i="9"/>
  <c r="P216" i="9"/>
  <c r="T216" i="9"/>
  <c r="Q216" i="9"/>
  <c r="R216" i="9"/>
  <c r="P224" i="9"/>
  <c r="R224" i="9"/>
  <c r="T224" i="9"/>
  <c r="Q224" i="9"/>
  <c r="P232" i="9"/>
  <c r="T232" i="9"/>
  <c r="R232" i="9"/>
  <c r="Q232" i="9"/>
  <c r="P240" i="9"/>
  <c r="Q240" i="9"/>
  <c r="T240" i="9"/>
  <c r="R240" i="9"/>
  <c r="P248" i="9"/>
  <c r="T248" i="9"/>
  <c r="R248" i="9"/>
  <c r="Q248" i="9"/>
  <c r="P256" i="9"/>
  <c r="T256" i="9"/>
  <c r="R256" i="9"/>
  <c r="Q256" i="9"/>
  <c r="P264" i="9"/>
  <c r="Q264" i="9"/>
  <c r="R264" i="9"/>
  <c r="T264" i="9"/>
  <c r="P272" i="9"/>
  <c r="T272" i="9"/>
  <c r="R272" i="9"/>
  <c r="Q272" i="9"/>
  <c r="P280" i="9"/>
  <c r="T280" i="9"/>
  <c r="Q280" i="9"/>
  <c r="R280" i="9"/>
  <c r="P288" i="9"/>
  <c r="T288" i="9"/>
  <c r="Q288" i="9"/>
  <c r="R288" i="9"/>
  <c r="P296" i="9"/>
  <c r="R296" i="9"/>
  <c r="T296" i="9"/>
  <c r="Q296" i="9"/>
  <c r="P304" i="9"/>
  <c r="T304" i="9"/>
  <c r="Q304" i="9"/>
  <c r="R304" i="9"/>
  <c r="P47" i="9"/>
  <c r="T47" i="9"/>
  <c r="Q47" i="9"/>
  <c r="R47" i="9"/>
  <c r="P87" i="9"/>
  <c r="T87" i="9"/>
  <c r="Q87" i="9"/>
  <c r="R87" i="9"/>
  <c r="P159" i="9"/>
  <c r="T159" i="9"/>
  <c r="R159" i="9"/>
  <c r="Q159" i="9"/>
  <c r="P199" i="9"/>
  <c r="T199" i="9"/>
  <c r="Q199" i="9"/>
  <c r="R199" i="9"/>
  <c r="P231" i="9"/>
  <c r="T231" i="9"/>
  <c r="Q231" i="9"/>
  <c r="R231" i="9"/>
  <c r="P255" i="9"/>
  <c r="Q255" i="9"/>
  <c r="R255" i="9"/>
  <c r="T255" i="9"/>
  <c r="P279" i="9"/>
  <c r="T279" i="9"/>
  <c r="R279" i="9"/>
  <c r="Q279" i="9"/>
  <c r="P33" i="9"/>
  <c r="R33" i="9"/>
  <c r="T33" i="9"/>
  <c r="Q33" i="9"/>
  <c r="P73" i="9"/>
  <c r="T73" i="9"/>
  <c r="R73" i="9"/>
  <c r="Q73" i="9"/>
  <c r="P81" i="9"/>
  <c r="Q81" i="9"/>
  <c r="R81" i="9"/>
  <c r="T81" i="9"/>
  <c r="P89" i="9"/>
  <c r="R89" i="9"/>
  <c r="Q89" i="9"/>
  <c r="T89" i="9"/>
  <c r="P97" i="9"/>
  <c r="T97" i="9"/>
  <c r="R97" i="9"/>
  <c r="Q97" i="9"/>
  <c r="P105" i="9"/>
  <c r="T105" i="9"/>
  <c r="Q105" i="9"/>
  <c r="R105" i="9"/>
  <c r="P113" i="9"/>
  <c r="T113" i="9"/>
  <c r="Q113" i="9"/>
  <c r="R113" i="9"/>
  <c r="P121" i="9"/>
  <c r="T121" i="9"/>
  <c r="R121" i="9"/>
  <c r="Q121" i="9"/>
  <c r="P129" i="9"/>
  <c r="T129" i="9"/>
  <c r="Q129" i="9"/>
  <c r="R129" i="9"/>
  <c r="P137" i="9"/>
  <c r="T137" i="9"/>
  <c r="Q137" i="9"/>
  <c r="R137" i="9"/>
  <c r="P145" i="9"/>
  <c r="T145" i="9"/>
  <c r="R145" i="9"/>
  <c r="Q145" i="9"/>
  <c r="P153" i="9"/>
  <c r="T153" i="9"/>
  <c r="Q153" i="9"/>
  <c r="R153" i="9"/>
  <c r="P161" i="9"/>
  <c r="T161" i="9"/>
  <c r="R161" i="9"/>
  <c r="Q161" i="9"/>
  <c r="P169" i="9"/>
  <c r="Q169" i="9"/>
  <c r="T169" i="9"/>
  <c r="R169" i="9"/>
  <c r="P177" i="9"/>
  <c r="R177" i="9"/>
  <c r="T177" i="9"/>
  <c r="Q177" i="9"/>
  <c r="P185" i="9"/>
  <c r="T185" i="9"/>
  <c r="R185" i="9"/>
  <c r="Q185" i="9"/>
  <c r="P193" i="9"/>
  <c r="T193" i="9"/>
  <c r="R193" i="9"/>
  <c r="Q193" i="9"/>
  <c r="P201" i="9"/>
  <c r="T201" i="9"/>
  <c r="R201" i="9"/>
  <c r="Q201" i="9"/>
  <c r="P209" i="9"/>
  <c r="T209" i="9"/>
  <c r="R209" i="9"/>
  <c r="Q209" i="9"/>
  <c r="P217" i="9"/>
  <c r="Q217" i="9"/>
  <c r="T217" i="9"/>
  <c r="R217" i="9"/>
  <c r="P225" i="9"/>
  <c r="T225" i="9"/>
  <c r="Q225" i="9"/>
  <c r="R225" i="9"/>
  <c r="P233" i="9"/>
  <c r="T233" i="9"/>
  <c r="Q233" i="9"/>
  <c r="R233" i="9"/>
  <c r="P241" i="9"/>
  <c r="T241" i="9"/>
  <c r="R241" i="9"/>
  <c r="Q241" i="9"/>
  <c r="P249" i="9"/>
  <c r="R249" i="9"/>
  <c r="T249" i="9"/>
  <c r="Q249" i="9"/>
  <c r="P257" i="9"/>
  <c r="T257" i="9"/>
  <c r="R257" i="9"/>
  <c r="Q257" i="9"/>
  <c r="P265" i="9"/>
  <c r="T265" i="9"/>
  <c r="R265" i="9"/>
  <c r="Q265" i="9"/>
  <c r="P273" i="9"/>
  <c r="R273" i="9"/>
  <c r="T273" i="9"/>
  <c r="Q273" i="9"/>
  <c r="P281" i="9"/>
  <c r="T281" i="9"/>
  <c r="R281" i="9"/>
  <c r="Q281" i="9"/>
  <c r="P289" i="9"/>
  <c r="R289" i="9"/>
  <c r="Q289" i="9"/>
  <c r="T289" i="9"/>
  <c r="P297" i="9"/>
  <c r="T297" i="9"/>
  <c r="R297" i="9"/>
  <c r="Q297" i="9"/>
  <c r="P305" i="9"/>
  <c r="T305" i="9"/>
  <c r="Q305" i="9"/>
  <c r="R305" i="9"/>
  <c r="P122" i="9"/>
  <c r="T122" i="9"/>
  <c r="Q122" i="9"/>
  <c r="R122" i="9"/>
  <c r="P130" i="9"/>
  <c r="T130" i="9"/>
  <c r="R130" i="9"/>
  <c r="Q130" i="9"/>
  <c r="P138" i="9"/>
  <c r="T138" i="9"/>
  <c r="Q138" i="9"/>
  <c r="R138" i="9"/>
  <c r="P146" i="9"/>
  <c r="T146" i="9"/>
  <c r="R146" i="9"/>
  <c r="Q146" i="9"/>
  <c r="P154" i="9"/>
  <c r="T154" i="9"/>
  <c r="R154" i="9"/>
  <c r="Q154" i="9"/>
  <c r="P162" i="9"/>
  <c r="T162" i="9"/>
  <c r="R162" i="9"/>
  <c r="Q162" i="9"/>
  <c r="P170" i="9"/>
  <c r="R170" i="9"/>
  <c r="Q170" i="9"/>
  <c r="T170" i="9"/>
  <c r="P178" i="9"/>
  <c r="T178" i="9"/>
  <c r="R178" i="9"/>
  <c r="Q178" i="9"/>
  <c r="P186" i="9"/>
  <c r="R186" i="9"/>
  <c r="Q186" i="9"/>
  <c r="T186" i="9"/>
  <c r="P194" i="9"/>
  <c r="T194" i="9"/>
  <c r="R194" i="9"/>
  <c r="Q194" i="9"/>
  <c r="P202" i="9"/>
  <c r="T202" i="9"/>
  <c r="Q202" i="9"/>
  <c r="R202" i="9"/>
  <c r="P210" i="9"/>
  <c r="T210" i="9"/>
  <c r="R210" i="9"/>
  <c r="Q210" i="9"/>
  <c r="P218" i="9"/>
  <c r="R218" i="9"/>
  <c r="T218" i="9"/>
  <c r="Q218" i="9"/>
  <c r="P226" i="9"/>
  <c r="Q226" i="9"/>
  <c r="T226" i="9"/>
  <c r="R226" i="9"/>
  <c r="P234" i="9"/>
  <c r="Q234" i="9"/>
  <c r="T234" i="9"/>
  <c r="R234" i="9"/>
  <c r="P242" i="9"/>
  <c r="T242" i="9"/>
  <c r="R242" i="9"/>
  <c r="Q242" i="9"/>
  <c r="P250" i="9"/>
  <c r="T250" i="9"/>
  <c r="Q250" i="9"/>
  <c r="R250" i="9"/>
  <c r="P258" i="9"/>
  <c r="Q258" i="9"/>
  <c r="R258" i="9"/>
  <c r="T258" i="9"/>
  <c r="P266" i="9"/>
  <c r="T266" i="9"/>
  <c r="Q266" i="9"/>
  <c r="R266" i="9"/>
  <c r="P274" i="9"/>
  <c r="T274" i="9"/>
  <c r="R274" i="9"/>
  <c r="Q274" i="9"/>
  <c r="P282" i="9"/>
  <c r="T282" i="9"/>
  <c r="R282" i="9"/>
  <c r="Q282" i="9"/>
  <c r="P290" i="9"/>
  <c r="T290" i="9"/>
  <c r="R290" i="9"/>
  <c r="Q290" i="9"/>
  <c r="P298" i="9"/>
  <c r="T298" i="9"/>
  <c r="R298" i="9"/>
  <c r="Q298" i="9"/>
  <c r="P306" i="9"/>
  <c r="Q306" i="9"/>
  <c r="T306" i="9"/>
  <c r="R306" i="9"/>
  <c r="P23" i="9"/>
  <c r="T23" i="9"/>
  <c r="Q23" i="9"/>
  <c r="R23" i="9"/>
  <c r="P111" i="9"/>
  <c r="T111" i="9"/>
  <c r="R111" i="9"/>
  <c r="Q111" i="9"/>
  <c r="P183" i="9"/>
  <c r="T183" i="9"/>
  <c r="R183" i="9"/>
  <c r="Q183" i="9"/>
  <c r="P287" i="9"/>
  <c r="T287" i="9"/>
  <c r="R287" i="9"/>
  <c r="Q287" i="9"/>
  <c r="P56" i="9"/>
  <c r="T56" i="9"/>
  <c r="R56" i="9"/>
  <c r="Q56" i="9"/>
  <c r="P41" i="9"/>
  <c r="T41" i="9"/>
  <c r="R41" i="9"/>
  <c r="Q41" i="9"/>
  <c r="T18" i="9"/>
  <c r="R18" i="9"/>
  <c r="P50" i="9"/>
  <c r="T50" i="9"/>
  <c r="Q50" i="9"/>
  <c r="R50" i="9"/>
  <c r="P82" i="9"/>
  <c r="T82" i="9"/>
  <c r="Q82" i="9"/>
  <c r="R82" i="9"/>
  <c r="P35" i="9"/>
  <c r="T35" i="9"/>
  <c r="Q35" i="9"/>
  <c r="R35" i="9"/>
  <c r="P67" i="9"/>
  <c r="T67" i="9"/>
  <c r="Q67" i="9"/>
  <c r="R67" i="9"/>
  <c r="P83" i="9"/>
  <c r="T83" i="9"/>
  <c r="R83" i="9"/>
  <c r="Q83" i="9"/>
  <c r="P99" i="9"/>
  <c r="T99" i="9"/>
  <c r="Q99" i="9"/>
  <c r="R99" i="9"/>
  <c r="P107" i="9"/>
  <c r="T107" i="9"/>
  <c r="Q107" i="9"/>
  <c r="R107" i="9"/>
  <c r="P115" i="9"/>
  <c r="R115" i="9"/>
  <c r="T115" i="9"/>
  <c r="Q115" i="9"/>
  <c r="P123" i="9"/>
  <c r="T123" i="9"/>
  <c r="Q123" i="9"/>
  <c r="R123" i="9"/>
  <c r="P131" i="9"/>
  <c r="Q131" i="9"/>
  <c r="T131" i="9"/>
  <c r="R131" i="9"/>
  <c r="P139" i="9"/>
  <c r="T139" i="9"/>
  <c r="Q139" i="9"/>
  <c r="R139" i="9"/>
  <c r="P147" i="9"/>
  <c r="Q147" i="9"/>
  <c r="R147" i="9"/>
  <c r="T147" i="9"/>
  <c r="P155" i="9"/>
  <c r="T155" i="9"/>
  <c r="Q155" i="9"/>
  <c r="R155" i="9"/>
  <c r="P163" i="9"/>
  <c r="T163" i="9"/>
  <c r="R163" i="9"/>
  <c r="Q163" i="9"/>
  <c r="P171" i="9"/>
  <c r="Q171" i="9"/>
  <c r="R171" i="9"/>
  <c r="T171" i="9"/>
  <c r="P179" i="9"/>
  <c r="R179" i="9"/>
  <c r="T179" i="9"/>
  <c r="Q179" i="9"/>
  <c r="P187" i="9"/>
  <c r="T187" i="9"/>
  <c r="R187" i="9"/>
  <c r="Q187" i="9"/>
  <c r="P195" i="9"/>
  <c r="T195" i="9"/>
  <c r="Q195" i="9"/>
  <c r="R195" i="9"/>
  <c r="P203" i="9"/>
  <c r="R203" i="9"/>
  <c r="Q203" i="9"/>
  <c r="T203" i="9"/>
  <c r="P211" i="9"/>
  <c r="T211" i="9"/>
  <c r="Q211" i="9"/>
  <c r="R211" i="9"/>
  <c r="P219" i="9"/>
  <c r="T219" i="9"/>
  <c r="Q219" i="9"/>
  <c r="R219" i="9"/>
  <c r="P227" i="9"/>
  <c r="T227" i="9"/>
  <c r="R227" i="9"/>
  <c r="Q227" i="9"/>
  <c r="P235" i="9"/>
  <c r="T235" i="9"/>
  <c r="R235" i="9"/>
  <c r="Q235" i="9"/>
  <c r="P243" i="9"/>
  <c r="T243" i="9"/>
  <c r="R243" i="9"/>
  <c r="Q243" i="9"/>
  <c r="P251" i="9"/>
  <c r="R251" i="9"/>
  <c r="T251" i="9"/>
  <c r="Q251" i="9"/>
  <c r="P259" i="9"/>
  <c r="Q259" i="9"/>
  <c r="R259" i="9"/>
  <c r="T259" i="9"/>
  <c r="P267" i="9"/>
  <c r="T267" i="9"/>
  <c r="Q267" i="9"/>
  <c r="R267" i="9"/>
  <c r="P275" i="9"/>
  <c r="T275" i="9"/>
  <c r="Q275" i="9"/>
  <c r="R275" i="9"/>
  <c r="P283" i="9"/>
  <c r="T283" i="9"/>
  <c r="R283" i="9"/>
  <c r="Q283" i="9"/>
  <c r="P291" i="9"/>
  <c r="T291" i="9"/>
  <c r="Q291" i="9"/>
  <c r="R291" i="9"/>
  <c r="P299" i="9"/>
  <c r="T299" i="9"/>
  <c r="R299" i="9"/>
  <c r="Q299" i="9"/>
  <c r="P307" i="9"/>
  <c r="T307" i="9"/>
  <c r="R307" i="9"/>
  <c r="Q307" i="9"/>
  <c r="P39" i="9"/>
  <c r="T39" i="9"/>
  <c r="Q39" i="9"/>
  <c r="R39" i="9"/>
  <c r="P71" i="9"/>
  <c r="T71" i="9"/>
  <c r="Q71" i="9"/>
  <c r="R71" i="9"/>
  <c r="P103" i="9"/>
  <c r="T103" i="9"/>
  <c r="Q103" i="9"/>
  <c r="R103" i="9"/>
  <c r="P135" i="9"/>
  <c r="Q135" i="9"/>
  <c r="T135" i="9"/>
  <c r="R135" i="9"/>
  <c r="P207" i="9"/>
  <c r="T207" i="9"/>
  <c r="Q207" i="9"/>
  <c r="R207" i="9"/>
  <c r="P295" i="9"/>
  <c r="T295" i="9"/>
  <c r="R295" i="9"/>
  <c r="Q295" i="9"/>
  <c r="P40" i="9"/>
  <c r="T40" i="9"/>
  <c r="R40" i="9"/>
  <c r="Q40" i="9"/>
  <c r="P49" i="9"/>
  <c r="Q49" i="9"/>
  <c r="T49" i="9"/>
  <c r="R49" i="9"/>
  <c r="P26" i="9"/>
  <c r="Q26" i="9"/>
  <c r="T26" i="9"/>
  <c r="R26" i="9"/>
  <c r="P66" i="9"/>
  <c r="T66" i="9"/>
  <c r="Q66" i="9"/>
  <c r="R66" i="9"/>
  <c r="P98" i="9"/>
  <c r="T98" i="9"/>
  <c r="Q98" i="9"/>
  <c r="R98" i="9"/>
  <c r="P19" i="9"/>
  <c r="T19" i="9"/>
  <c r="R19" i="9"/>
  <c r="Q19" i="9"/>
  <c r="P43" i="9"/>
  <c r="T43" i="9"/>
  <c r="Q43" i="9"/>
  <c r="R43" i="9"/>
  <c r="P59" i="9"/>
  <c r="T59" i="9"/>
  <c r="Q59" i="9"/>
  <c r="R59" i="9"/>
  <c r="P75" i="9"/>
  <c r="T75" i="9"/>
  <c r="Q75" i="9"/>
  <c r="R75" i="9"/>
  <c r="P91" i="9"/>
  <c r="T91" i="9"/>
  <c r="Q91" i="9"/>
  <c r="R91" i="9"/>
  <c r="P20" i="9"/>
  <c r="Q20" i="9"/>
  <c r="R20" i="9"/>
  <c r="T20" i="9"/>
  <c r="P28" i="9"/>
  <c r="T28" i="9"/>
  <c r="Q28" i="9"/>
  <c r="R28" i="9"/>
  <c r="P36" i="9"/>
  <c r="T36" i="9"/>
  <c r="R36" i="9"/>
  <c r="Q36" i="9"/>
  <c r="P44" i="9"/>
  <c r="R44" i="9"/>
  <c r="T44" i="9"/>
  <c r="Q44" i="9"/>
  <c r="P52" i="9"/>
  <c r="T52" i="9"/>
  <c r="Q52" i="9"/>
  <c r="R52" i="9"/>
  <c r="P60" i="9"/>
  <c r="T60" i="9"/>
  <c r="R60" i="9"/>
  <c r="Q60" i="9"/>
  <c r="P68" i="9"/>
  <c r="Q68" i="9"/>
  <c r="T68" i="9"/>
  <c r="R68" i="9"/>
  <c r="P76" i="9"/>
  <c r="T76" i="9"/>
  <c r="R76" i="9"/>
  <c r="Q76" i="9"/>
  <c r="P84" i="9"/>
  <c r="T84" i="9"/>
  <c r="Q84" i="9"/>
  <c r="R84" i="9"/>
  <c r="P92" i="9"/>
  <c r="R92" i="9"/>
  <c r="T92" i="9"/>
  <c r="Q92" i="9"/>
  <c r="P100" i="9"/>
  <c r="T100" i="9"/>
  <c r="Q100" i="9"/>
  <c r="R100" i="9"/>
  <c r="P108" i="9"/>
  <c r="T108" i="9"/>
  <c r="R108" i="9"/>
  <c r="Q108" i="9"/>
  <c r="P116" i="9"/>
  <c r="R116" i="9"/>
  <c r="T116" i="9"/>
  <c r="Q116" i="9"/>
  <c r="P124" i="9"/>
  <c r="R124" i="9"/>
  <c r="Q124" i="9"/>
  <c r="T124" i="9"/>
  <c r="P132" i="9"/>
  <c r="R132" i="9"/>
  <c r="Q132" i="9"/>
  <c r="T132" i="9"/>
  <c r="P140" i="9"/>
  <c r="T140" i="9"/>
  <c r="R140" i="9"/>
  <c r="Q140" i="9"/>
  <c r="P148" i="9"/>
  <c r="Q148" i="9"/>
  <c r="R148" i="9"/>
  <c r="T148" i="9"/>
  <c r="P156" i="9"/>
  <c r="T156" i="9"/>
  <c r="R156" i="9"/>
  <c r="Q156" i="9"/>
  <c r="P164" i="9"/>
  <c r="T164" i="9"/>
  <c r="Q164" i="9"/>
  <c r="R164" i="9"/>
  <c r="P172" i="9"/>
  <c r="T172" i="9"/>
  <c r="Q172" i="9"/>
  <c r="R172" i="9"/>
  <c r="P180" i="9"/>
  <c r="T180" i="9"/>
  <c r="Q180" i="9"/>
  <c r="R180" i="9"/>
  <c r="P188" i="9"/>
  <c r="T188" i="9"/>
  <c r="Q188" i="9"/>
  <c r="R188" i="9"/>
  <c r="P196" i="9"/>
  <c r="T196" i="9"/>
  <c r="R196" i="9"/>
  <c r="Q196" i="9"/>
  <c r="P204" i="9"/>
  <c r="T204" i="9"/>
  <c r="R204" i="9"/>
  <c r="Q204" i="9"/>
  <c r="P212" i="9"/>
  <c r="T212" i="9"/>
  <c r="Q212" i="9"/>
  <c r="R212" i="9"/>
  <c r="P220" i="9"/>
  <c r="Q220" i="9"/>
  <c r="R220" i="9"/>
  <c r="T220" i="9"/>
  <c r="P228" i="9"/>
  <c r="T228" i="9"/>
  <c r="R228" i="9"/>
  <c r="Q228" i="9"/>
  <c r="P236" i="9"/>
  <c r="T236" i="9"/>
  <c r="Q236" i="9"/>
  <c r="R236" i="9"/>
  <c r="P244" i="9"/>
  <c r="T244" i="9"/>
  <c r="Q244" i="9"/>
  <c r="R244" i="9"/>
  <c r="P252" i="9"/>
  <c r="T252" i="9"/>
  <c r="R252" i="9"/>
  <c r="Q252" i="9"/>
  <c r="P260" i="9"/>
  <c r="T260" i="9"/>
  <c r="R260" i="9"/>
  <c r="Q260" i="9"/>
  <c r="P268" i="9"/>
  <c r="T268" i="9"/>
  <c r="R268" i="9"/>
  <c r="Q268" i="9"/>
  <c r="P276" i="9"/>
  <c r="T276" i="9"/>
  <c r="Q276" i="9"/>
  <c r="R276" i="9"/>
  <c r="P284" i="9"/>
  <c r="Q284" i="9"/>
  <c r="R284" i="9"/>
  <c r="T284" i="9"/>
  <c r="P292" i="9"/>
  <c r="T292" i="9"/>
  <c r="Q292" i="9"/>
  <c r="R292" i="9"/>
  <c r="P300" i="9"/>
  <c r="T300" i="9"/>
  <c r="Q300" i="9"/>
  <c r="R300" i="9"/>
  <c r="P308" i="9"/>
  <c r="R308" i="9"/>
  <c r="Q308" i="9"/>
  <c r="T308" i="9"/>
  <c r="P31" i="9"/>
  <c r="T31" i="9"/>
  <c r="R31" i="9"/>
  <c r="Q31" i="9"/>
  <c r="P79" i="9"/>
  <c r="R79" i="9"/>
  <c r="T79" i="9"/>
  <c r="Q79" i="9"/>
  <c r="P127" i="9"/>
  <c r="T127" i="9"/>
  <c r="R127" i="9"/>
  <c r="Q127" i="9"/>
  <c r="P151" i="9"/>
  <c r="Q151" i="9"/>
  <c r="R151" i="9"/>
  <c r="T151" i="9"/>
  <c r="P191" i="9"/>
  <c r="Q191" i="9"/>
  <c r="R191" i="9"/>
  <c r="T191" i="9"/>
  <c r="P239" i="9"/>
  <c r="T239" i="9"/>
  <c r="Q239" i="9"/>
  <c r="R239" i="9"/>
  <c r="P303" i="9"/>
  <c r="T303" i="9"/>
  <c r="Q303" i="9"/>
  <c r="R303" i="9"/>
  <c r="P48" i="9"/>
  <c r="T48" i="9"/>
  <c r="Q48" i="9"/>
  <c r="R48" i="9"/>
  <c r="P57" i="9"/>
  <c r="Q57" i="9"/>
  <c r="T57" i="9"/>
  <c r="R57" i="9"/>
  <c r="P34" i="9"/>
  <c r="R34" i="9"/>
  <c r="T34" i="9"/>
  <c r="Q34" i="9"/>
  <c r="P58" i="9"/>
  <c r="Q58" i="9"/>
  <c r="T58" i="9"/>
  <c r="R58" i="9"/>
  <c r="P90" i="9"/>
  <c r="Q90" i="9"/>
  <c r="T90" i="9"/>
  <c r="R90" i="9"/>
  <c r="P106" i="9"/>
  <c r="R106" i="9"/>
  <c r="T106" i="9"/>
  <c r="Q106" i="9"/>
  <c r="P29" i="9"/>
  <c r="R29" i="9"/>
  <c r="Q29" i="9"/>
  <c r="T29" i="9"/>
  <c r="P45" i="9"/>
  <c r="Q45" i="9"/>
  <c r="R45" i="9"/>
  <c r="T45" i="9"/>
  <c r="P61" i="9"/>
  <c r="T61" i="9"/>
  <c r="Q61" i="9"/>
  <c r="R61" i="9"/>
  <c r="P69" i="9"/>
  <c r="T69" i="9"/>
  <c r="R69" i="9"/>
  <c r="Q69" i="9"/>
  <c r="P77" i="9"/>
  <c r="Q77" i="9"/>
  <c r="T77" i="9"/>
  <c r="R77" i="9"/>
  <c r="P85" i="9"/>
  <c r="T85" i="9"/>
  <c r="R85" i="9"/>
  <c r="Q85" i="9"/>
  <c r="P93" i="9"/>
  <c r="T93" i="9"/>
  <c r="R93" i="9"/>
  <c r="Q93" i="9"/>
  <c r="P101" i="9"/>
  <c r="T101" i="9"/>
  <c r="R101" i="9"/>
  <c r="Q101" i="9"/>
  <c r="P109" i="9"/>
  <c r="T109" i="9"/>
  <c r="Q109" i="9"/>
  <c r="R109" i="9"/>
  <c r="P117" i="9"/>
  <c r="T117" i="9"/>
  <c r="Q117" i="9"/>
  <c r="R117" i="9"/>
  <c r="P125" i="9"/>
  <c r="R125" i="9"/>
  <c r="Q125" i="9"/>
  <c r="T125" i="9"/>
  <c r="P133" i="9"/>
  <c r="T133" i="9"/>
  <c r="R133" i="9"/>
  <c r="Q133" i="9"/>
  <c r="P141" i="9"/>
  <c r="T141" i="9"/>
  <c r="Q141" i="9"/>
  <c r="R141" i="9"/>
  <c r="P149" i="9"/>
  <c r="Q149" i="9"/>
  <c r="T149" i="9"/>
  <c r="R149" i="9"/>
  <c r="P157" i="9"/>
  <c r="Q157" i="9"/>
  <c r="T157" i="9"/>
  <c r="R157" i="9"/>
  <c r="P165" i="9"/>
  <c r="T165" i="9"/>
  <c r="R165" i="9"/>
  <c r="Q165" i="9"/>
  <c r="P173" i="9"/>
  <c r="T173" i="9"/>
  <c r="Q173" i="9"/>
  <c r="R173" i="9"/>
  <c r="P181" i="9"/>
  <c r="T181" i="9"/>
  <c r="R181" i="9"/>
  <c r="Q181" i="9"/>
  <c r="P189" i="9"/>
  <c r="T189" i="9"/>
  <c r="R189" i="9"/>
  <c r="Q189" i="9"/>
  <c r="P197" i="9"/>
  <c r="R197" i="9"/>
  <c r="T197" i="9"/>
  <c r="Q197" i="9"/>
  <c r="P205" i="9"/>
  <c r="T205" i="9"/>
  <c r="Q205" i="9"/>
  <c r="R205" i="9"/>
  <c r="P213" i="9"/>
  <c r="T213" i="9"/>
  <c r="R213" i="9"/>
  <c r="Q213" i="9"/>
  <c r="P221" i="9"/>
  <c r="R221" i="9"/>
  <c r="T221" i="9"/>
  <c r="Q221" i="9"/>
  <c r="P229" i="9"/>
  <c r="T229" i="9"/>
  <c r="R229" i="9"/>
  <c r="Q229" i="9"/>
  <c r="P237" i="9"/>
  <c r="T237" i="9"/>
  <c r="Q237" i="9"/>
  <c r="R237" i="9"/>
  <c r="P245" i="9"/>
  <c r="T245" i="9"/>
  <c r="R245" i="9"/>
  <c r="Q245" i="9"/>
  <c r="P253" i="9"/>
  <c r="T253" i="9"/>
  <c r="R253" i="9"/>
  <c r="Q253" i="9"/>
  <c r="P261" i="9"/>
  <c r="T261" i="9"/>
  <c r="R261" i="9"/>
  <c r="Q261" i="9"/>
  <c r="P269" i="9"/>
  <c r="R269" i="9"/>
  <c r="T269" i="9"/>
  <c r="Q269" i="9"/>
  <c r="P277" i="9"/>
  <c r="T277" i="9"/>
  <c r="R277" i="9"/>
  <c r="Q277" i="9"/>
  <c r="P285" i="9"/>
  <c r="T285" i="9"/>
  <c r="Q285" i="9"/>
  <c r="R285" i="9"/>
  <c r="P293" i="9"/>
  <c r="T293" i="9"/>
  <c r="R293" i="9"/>
  <c r="Q293" i="9"/>
  <c r="P301" i="9"/>
  <c r="T301" i="9"/>
  <c r="R301" i="9"/>
  <c r="Q301" i="9"/>
  <c r="P309" i="9"/>
  <c r="T309" i="9"/>
  <c r="Q309" i="9"/>
  <c r="R309" i="9"/>
  <c r="P63" i="9"/>
  <c r="T63" i="9"/>
  <c r="Q63" i="9"/>
  <c r="R63" i="9"/>
  <c r="P119" i="9"/>
  <c r="T119" i="9"/>
  <c r="R119" i="9"/>
  <c r="Q119" i="9"/>
  <c r="P167" i="9"/>
  <c r="R167" i="9"/>
  <c r="T167" i="9"/>
  <c r="Q167" i="9"/>
  <c r="P223" i="9"/>
  <c r="T223" i="9"/>
  <c r="Q223" i="9"/>
  <c r="R223" i="9"/>
  <c r="P271" i="9"/>
  <c r="T271" i="9"/>
  <c r="R271" i="9"/>
  <c r="Q271" i="9"/>
  <c r="P24" i="9"/>
  <c r="Q24" i="9"/>
  <c r="R24" i="9"/>
  <c r="T24" i="9"/>
  <c r="P25" i="9"/>
  <c r="T25" i="9"/>
  <c r="R25" i="9"/>
  <c r="Q25" i="9"/>
  <c r="P65" i="9"/>
  <c r="T65" i="9"/>
  <c r="Q65" i="9"/>
  <c r="R65" i="9"/>
  <c r="P42" i="9"/>
  <c r="R42" i="9"/>
  <c r="Q42" i="9"/>
  <c r="T42" i="9"/>
  <c r="P74" i="9"/>
  <c r="T74" i="9"/>
  <c r="R74" i="9"/>
  <c r="Q74" i="9"/>
  <c r="P114" i="9"/>
  <c r="T114" i="9"/>
  <c r="Q114" i="9"/>
  <c r="R114" i="9"/>
  <c r="P27" i="9"/>
  <c r="R27" i="9"/>
  <c r="Q27" i="9"/>
  <c r="T27" i="9"/>
  <c r="P51" i="9"/>
  <c r="T51" i="9"/>
  <c r="R51" i="9"/>
  <c r="Q51" i="9"/>
  <c r="P21" i="9"/>
  <c r="T21" i="9"/>
  <c r="Q21" i="9"/>
  <c r="R21" i="9"/>
  <c r="P37" i="9"/>
  <c r="Q37" i="9"/>
  <c r="R37" i="9"/>
  <c r="T37" i="9"/>
  <c r="P53" i="9"/>
  <c r="T53" i="9"/>
  <c r="Q53" i="9"/>
  <c r="R53" i="9"/>
  <c r="P22" i="9"/>
  <c r="T22" i="9"/>
  <c r="Q22" i="9"/>
  <c r="R22" i="9"/>
  <c r="P30" i="9"/>
  <c r="R30" i="9"/>
  <c r="Q30" i="9"/>
  <c r="T30" i="9"/>
  <c r="P38" i="9"/>
  <c r="T38" i="9"/>
  <c r="R38" i="9"/>
  <c r="Q38" i="9"/>
  <c r="P46" i="9"/>
  <c r="T46" i="9"/>
  <c r="Q46" i="9"/>
  <c r="R46" i="9"/>
  <c r="P54" i="9"/>
  <c r="Q54" i="9"/>
  <c r="T54" i="9"/>
  <c r="R54" i="9"/>
  <c r="P62" i="9"/>
  <c r="R62" i="9"/>
  <c r="T62" i="9"/>
  <c r="Q62" i="9"/>
  <c r="P70" i="9"/>
  <c r="R70" i="9"/>
  <c r="Q70" i="9"/>
  <c r="T70" i="9"/>
  <c r="P78" i="9"/>
  <c r="T78" i="9"/>
  <c r="R78" i="9"/>
  <c r="Q78" i="9"/>
  <c r="P86" i="9"/>
  <c r="T86" i="9"/>
  <c r="R86" i="9"/>
  <c r="Q86" i="9"/>
  <c r="P94" i="9"/>
  <c r="Q94" i="9"/>
  <c r="T94" i="9"/>
  <c r="R94" i="9"/>
  <c r="P102" i="9"/>
  <c r="T102" i="9"/>
  <c r="Q102" i="9"/>
  <c r="R102" i="9"/>
  <c r="P110" i="9"/>
  <c r="R110" i="9"/>
  <c r="T110" i="9"/>
  <c r="Q110" i="9"/>
  <c r="P118" i="9"/>
  <c r="T118" i="9"/>
  <c r="Q118" i="9"/>
  <c r="R118" i="9"/>
  <c r="P126" i="9"/>
  <c r="T126" i="9"/>
  <c r="R126" i="9"/>
  <c r="Q126" i="9"/>
  <c r="P134" i="9"/>
  <c r="T134" i="9"/>
  <c r="R134" i="9"/>
  <c r="Q134" i="9"/>
  <c r="P142" i="9"/>
  <c r="T142" i="9"/>
  <c r="Q142" i="9"/>
  <c r="R142" i="9"/>
  <c r="P150" i="9"/>
  <c r="Q150" i="9"/>
  <c r="T150" i="9"/>
  <c r="R150" i="9"/>
  <c r="P158" i="9"/>
  <c r="R158" i="9"/>
  <c r="T158" i="9"/>
  <c r="Q158" i="9"/>
  <c r="P166" i="9"/>
  <c r="Q166" i="9"/>
  <c r="T166" i="9"/>
  <c r="R166" i="9"/>
  <c r="P174" i="9"/>
  <c r="R174" i="9"/>
  <c r="T174" i="9"/>
  <c r="Q174" i="9"/>
  <c r="P182" i="9"/>
  <c r="T182" i="9"/>
  <c r="R182" i="9"/>
  <c r="Q182" i="9"/>
  <c r="P190" i="9"/>
  <c r="T190" i="9"/>
  <c r="Q190" i="9"/>
  <c r="R190" i="9"/>
  <c r="P198" i="9"/>
  <c r="Q198" i="9"/>
  <c r="T198" i="9"/>
  <c r="R198" i="9"/>
  <c r="P206" i="9"/>
  <c r="T206" i="9"/>
  <c r="R206" i="9"/>
  <c r="Q206" i="9"/>
  <c r="P214" i="9"/>
  <c r="Q214" i="9"/>
  <c r="T214" i="9"/>
  <c r="R214" i="9"/>
  <c r="P222" i="9"/>
  <c r="Q222" i="9"/>
  <c r="T222" i="9"/>
  <c r="R222" i="9"/>
  <c r="P230" i="9"/>
  <c r="T230" i="9"/>
  <c r="Q230" i="9"/>
  <c r="R230" i="9"/>
  <c r="P238" i="9"/>
  <c r="R238" i="9"/>
  <c r="T238" i="9"/>
  <c r="Q238" i="9"/>
  <c r="P246" i="9"/>
  <c r="T246" i="9"/>
  <c r="R246" i="9"/>
  <c r="Q246" i="9"/>
  <c r="P254" i="9"/>
  <c r="T254" i="9"/>
  <c r="R254" i="9"/>
  <c r="Q254" i="9"/>
  <c r="P262" i="9"/>
  <c r="T262" i="9"/>
  <c r="R262" i="9"/>
  <c r="Q262" i="9"/>
  <c r="P270" i="9"/>
  <c r="R270" i="9"/>
  <c r="T270" i="9"/>
  <c r="Q270" i="9"/>
  <c r="P278" i="9"/>
  <c r="T278" i="9"/>
  <c r="R278" i="9"/>
  <c r="Q278" i="9"/>
  <c r="P286" i="9"/>
  <c r="T286" i="9"/>
  <c r="Q286" i="9"/>
  <c r="R286" i="9"/>
  <c r="P294" i="9"/>
  <c r="R294" i="9"/>
  <c r="T294" i="9"/>
  <c r="Q294" i="9"/>
  <c r="P302" i="9"/>
  <c r="T302" i="9"/>
  <c r="Q302" i="9"/>
  <c r="R302" i="9"/>
  <c r="P310" i="9"/>
  <c r="T310" i="9"/>
  <c r="R310" i="9"/>
  <c r="Q310" i="9"/>
  <c r="R14" i="9" l="1"/>
  <c r="R16" i="9"/>
  <c r="R13" i="9"/>
  <c r="T13" i="9"/>
  <c r="T16" i="9"/>
  <c r="T14" i="9"/>
  <c r="P13" i="9"/>
  <c r="P14" i="9"/>
  <c r="P16" i="9"/>
  <c r="Q13" i="9"/>
  <c r="Q16" i="9"/>
  <c r="Q14" i="9"/>
  <c r="P15" i="9" l="1"/>
  <c r="R15" i="9"/>
  <c r="Q15" i="9"/>
  <c r="T15" i="9"/>
  <c r="E7" i="11" l="1"/>
  <c r="F7" i="11"/>
  <c r="G7" i="11"/>
  <c r="H7" i="11"/>
  <c r="J7" i="11"/>
  <c r="K7" i="11"/>
  <c r="L7" i="11"/>
  <c r="M7" i="11"/>
  <c r="N7" i="11"/>
  <c r="D7" i="11"/>
  <c r="P7" i="11" l="1"/>
  <c r="X300" i="11" l="1"/>
  <c r="Y300" i="11" s="1"/>
  <c r="X299" i="11"/>
  <c r="Y299" i="11" s="1"/>
  <c r="X298" i="11"/>
  <c r="Y298" i="11" s="1"/>
  <c r="Q298" i="11"/>
  <c r="X297" i="11"/>
  <c r="Y297" i="11" s="1"/>
  <c r="Q297" i="11"/>
  <c r="X296" i="11"/>
  <c r="Y296" i="11" s="1"/>
  <c r="X295" i="11"/>
  <c r="Y295" i="11" s="1"/>
  <c r="X294" i="11"/>
  <c r="Y294" i="11" s="1"/>
  <c r="X293" i="11"/>
  <c r="Y293" i="11" s="1"/>
  <c r="X292" i="11"/>
  <c r="Y292" i="11" s="1"/>
  <c r="X291" i="11"/>
  <c r="Y291" i="11" s="1"/>
  <c r="X290" i="11"/>
  <c r="Y290" i="11" s="1"/>
  <c r="Q290" i="11"/>
  <c r="X289" i="11"/>
  <c r="Y289" i="11" s="1"/>
  <c r="X288" i="11"/>
  <c r="Y288" i="11" s="1"/>
  <c r="X287" i="11"/>
  <c r="Y287" i="11" s="1"/>
  <c r="X286" i="11"/>
  <c r="Y286" i="11" s="1"/>
  <c r="Q286" i="11"/>
  <c r="X285" i="11"/>
  <c r="Y285" i="11" s="1"/>
  <c r="Q285" i="11"/>
  <c r="X284" i="11"/>
  <c r="Y284" i="11" s="1"/>
  <c r="X283" i="11"/>
  <c r="Y283" i="11" s="1"/>
  <c r="X282" i="11"/>
  <c r="Y282" i="11" s="1"/>
  <c r="Q282" i="11"/>
  <c r="X281" i="11"/>
  <c r="Q281" i="11"/>
  <c r="X280" i="11"/>
  <c r="Y280" i="11" s="1"/>
  <c r="X279" i="11"/>
  <c r="Y279" i="11" s="1"/>
  <c r="X278" i="11"/>
  <c r="Y278" i="11" s="1"/>
  <c r="Q278" i="11"/>
  <c r="X277" i="11"/>
  <c r="Y277" i="11" s="1"/>
  <c r="X276" i="11"/>
  <c r="Y276" i="11" s="1"/>
  <c r="X275" i="11"/>
  <c r="Y275" i="11" s="1"/>
  <c r="X274" i="11"/>
  <c r="Y274" i="11" s="1"/>
  <c r="Q274" i="11"/>
  <c r="X273" i="11"/>
  <c r="Y273" i="11" s="1"/>
  <c r="X272" i="11"/>
  <c r="Y272" i="11" s="1"/>
  <c r="X271" i="11"/>
  <c r="Y271" i="11" s="1"/>
  <c r="X270" i="11"/>
  <c r="Y270" i="11" s="1"/>
  <c r="Q270" i="11"/>
  <c r="X269" i="11"/>
  <c r="Q269" i="11"/>
  <c r="X268" i="11"/>
  <c r="Y268" i="11" s="1"/>
  <c r="X267" i="11"/>
  <c r="Y267" i="11" s="1"/>
  <c r="X266" i="11"/>
  <c r="Y266" i="11" s="1"/>
  <c r="Q266" i="11"/>
  <c r="X265" i="11"/>
  <c r="Y265" i="11" s="1"/>
  <c r="X264" i="11"/>
  <c r="Y264" i="11" s="1"/>
  <c r="X263" i="11"/>
  <c r="Y263" i="11" s="1"/>
  <c r="X262" i="11"/>
  <c r="Y262" i="11" s="1"/>
  <c r="Q262" i="11"/>
  <c r="X261" i="11"/>
  <c r="Q261" i="11"/>
  <c r="X260" i="11"/>
  <c r="Y260" i="11" s="1"/>
  <c r="X259" i="11"/>
  <c r="Y259" i="11" s="1"/>
  <c r="X258" i="11"/>
  <c r="Y258" i="11" s="1"/>
  <c r="X257" i="11"/>
  <c r="Y257" i="11" s="1"/>
  <c r="Q257" i="11"/>
  <c r="X256" i="11"/>
  <c r="Y256" i="11" s="1"/>
  <c r="X255" i="11"/>
  <c r="Y255" i="11" s="1"/>
  <c r="X254" i="11"/>
  <c r="Y254" i="11" s="1"/>
  <c r="X253" i="11"/>
  <c r="Y253" i="11" s="1"/>
  <c r="X252" i="11"/>
  <c r="Y252" i="11" s="1"/>
  <c r="X251" i="11"/>
  <c r="Y251" i="11" s="1"/>
  <c r="X250" i="11"/>
  <c r="Y250" i="11" s="1"/>
  <c r="Q250" i="11"/>
  <c r="X249" i="11"/>
  <c r="Y249" i="11" s="1"/>
  <c r="Q249" i="11"/>
  <c r="X248" i="11"/>
  <c r="Y248" i="11" s="1"/>
  <c r="X247" i="11"/>
  <c r="Y247" i="11" s="1"/>
  <c r="X246" i="11"/>
  <c r="Y246" i="11" s="1"/>
  <c r="X245" i="11"/>
  <c r="Q245" i="11"/>
  <c r="X244" i="11"/>
  <c r="Y244" i="11" s="1"/>
  <c r="X243" i="11"/>
  <c r="Y243" i="11" s="1"/>
  <c r="X242" i="11"/>
  <c r="Y242" i="11" s="1"/>
  <c r="X241" i="11"/>
  <c r="Y241" i="11" s="1"/>
  <c r="Q241" i="11"/>
  <c r="X240" i="11"/>
  <c r="Q240" i="11"/>
  <c r="X239" i="11"/>
  <c r="Y239" i="11" s="1"/>
  <c r="X238" i="11"/>
  <c r="Y238" i="11" s="1"/>
  <c r="X237" i="11"/>
  <c r="Y237" i="11" s="1"/>
  <c r="X236" i="11"/>
  <c r="Q236" i="11"/>
  <c r="X235" i="11"/>
  <c r="Y235" i="11" s="1"/>
  <c r="X234" i="11"/>
  <c r="Y234" i="11" s="1"/>
  <c r="Q234" i="11"/>
  <c r="X233" i="11"/>
  <c r="Y233" i="11" s="1"/>
  <c r="X232" i="11"/>
  <c r="Y232" i="11" s="1"/>
  <c r="Q232" i="11"/>
  <c r="X231" i="11"/>
  <c r="Y231" i="11" s="1"/>
  <c r="X230" i="11"/>
  <c r="Y230" i="11" s="1"/>
  <c r="X229" i="11"/>
  <c r="Y229" i="11" s="1"/>
  <c r="X228" i="11"/>
  <c r="Y228" i="11" s="1"/>
  <c r="Q228" i="11"/>
  <c r="X227" i="11"/>
  <c r="Y227" i="11" s="1"/>
  <c r="X226" i="11"/>
  <c r="Y226" i="11" s="1"/>
  <c r="Q226" i="11"/>
  <c r="X225" i="11"/>
  <c r="Y225" i="11" s="1"/>
  <c r="Q225" i="11"/>
  <c r="X224" i="11"/>
  <c r="Y224" i="11" s="1"/>
  <c r="Q224" i="11"/>
  <c r="X223" i="11"/>
  <c r="Y223" i="11" s="1"/>
  <c r="X222" i="11"/>
  <c r="Y222" i="11" s="1"/>
  <c r="X221" i="11"/>
  <c r="Y221" i="11" s="1"/>
  <c r="Q221" i="11"/>
  <c r="X220" i="11"/>
  <c r="Y220" i="11" s="1"/>
  <c r="Q220" i="11"/>
  <c r="X219" i="11"/>
  <c r="Y219" i="11" s="1"/>
  <c r="X218" i="11"/>
  <c r="Y218" i="11" s="1"/>
  <c r="X217" i="11"/>
  <c r="Y217" i="11" s="1"/>
  <c r="Q217" i="11"/>
  <c r="X216" i="11"/>
  <c r="Y216" i="11" s="1"/>
  <c r="Q216" i="11"/>
  <c r="X215" i="11"/>
  <c r="Y215" i="11" s="1"/>
  <c r="Q215" i="11"/>
  <c r="X214" i="11"/>
  <c r="Y214" i="11" s="1"/>
  <c r="X213" i="11"/>
  <c r="Y213" i="11" s="1"/>
  <c r="Q213" i="11"/>
  <c r="X212" i="11"/>
  <c r="Y212" i="11" s="1"/>
  <c r="Q212" i="11"/>
  <c r="X211" i="11"/>
  <c r="Y211" i="11" s="1"/>
  <c r="Q211" i="11"/>
  <c r="X210" i="11"/>
  <c r="Y210" i="11" s="1"/>
  <c r="Q210" i="11"/>
  <c r="X209" i="11"/>
  <c r="Y209" i="11" s="1"/>
  <c r="X208" i="11"/>
  <c r="Y208" i="11" s="1"/>
  <c r="Q208" i="11"/>
  <c r="X207" i="11"/>
  <c r="Y207" i="11" s="1"/>
  <c r="Q207" i="11"/>
  <c r="X206" i="11"/>
  <c r="Q206" i="11"/>
  <c r="X205" i="11"/>
  <c r="Y205" i="11" s="1"/>
  <c r="X204" i="11"/>
  <c r="Y204" i="11" s="1"/>
  <c r="Q204" i="11"/>
  <c r="X203" i="11"/>
  <c r="Y203" i="11" s="1"/>
  <c r="Q203" i="11"/>
  <c r="X202" i="11"/>
  <c r="Y202" i="11" s="1"/>
  <c r="X201" i="11"/>
  <c r="Y201" i="11" s="1"/>
  <c r="Q201" i="11"/>
  <c r="X200" i="11"/>
  <c r="Y200" i="11" s="1"/>
  <c r="Q200" i="11"/>
  <c r="X199" i="11"/>
  <c r="Y199" i="11" s="1"/>
  <c r="Q199" i="11"/>
  <c r="X198" i="11"/>
  <c r="Y198" i="11" s="1"/>
  <c r="X197" i="11"/>
  <c r="Y197" i="11" s="1"/>
  <c r="Q197" i="11"/>
  <c r="X196" i="11"/>
  <c r="Q196" i="11"/>
  <c r="X195" i="11"/>
  <c r="Y195" i="11" s="1"/>
  <c r="Q195" i="11"/>
  <c r="X194" i="11"/>
  <c r="Y194" i="11" s="1"/>
  <c r="X193" i="11"/>
  <c r="Y193" i="11" s="1"/>
  <c r="X192" i="11"/>
  <c r="Y192" i="11" s="1"/>
  <c r="Q192" i="11"/>
  <c r="X191" i="11"/>
  <c r="Y191" i="11" s="1"/>
  <c r="Q191" i="11"/>
  <c r="X190" i="11"/>
  <c r="Y190" i="11" s="1"/>
  <c r="X189" i="11"/>
  <c r="Y189" i="11" s="1"/>
  <c r="Q189" i="11"/>
  <c r="X188" i="11"/>
  <c r="Y188" i="11" s="1"/>
  <c r="Q188" i="11"/>
  <c r="X187" i="11"/>
  <c r="Y187" i="11" s="1"/>
  <c r="Q187" i="11"/>
  <c r="X186" i="11"/>
  <c r="Q186" i="11"/>
  <c r="X185" i="11"/>
  <c r="Y185" i="11" s="1"/>
  <c r="Q185" i="11"/>
  <c r="X184" i="11"/>
  <c r="Y184" i="11" s="1"/>
  <c r="Q184" i="11"/>
  <c r="X183" i="11"/>
  <c r="Y183" i="11" s="1"/>
  <c r="Q183" i="11"/>
  <c r="X182" i="11"/>
  <c r="Q182" i="11"/>
  <c r="X181" i="11"/>
  <c r="Y181" i="11" s="1"/>
  <c r="Q181" i="11"/>
  <c r="X180" i="11"/>
  <c r="Y180" i="11" s="1"/>
  <c r="Q180" i="11"/>
  <c r="X179" i="11"/>
  <c r="Y179" i="11" s="1"/>
  <c r="Q179" i="11"/>
  <c r="X178" i="11"/>
  <c r="Q178" i="11"/>
  <c r="X177" i="11"/>
  <c r="Y177" i="11" s="1"/>
  <c r="Q177" i="11"/>
  <c r="X176" i="11"/>
  <c r="Y176" i="11" s="1"/>
  <c r="Q176" i="11"/>
  <c r="X175" i="11"/>
  <c r="Y175" i="11" s="1"/>
  <c r="Q175" i="11"/>
  <c r="X174" i="11"/>
  <c r="Q174" i="11"/>
  <c r="X173" i="11"/>
  <c r="Y173" i="11" s="1"/>
  <c r="Q173" i="11"/>
  <c r="X172" i="11"/>
  <c r="Y172" i="11" s="1"/>
  <c r="Q172" i="11"/>
  <c r="X171" i="11"/>
  <c r="Y171" i="11" s="1"/>
  <c r="Q171" i="11"/>
  <c r="X170" i="11"/>
  <c r="Q170" i="11"/>
  <c r="X169" i="11"/>
  <c r="Y169" i="11" s="1"/>
  <c r="Q169" i="11"/>
  <c r="X168" i="11"/>
  <c r="Y168" i="11" s="1"/>
  <c r="Q168" i="11"/>
  <c r="X167" i="11"/>
  <c r="Y167" i="11" s="1"/>
  <c r="Q167" i="11"/>
  <c r="X166" i="11"/>
  <c r="Q166" i="11"/>
  <c r="X165" i="11"/>
  <c r="Y165" i="11" s="1"/>
  <c r="Q165" i="11"/>
  <c r="X164" i="11"/>
  <c r="Y164" i="11" s="1"/>
  <c r="Q164" i="11"/>
  <c r="X163" i="11"/>
  <c r="Y163" i="11" s="1"/>
  <c r="Q163" i="11"/>
  <c r="X162" i="11"/>
  <c r="Q162" i="11"/>
  <c r="X161" i="11"/>
  <c r="Y161" i="11" s="1"/>
  <c r="Q161" i="11"/>
  <c r="X160" i="11"/>
  <c r="Y160" i="11" s="1"/>
  <c r="Q160" i="11"/>
  <c r="X159" i="11"/>
  <c r="Y159" i="11" s="1"/>
  <c r="Q159" i="11"/>
  <c r="X158" i="11"/>
  <c r="Q158" i="11"/>
  <c r="X157" i="11"/>
  <c r="Y157" i="11" s="1"/>
  <c r="Q157" i="11"/>
  <c r="X156" i="11"/>
  <c r="Y156" i="11" s="1"/>
  <c r="Q156" i="11"/>
  <c r="X155" i="11"/>
  <c r="Y155" i="11" s="1"/>
  <c r="Q155" i="11"/>
  <c r="X154" i="11"/>
  <c r="Q154" i="11"/>
  <c r="X153" i="11"/>
  <c r="Y153" i="11" s="1"/>
  <c r="X152" i="11"/>
  <c r="Y152" i="11" s="1"/>
  <c r="Q152" i="11"/>
  <c r="X151" i="11"/>
  <c r="Y151" i="11" s="1"/>
  <c r="Q151" i="11"/>
  <c r="X150" i="11"/>
  <c r="Q150" i="11"/>
  <c r="X149" i="11"/>
  <c r="Y149" i="11" s="1"/>
  <c r="X148" i="11"/>
  <c r="Y148" i="11" s="1"/>
  <c r="Q148" i="11"/>
  <c r="X147" i="11"/>
  <c r="Y147" i="11" s="1"/>
  <c r="Q147" i="11"/>
  <c r="X146" i="11"/>
  <c r="Q146" i="11"/>
  <c r="X145" i="11"/>
  <c r="Y145" i="11" s="1"/>
  <c r="X144" i="11"/>
  <c r="Y144" i="11" s="1"/>
  <c r="Q144" i="11"/>
  <c r="X143" i="11"/>
  <c r="Y143" i="11" s="1"/>
  <c r="Q143" i="11"/>
  <c r="X142" i="11"/>
  <c r="Q142" i="11"/>
  <c r="X141" i="11"/>
  <c r="Y141" i="11" s="1"/>
  <c r="X140" i="11"/>
  <c r="Y140" i="11" s="1"/>
  <c r="Q140" i="11"/>
  <c r="X139" i="11"/>
  <c r="Y139" i="11" s="1"/>
  <c r="Q139" i="11"/>
  <c r="X138" i="11"/>
  <c r="Y138" i="11" s="1"/>
  <c r="Q138" i="11"/>
  <c r="X137" i="11"/>
  <c r="Y137" i="11" s="1"/>
  <c r="X136" i="11"/>
  <c r="Y136" i="11" s="1"/>
  <c r="X135" i="11"/>
  <c r="Y135" i="11" s="1"/>
  <c r="Q135" i="11"/>
  <c r="X134" i="11"/>
  <c r="Q134" i="11"/>
  <c r="X133" i="11"/>
  <c r="Y133" i="11" s="1"/>
  <c r="X132" i="11"/>
  <c r="Y132" i="11" s="1"/>
  <c r="X131" i="11"/>
  <c r="Y131" i="11" s="1"/>
  <c r="X130" i="11"/>
  <c r="Q130" i="11"/>
  <c r="X129" i="11"/>
  <c r="Y129" i="11" s="1"/>
  <c r="X128" i="11"/>
  <c r="Y128" i="11" s="1"/>
  <c r="Q128" i="11"/>
  <c r="X127" i="11"/>
  <c r="Y127" i="11" s="1"/>
  <c r="Q127" i="11"/>
  <c r="X126" i="11"/>
  <c r="Q126" i="11"/>
  <c r="X125" i="11"/>
  <c r="Y125" i="11" s="1"/>
  <c r="X124" i="11"/>
  <c r="Y124" i="11" s="1"/>
  <c r="X123" i="11"/>
  <c r="Y123" i="11" s="1"/>
  <c r="Q123" i="11"/>
  <c r="X122" i="11"/>
  <c r="Q122" i="11"/>
  <c r="X121" i="11"/>
  <c r="Y121" i="11" s="1"/>
  <c r="X120" i="11"/>
  <c r="Y120" i="11" s="1"/>
  <c r="X119" i="11"/>
  <c r="Y119" i="11" s="1"/>
  <c r="Q119" i="11"/>
  <c r="X118" i="11"/>
  <c r="Q118" i="11"/>
  <c r="X117" i="11"/>
  <c r="Y117" i="11" s="1"/>
  <c r="X116" i="11"/>
  <c r="Y116" i="11" s="1"/>
  <c r="X115" i="11"/>
  <c r="Y115" i="11" s="1"/>
  <c r="X114" i="11"/>
  <c r="Q114" i="11"/>
  <c r="X113" i="11"/>
  <c r="Y113" i="11" s="1"/>
  <c r="X112" i="11"/>
  <c r="Y112" i="11" s="1"/>
  <c r="Q112" i="11"/>
  <c r="X111" i="11"/>
  <c r="Y111" i="11" s="1"/>
  <c r="Q111" i="11"/>
  <c r="X110" i="11"/>
  <c r="Q110" i="11"/>
  <c r="X109" i="11"/>
  <c r="Y109" i="11" s="1"/>
  <c r="X108" i="11"/>
  <c r="Y108" i="11" s="1"/>
  <c r="X107" i="11"/>
  <c r="Y107" i="11" s="1"/>
  <c r="Q107" i="11"/>
  <c r="X106" i="11"/>
  <c r="Q106" i="11"/>
  <c r="X105" i="11"/>
  <c r="Y105" i="11" s="1"/>
  <c r="X104" i="11"/>
  <c r="Y104" i="11" s="1"/>
  <c r="X103" i="11"/>
  <c r="Y103" i="11" s="1"/>
  <c r="Q103" i="11"/>
  <c r="X102" i="11"/>
  <c r="Q102" i="11"/>
  <c r="X101" i="11"/>
  <c r="Y101" i="11" s="1"/>
  <c r="X100" i="11"/>
  <c r="Y100" i="11" s="1"/>
  <c r="X99" i="11"/>
  <c r="Y99" i="11" s="1"/>
  <c r="X98" i="11"/>
  <c r="Q98" i="11"/>
  <c r="X97" i="11"/>
  <c r="Y97" i="11" s="1"/>
  <c r="X96" i="11"/>
  <c r="Y96" i="11" s="1"/>
  <c r="X95" i="11"/>
  <c r="Y95" i="11" s="1"/>
  <c r="Q95" i="11"/>
  <c r="X94" i="11"/>
  <c r="Q94" i="11"/>
  <c r="X93" i="11"/>
  <c r="Y93" i="11" s="1"/>
  <c r="X92" i="11"/>
  <c r="Y92" i="11" s="1"/>
  <c r="Q92" i="11"/>
  <c r="X91" i="11"/>
  <c r="Q91" i="11"/>
  <c r="X90" i="11"/>
  <c r="Q90" i="11"/>
  <c r="X89" i="11"/>
  <c r="Y89" i="11" s="1"/>
  <c r="X88" i="11"/>
  <c r="Y88" i="11" s="1"/>
  <c r="X87" i="11"/>
  <c r="Y87" i="11" s="1"/>
  <c r="Q87" i="11"/>
  <c r="X86" i="11"/>
  <c r="Q86" i="11"/>
  <c r="X85" i="11"/>
  <c r="Y85" i="11" s="1"/>
  <c r="X84" i="11"/>
  <c r="Y84" i="11" s="1"/>
  <c r="X83" i="11"/>
  <c r="Y83" i="11" s="1"/>
  <c r="Q83" i="11"/>
  <c r="X82" i="11"/>
  <c r="Q82" i="11"/>
  <c r="X81" i="11"/>
  <c r="Y81" i="11" s="1"/>
  <c r="X80" i="11"/>
  <c r="Y80" i="11" s="1"/>
  <c r="X79" i="11"/>
  <c r="Y79" i="11" s="1"/>
  <c r="Q79" i="11"/>
  <c r="X78" i="11"/>
  <c r="Q78" i="11"/>
  <c r="X77" i="11"/>
  <c r="Y77" i="11" s="1"/>
  <c r="X76" i="11"/>
  <c r="Y76" i="11" s="1"/>
  <c r="Q76" i="11"/>
  <c r="X75" i="11"/>
  <c r="Y75" i="11" s="1"/>
  <c r="Q75" i="11"/>
  <c r="X74" i="11"/>
  <c r="Q74" i="11"/>
  <c r="X73" i="11"/>
  <c r="Y73" i="11" s="1"/>
  <c r="X72" i="11"/>
  <c r="Y72" i="11" s="1"/>
  <c r="X71" i="11"/>
  <c r="Y71" i="11" s="1"/>
  <c r="Q71" i="11"/>
  <c r="X70" i="11"/>
  <c r="Y70" i="11" s="1"/>
  <c r="Q70" i="11"/>
  <c r="X69" i="11"/>
  <c r="Y69" i="11" s="1"/>
  <c r="X68" i="11"/>
  <c r="Y68" i="11" s="1"/>
  <c r="X67" i="11"/>
  <c r="Y67" i="11" s="1"/>
  <c r="Q67" i="11"/>
  <c r="X66" i="11"/>
  <c r="Y66" i="11" s="1"/>
  <c r="X65" i="11"/>
  <c r="Y65" i="11" s="1"/>
  <c r="X64" i="11"/>
  <c r="Y64" i="11" s="1"/>
  <c r="Q64" i="11"/>
  <c r="X63" i="11"/>
  <c r="Y63" i="11" s="1"/>
  <c r="Q63" i="11"/>
  <c r="X62" i="11"/>
  <c r="Y62" i="11" s="1"/>
  <c r="X61" i="11"/>
  <c r="Y61" i="11" s="1"/>
  <c r="X60" i="11"/>
  <c r="Y60" i="11" s="1"/>
  <c r="Q60" i="11"/>
  <c r="X59" i="11"/>
  <c r="Y59" i="11" s="1"/>
  <c r="Q59" i="11"/>
  <c r="X58" i="11"/>
  <c r="Y58" i="11" s="1"/>
  <c r="Q58" i="11"/>
  <c r="X57" i="11"/>
  <c r="Y57" i="11" s="1"/>
  <c r="Q57" i="11"/>
  <c r="X56" i="11"/>
  <c r="Y56" i="11" s="1"/>
  <c r="X55" i="11"/>
  <c r="Y55" i="11" s="1"/>
  <c r="Q55" i="11"/>
  <c r="X54" i="11"/>
  <c r="Y54" i="11" s="1"/>
  <c r="X53" i="11"/>
  <c r="Y53" i="11" s="1"/>
  <c r="X52" i="11"/>
  <c r="Y52" i="11" s="1"/>
  <c r="X51" i="11"/>
  <c r="Y51" i="11" s="1"/>
  <c r="Q51" i="11"/>
  <c r="X50" i="11"/>
  <c r="Y50" i="11" s="1"/>
  <c r="X49" i="11"/>
  <c r="Y49" i="11" s="1"/>
  <c r="X48" i="11"/>
  <c r="Y48" i="11" s="1"/>
  <c r="Q48" i="11"/>
  <c r="X47" i="11"/>
  <c r="Y47" i="11" s="1"/>
  <c r="Q47" i="11"/>
  <c r="X46" i="11"/>
  <c r="Y46" i="11" s="1"/>
  <c r="X45" i="11"/>
  <c r="Y45" i="11" s="1"/>
  <c r="X44" i="11"/>
  <c r="Y44" i="11" s="1"/>
  <c r="Q44" i="11"/>
  <c r="X43" i="11"/>
  <c r="Y43" i="11" s="1"/>
  <c r="Q43" i="11"/>
  <c r="X42" i="11"/>
  <c r="Y42" i="11" s="1"/>
  <c r="Q42" i="11"/>
  <c r="X41" i="11"/>
  <c r="Y41" i="11" s="1"/>
  <c r="Q41" i="11"/>
  <c r="X40" i="11"/>
  <c r="Y40" i="11" s="1"/>
  <c r="X39" i="11"/>
  <c r="Y39" i="11" s="1"/>
  <c r="Q39" i="11"/>
  <c r="X38" i="11"/>
  <c r="Y38" i="11" s="1"/>
  <c r="Q38" i="11"/>
  <c r="X37" i="11"/>
  <c r="Y37" i="11" s="1"/>
  <c r="X36" i="11"/>
  <c r="Y36" i="11" s="1"/>
  <c r="Q36" i="11"/>
  <c r="X35" i="11"/>
  <c r="Y35" i="11" s="1"/>
  <c r="X34" i="11"/>
  <c r="Y34" i="11" s="1"/>
  <c r="X33" i="11"/>
  <c r="Y33" i="11" s="1"/>
  <c r="Q33" i="11"/>
  <c r="X32" i="11"/>
  <c r="Y32" i="11" s="1"/>
  <c r="Q32" i="11"/>
  <c r="X31" i="11"/>
  <c r="Y31" i="11" s="1"/>
  <c r="X30" i="11"/>
  <c r="Y30" i="11" s="1"/>
  <c r="X29" i="11"/>
  <c r="Y29" i="11" s="1"/>
  <c r="Q29" i="11"/>
  <c r="X28" i="11"/>
  <c r="Y28" i="11" s="1"/>
  <c r="Q28" i="11"/>
  <c r="X27" i="11"/>
  <c r="Y27" i="11" s="1"/>
  <c r="Q27" i="11"/>
  <c r="X26" i="11"/>
  <c r="Y26" i="11" s="1"/>
  <c r="X25" i="11"/>
  <c r="Y25" i="11" s="1"/>
  <c r="X24" i="11"/>
  <c r="Y24" i="11" s="1"/>
  <c r="Q24" i="11"/>
  <c r="X23" i="11"/>
  <c r="Y23" i="11" s="1"/>
  <c r="X22" i="11"/>
  <c r="Y22" i="11" s="1"/>
  <c r="X21" i="11"/>
  <c r="Y21" i="11" s="1"/>
  <c r="X20" i="11"/>
  <c r="Y20" i="11" s="1"/>
  <c r="Q20" i="11"/>
  <c r="X19" i="11"/>
  <c r="Y19" i="11" s="1"/>
  <c r="X18" i="11"/>
  <c r="Y18" i="11" s="1"/>
  <c r="X17" i="11"/>
  <c r="Y17" i="11" s="1"/>
  <c r="X16" i="11"/>
  <c r="Y16" i="11" s="1"/>
  <c r="Q16" i="11"/>
  <c r="X15" i="11"/>
  <c r="Y15" i="11" s="1"/>
  <c r="Q15" i="11"/>
  <c r="X14" i="11"/>
  <c r="Y14" i="11" s="1"/>
  <c r="X13" i="11"/>
  <c r="Y13" i="11" s="1"/>
  <c r="X12" i="11"/>
  <c r="Y12" i="11" s="1"/>
  <c r="Q12" i="11"/>
  <c r="X11" i="11"/>
  <c r="Y11" i="11" s="1"/>
  <c r="Q11" i="11"/>
  <c r="X10" i="11"/>
  <c r="Y10" i="11" s="1"/>
  <c r="X9" i="11"/>
  <c r="Q8" i="11"/>
  <c r="W7" i="11"/>
  <c r="V7" i="11"/>
  <c r="U7" i="11"/>
  <c r="T7" i="11"/>
  <c r="S7" i="11"/>
  <c r="R7" i="11"/>
  <c r="AH310" i="9"/>
  <c r="AF310" i="9"/>
  <c r="AE310" i="9"/>
  <c r="AD310" i="9"/>
  <c r="AB310" i="9"/>
  <c r="AH309" i="9"/>
  <c r="AF309" i="9"/>
  <c r="AE309" i="9"/>
  <c r="AD309" i="9"/>
  <c r="AB309" i="9"/>
  <c r="AH308" i="9"/>
  <c r="AF308" i="9"/>
  <c r="AE308" i="9"/>
  <c r="AD308" i="9"/>
  <c r="AB308" i="9"/>
  <c r="AH307" i="9"/>
  <c r="AF307" i="9"/>
  <c r="AE307" i="9"/>
  <c r="AD307" i="9"/>
  <c r="AB307" i="9"/>
  <c r="AH306" i="9"/>
  <c r="AF306" i="9"/>
  <c r="AE306" i="9"/>
  <c r="AD306" i="9"/>
  <c r="AB306" i="9"/>
  <c r="AH305" i="9"/>
  <c r="AF305" i="9"/>
  <c r="AE305" i="9"/>
  <c r="AD305" i="9"/>
  <c r="AB305" i="9"/>
  <c r="AH304" i="9"/>
  <c r="AF304" i="9"/>
  <c r="AE304" i="9"/>
  <c r="AD304" i="9"/>
  <c r="AB304" i="9"/>
  <c r="AH303" i="9"/>
  <c r="AF303" i="9"/>
  <c r="AE303" i="9"/>
  <c r="AD303" i="9"/>
  <c r="AB303" i="9"/>
  <c r="AH302" i="9"/>
  <c r="AF302" i="9"/>
  <c r="AE302" i="9"/>
  <c r="AD302" i="9"/>
  <c r="AB302" i="9"/>
  <c r="AH301" i="9"/>
  <c r="AF301" i="9"/>
  <c r="AE301" i="9"/>
  <c r="AD301" i="9"/>
  <c r="AB301" i="9"/>
  <c r="AH300" i="9"/>
  <c r="AF300" i="9"/>
  <c r="AE300" i="9"/>
  <c r="AD300" i="9"/>
  <c r="AB300" i="9"/>
  <c r="AH299" i="9"/>
  <c r="AF299" i="9"/>
  <c r="AE299" i="9"/>
  <c r="AD299" i="9"/>
  <c r="AB299" i="9"/>
  <c r="AH298" i="9"/>
  <c r="AF298" i="9"/>
  <c r="AE298" i="9"/>
  <c r="AD298" i="9"/>
  <c r="AB298" i="9"/>
  <c r="AH297" i="9"/>
  <c r="AF297" i="9"/>
  <c r="AE297" i="9"/>
  <c r="AD297" i="9"/>
  <c r="AB297" i="9"/>
  <c r="AH296" i="9"/>
  <c r="AF296" i="9"/>
  <c r="AE296" i="9"/>
  <c r="AD296" i="9"/>
  <c r="AB296" i="9"/>
  <c r="AH295" i="9"/>
  <c r="AF295" i="9"/>
  <c r="AE295" i="9"/>
  <c r="AD295" i="9"/>
  <c r="AB295" i="9"/>
  <c r="AH294" i="9"/>
  <c r="AF294" i="9"/>
  <c r="AE294" i="9"/>
  <c r="AD294" i="9"/>
  <c r="AB294" i="9"/>
  <c r="AH293" i="9"/>
  <c r="AF293" i="9"/>
  <c r="AE293" i="9"/>
  <c r="AD293" i="9"/>
  <c r="AB293" i="9"/>
  <c r="AH292" i="9"/>
  <c r="AF292" i="9"/>
  <c r="AE292" i="9"/>
  <c r="AD292" i="9"/>
  <c r="AB292" i="9"/>
  <c r="AH291" i="9"/>
  <c r="AF291" i="9"/>
  <c r="AE291" i="9"/>
  <c r="AD291" i="9"/>
  <c r="AB291" i="9"/>
  <c r="AH290" i="9"/>
  <c r="AF290" i="9"/>
  <c r="AE290" i="9"/>
  <c r="AD290" i="9"/>
  <c r="AB290" i="9"/>
  <c r="AH289" i="9"/>
  <c r="AF289" i="9"/>
  <c r="AE289" i="9"/>
  <c r="AD289" i="9"/>
  <c r="AB289" i="9"/>
  <c r="AH288" i="9"/>
  <c r="AF288" i="9"/>
  <c r="AE288" i="9"/>
  <c r="AD288" i="9"/>
  <c r="AB288" i="9"/>
  <c r="AH287" i="9"/>
  <c r="AF287" i="9"/>
  <c r="AE287" i="9"/>
  <c r="AD287" i="9"/>
  <c r="AB287" i="9"/>
  <c r="AH286" i="9"/>
  <c r="AF286" i="9"/>
  <c r="AE286" i="9"/>
  <c r="AD286" i="9"/>
  <c r="AB286" i="9"/>
  <c r="AH285" i="9"/>
  <c r="AF285" i="9"/>
  <c r="AE285" i="9"/>
  <c r="AD285" i="9"/>
  <c r="AB285" i="9"/>
  <c r="AH284" i="9"/>
  <c r="AF284" i="9"/>
  <c r="AE284" i="9"/>
  <c r="AD284" i="9"/>
  <c r="AB284" i="9"/>
  <c r="AH283" i="9"/>
  <c r="AF283" i="9"/>
  <c r="AE283" i="9"/>
  <c r="AD283" i="9"/>
  <c r="AB283" i="9"/>
  <c r="AH282" i="9"/>
  <c r="AF282" i="9"/>
  <c r="AE282" i="9"/>
  <c r="AD282" i="9"/>
  <c r="AB282" i="9"/>
  <c r="AH281" i="9"/>
  <c r="AF281" i="9"/>
  <c r="AE281" i="9"/>
  <c r="AD281" i="9"/>
  <c r="AB281" i="9"/>
  <c r="AH280" i="9"/>
  <c r="AF280" i="9"/>
  <c r="AE280" i="9"/>
  <c r="AD280" i="9"/>
  <c r="AB280" i="9"/>
  <c r="AH279" i="9"/>
  <c r="AF279" i="9"/>
  <c r="AE279" i="9"/>
  <c r="AD279" i="9"/>
  <c r="AB279" i="9"/>
  <c r="AH278" i="9"/>
  <c r="AF278" i="9"/>
  <c r="AE278" i="9"/>
  <c r="AD278" i="9"/>
  <c r="AB278" i="9"/>
  <c r="AH277" i="9"/>
  <c r="AF277" i="9"/>
  <c r="AE277" i="9"/>
  <c r="AD277" i="9"/>
  <c r="AB277" i="9"/>
  <c r="AH276" i="9"/>
  <c r="AF276" i="9"/>
  <c r="AE276" i="9"/>
  <c r="AD276" i="9"/>
  <c r="AB276" i="9"/>
  <c r="AH275" i="9"/>
  <c r="AF275" i="9"/>
  <c r="AE275" i="9"/>
  <c r="AD275" i="9"/>
  <c r="AB275" i="9"/>
  <c r="AH274" i="9"/>
  <c r="AF274" i="9"/>
  <c r="AE274" i="9"/>
  <c r="AD274" i="9"/>
  <c r="AB274" i="9"/>
  <c r="AH273" i="9"/>
  <c r="AF273" i="9"/>
  <c r="AE273" i="9"/>
  <c r="AD273" i="9"/>
  <c r="AB273" i="9"/>
  <c r="AH272" i="9"/>
  <c r="AF272" i="9"/>
  <c r="AE272" i="9"/>
  <c r="AD272" i="9"/>
  <c r="AB272" i="9"/>
  <c r="AH271" i="9"/>
  <c r="AF271" i="9"/>
  <c r="AE271" i="9"/>
  <c r="AD271" i="9"/>
  <c r="AB271" i="9"/>
  <c r="AH270" i="9"/>
  <c r="AF270" i="9"/>
  <c r="AE270" i="9"/>
  <c r="AD270" i="9"/>
  <c r="AB270" i="9"/>
  <c r="AH269" i="9"/>
  <c r="AF269" i="9"/>
  <c r="AE269" i="9"/>
  <c r="AD269" i="9"/>
  <c r="AB269" i="9"/>
  <c r="AH268" i="9"/>
  <c r="AF268" i="9"/>
  <c r="AE268" i="9"/>
  <c r="AD268" i="9"/>
  <c r="AB268" i="9"/>
  <c r="AH267" i="9"/>
  <c r="AF267" i="9"/>
  <c r="AE267" i="9"/>
  <c r="AD267" i="9"/>
  <c r="AB267" i="9"/>
  <c r="AH266" i="9"/>
  <c r="AF266" i="9"/>
  <c r="AE266" i="9"/>
  <c r="AD266" i="9"/>
  <c r="AB266" i="9"/>
  <c r="AH265" i="9"/>
  <c r="AF265" i="9"/>
  <c r="AE265" i="9"/>
  <c r="AD265" i="9"/>
  <c r="AB265" i="9"/>
  <c r="AH264" i="9"/>
  <c r="AF264" i="9"/>
  <c r="AE264" i="9"/>
  <c r="AD264" i="9"/>
  <c r="AB264" i="9"/>
  <c r="AH263" i="9"/>
  <c r="AF263" i="9"/>
  <c r="AE263" i="9"/>
  <c r="AD263" i="9"/>
  <c r="AB263" i="9"/>
  <c r="AH262" i="9"/>
  <c r="AF262" i="9"/>
  <c r="AE262" i="9"/>
  <c r="AD262" i="9"/>
  <c r="AB262" i="9"/>
  <c r="AH261" i="9"/>
  <c r="AF261" i="9"/>
  <c r="AE261" i="9"/>
  <c r="AD261" i="9"/>
  <c r="AB261" i="9"/>
  <c r="AH260" i="9"/>
  <c r="AF260" i="9"/>
  <c r="AE260" i="9"/>
  <c r="AD260" i="9"/>
  <c r="AB260" i="9"/>
  <c r="AH259" i="9"/>
  <c r="AF259" i="9"/>
  <c r="AE259" i="9"/>
  <c r="AD259" i="9"/>
  <c r="AB259" i="9"/>
  <c r="AH258" i="9"/>
  <c r="AF258" i="9"/>
  <c r="AE258" i="9"/>
  <c r="AD258" i="9"/>
  <c r="AB258" i="9"/>
  <c r="AH257" i="9"/>
  <c r="AF257" i="9"/>
  <c r="AE257" i="9"/>
  <c r="AD257" i="9"/>
  <c r="AB257" i="9"/>
  <c r="AH256" i="9"/>
  <c r="AF256" i="9"/>
  <c r="AE256" i="9"/>
  <c r="AD256" i="9"/>
  <c r="AB256" i="9"/>
  <c r="AH255" i="9"/>
  <c r="AF255" i="9"/>
  <c r="AE255" i="9"/>
  <c r="AD255" i="9"/>
  <c r="AB255" i="9"/>
  <c r="AH254" i="9"/>
  <c r="AF254" i="9"/>
  <c r="AE254" i="9"/>
  <c r="AD254" i="9"/>
  <c r="AB254" i="9"/>
  <c r="AH253" i="9"/>
  <c r="AF253" i="9"/>
  <c r="AE253" i="9"/>
  <c r="AD253" i="9"/>
  <c r="AB253" i="9"/>
  <c r="AH252" i="9"/>
  <c r="AF252" i="9"/>
  <c r="AE252" i="9"/>
  <c r="AD252" i="9"/>
  <c r="AB252" i="9"/>
  <c r="AH251" i="9"/>
  <c r="AF251" i="9"/>
  <c r="AE251" i="9"/>
  <c r="AD251" i="9"/>
  <c r="AB251" i="9"/>
  <c r="AH250" i="9"/>
  <c r="AF250" i="9"/>
  <c r="AE250" i="9"/>
  <c r="AD250" i="9"/>
  <c r="AB250" i="9"/>
  <c r="AH249" i="9"/>
  <c r="AF249" i="9"/>
  <c r="AE249" i="9"/>
  <c r="AD249" i="9"/>
  <c r="AB249" i="9"/>
  <c r="AH248" i="9"/>
  <c r="AF248" i="9"/>
  <c r="AE248" i="9"/>
  <c r="AD248" i="9"/>
  <c r="AB248" i="9"/>
  <c r="AH247" i="9"/>
  <c r="AF247" i="9"/>
  <c r="AE247" i="9"/>
  <c r="AD247" i="9"/>
  <c r="AB247" i="9"/>
  <c r="AH246" i="9"/>
  <c r="AF246" i="9"/>
  <c r="AE246" i="9"/>
  <c r="AD246" i="9"/>
  <c r="AB246" i="9"/>
  <c r="AH245" i="9"/>
  <c r="AF245" i="9"/>
  <c r="AE245" i="9"/>
  <c r="AD245" i="9"/>
  <c r="AB245" i="9"/>
  <c r="AH244" i="9"/>
  <c r="AF244" i="9"/>
  <c r="AE244" i="9"/>
  <c r="AD244" i="9"/>
  <c r="AB244" i="9"/>
  <c r="AH243" i="9"/>
  <c r="AF243" i="9"/>
  <c r="AE243" i="9"/>
  <c r="AD243" i="9"/>
  <c r="AB243" i="9"/>
  <c r="AH242" i="9"/>
  <c r="AF242" i="9"/>
  <c r="AE242" i="9"/>
  <c r="AD242" i="9"/>
  <c r="AB242" i="9"/>
  <c r="AH241" i="9"/>
  <c r="AF241" i="9"/>
  <c r="AE241" i="9"/>
  <c r="AD241" i="9"/>
  <c r="AB241" i="9"/>
  <c r="AH240" i="9"/>
  <c r="AF240" i="9"/>
  <c r="AE240" i="9"/>
  <c r="AD240" i="9"/>
  <c r="AB240" i="9"/>
  <c r="AH239" i="9"/>
  <c r="AF239" i="9"/>
  <c r="AE239" i="9"/>
  <c r="AD239" i="9"/>
  <c r="AB239" i="9"/>
  <c r="AH238" i="9"/>
  <c r="AF238" i="9"/>
  <c r="AE238" i="9"/>
  <c r="AD238" i="9"/>
  <c r="AB238" i="9"/>
  <c r="AH237" i="9"/>
  <c r="AF237" i="9"/>
  <c r="AE237" i="9"/>
  <c r="AD237" i="9"/>
  <c r="AB237" i="9"/>
  <c r="AH236" i="9"/>
  <c r="AF236" i="9"/>
  <c r="AE236" i="9"/>
  <c r="AD236" i="9"/>
  <c r="AB236" i="9"/>
  <c r="AH235" i="9"/>
  <c r="AF235" i="9"/>
  <c r="AE235" i="9"/>
  <c r="AD235" i="9"/>
  <c r="AB235" i="9"/>
  <c r="AH234" i="9"/>
  <c r="AF234" i="9"/>
  <c r="AE234" i="9"/>
  <c r="AD234" i="9"/>
  <c r="AB234" i="9"/>
  <c r="AH233" i="9"/>
  <c r="AF233" i="9"/>
  <c r="AE233" i="9"/>
  <c r="AD233" i="9"/>
  <c r="AB233" i="9"/>
  <c r="AH232" i="9"/>
  <c r="AF232" i="9"/>
  <c r="AE232" i="9"/>
  <c r="AD232" i="9"/>
  <c r="AB232" i="9"/>
  <c r="AH231" i="9"/>
  <c r="AF231" i="9"/>
  <c r="AE231" i="9"/>
  <c r="AD231" i="9"/>
  <c r="AB231" i="9"/>
  <c r="AH230" i="9"/>
  <c r="AF230" i="9"/>
  <c r="AE230" i="9"/>
  <c r="AD230" i="9"/>
  <c r="AB230" i="9"/>
  <c r="AH229" i="9"/>
  <c r="AF229" i="9"/>
  <c r="AE229" i="9"/>
  <c r="AD229" i="9"/>
  <c r="AB229" i="9"/>
  <c r="AH228" i="9"/>
  <c r="AF228" i="9"/>
  <c r="AE228" i="9"/>
  <c r="AD228" i="9"/>
  <c r="AB228" i="9"/>
  <c r="AH227" i="9"/>
  <c r="AF227" i="9"/>
  <c r="AE227" i="9"/>
  <c r="AD227" i="9"/>
  <c r="AB227" i="9"/>
  <c r="AH226" i="9"/>
  <c r="AF226" i="9"/>
  <c r="AE226" i="9"/>
  <c r="AD226" i="9"/>
  <c r="AB226" i="9"/>
  <c r="AH225" i="9"/>
  <c r="AF225" i="9"/>
  <c r="AE225" i="9"/>
  <c r="AD225" i="9"/>
  <c r="AB225" i="9"/>
  <c r="AH224" i="9"/>
  <c r="AF224" i="9"/>
  <c r="AE224" i="9"/>
  <c r="AD224" i="9"/>
  <c r="AB224" i="9"/>
  <c r="AH223" i="9"/>
  <c r="AF223" i="9"/>
  <c r="AE223" i="9"/>
  <c r="AD223" i="9"/>
  <c r="AB223" i="9"/>
  <c r="AH222" i="9"/>
  <c r="AF222" i="9"/>
  <c r="AE222" i="9"/>
  <c r="AD222" i="9"/>
  <c r="AB222" i="9"/>
  <c r="AH221" i="9"/>
  <c r="AF221" i="9"/>
  <c r="AE221" i="9"/>
  <c r="AD221" i="9"/>
  <c r="AB221" i="9"/>
  <c r="AH220" i="9"/>
  <c r="AF220" i="9"/>
  <c r="AE220" i="9"/>
  <c r="AD220" i="9"/>
  <c r="AB220" i="9"/>
  <c r="AH219" i="9"/>
  <c r="AF219" i="9"/>
  <c r="AE219" i="9"/>
  <c r="AD219" i="9"/>
  <c r="AB219" i="9"/>
  <c r="AH218" i="9"/>
  <c r="AF218" i="9"/>
  <c r="AE218" i="9"/>
  <c r="AD218" i="9"/>
  <c r="AB218" i="9"/>
  <c r="AH217" i="9"/>
  <c r="AF217" i="9"/>
  <c r="AE217" i="9"/>
  <c r="AD217" i="9"/>
  <c r="AB217" i="9"/>
  <c r="AH216" i="9"/>
  <c r="AF216" i="9"/>
  <c r="AE216" i="9"/>
  <c r="AD216" i="9"/>
  <c r="AB216" i="9"/>
  <c r="AH215" i="9"/>
  <c r="AF215" i="9"/>
  <c r="AE215" i="9"/>
  <c r="AD215" i="9"/>
  <c r="AB215" i="9"/>
  <c r="AH214" i="9"/>
  <c r="AF214" i="9"/>
  <c r="AE214" i="9"/>
  <c r="AD214" i="9"/>
  <c r="AB214" i="9"/>
  <c r="AH213" i="9"/>
  <c r="AF213" i="9"/>
  <c r="AE213" i="9"/>
  <c r="AD213" i="9"/>
  <c r="AB213" i="9"/>
  <c r="AH212" i="9"/>
  <c r="AF212" i="9"/>
  <c r="AE212" i="9"/>
  <c r="AD212" i="9"/>
  <c r="AB212" i="9"/>
  <c r="AH211" i="9"/>
  <c r="AF211" i="9"/>
  <c r="AE211" i="9"/>
  <c r="AD211" i="9"/>
  <c r="AB211" i="9"/>
  <c r="AH210" i="9"/>
  <c r="AF210" i="9"/>
  <c r="AE210" i="9"/>
  <c r="AD210" i="9"/>
  <c r="AB210" i="9"/>
  <c r="AH209" i="9"/>
  <c r="AF209" i="9"/>
  <c r="AE209" i="9"/>
  <c r="AD209" i="9"/>
  <c r="AB209" i="9"/>
  <c r="AH208" i="9"/>
  <c r="AF208" i="9"/>
  <c r="AE208" i="9"/>
  <c r="AD208" i="9"/>
  <c r="AB208" i="9"/>
  <c r="AH207" i="9"/>
  <c r="AF207" i="9"/>
  <c r="AE207" i="9"/>
  <c r="AD207" i="9"/>
  <c r="AB207" i="9"/>
  <c r="AH206" i="9"/>
  <c r="AF206" i="9"/>
  <c r="AE206" i="9"/>
  <c r="AD206" i="9"/>
  <c r="AB206" i="9"/>
  <c r="AH205" i="9"/>
  <c r="AF205" i="9"/>
  <c r="AE205" i="9"/>
  <c r="AD205" i="9"/>
  <c r="AB205" i="9"/>
  <c r="AH204" i="9"/>
  <c r="AF204" i="9"/>
  <c r="AE204" i="9"/>
  <c r="AD204" i="9"/>
  <c r="AB204" i="9"/>
  <c r="AH203" i="9"/>
  <c r="AF203" i="9"/>
  <c r="AE203" i="9"/>
  <c r="AD203" i="9"/>
  <c r="AB203" i="9"/>
  <c r="AH202" i="9"/>
  <c r="AF202" i="9"/>
  <c r="AE202" i="9"/>
  <c r="AD202" i="9"/>
  <c r="AB202" i="9"/>
  <c r="AH201" i="9"/>
  <c r="AF201" i="9"/>
  <c r="AE201" i="9"/>
  <c r="AD201" i="9"/>
  <c r="AB201" i="9"/>
  <c r="AH200" i="9"/>
  <c r="AF200" i="9"/>
  <c r="AE200" i="9"/>
  <c r="AD200" i="9"/>
  <c r="AB200" i="9"/>
  <c r="AH199" i="9"/>
  <c r="AF199" i="9"/>
  <c r="AE199" i="9"/>
  <c r="AD199" i="9"/>
  <c r="AB199" i="9"/>
  <c r="AH198" i="9"/>
  <c r="AF198" i="9"/>
  <c r="AE198" i="9"/>
  <c r="AD198" i="9"/>
  <c r="AB198" i="9"/>
  <c r="AH197" i="9"/>
  <c r="AF197" i="9"/>
  <c r="AE197" i="9"/>
  <c r="AD197" i="9"/>
  <c r="AB197" i="9"/>
  <c r="AH196" i="9"/>
  <c r="AF196" i="9"/>
  <c r="AE196" i="9"/>
  <c r="AD196" i="9"/>
  <c r="AB196" i="9"/>
  <c r="AH195" i="9"/>
  <c r="AF195" i="9"/>
  <c r="AE195" i="9"/>
  <c r="AD195" i="9"/>
  <c r="AB195" i="9"/>
  <c r="AH194" i="9"/>
  <c r="AF194" i="9"/>
  <c r="AE194" i="9"/>
  <c r="AD194" i="9"/>
  <c r="AB194" i="9"/>
  <c r="AH193" i="9"/>
  <c r="AF193" i="9"/>
  <c r="AE193" i="9"/>
  <c r="AD193" i="9"/>
  <c r="AB193" i="9"/>
  <c r="AH192" i="9"/>
  <c r="AF192" i="9"/>
  <c r="AE192" i="9"/>
  <c r="AD192" i="9"/>
  <c r="AB192" i="9"/>
  <c r="AH191" i="9"/>
  <c r="AF191" i="9"/>
  <c r="AE191" i="9"/>
  <c r="AD191" i="9"/>
  <c r="AB191" i="9"/>
  <c r="AH190" i="9"/>
  <c r="AF190" i="9"/>
  <c r="AE190" i="9"/>
  <c r="AD190" i="9"/>
  <c r="AB190" i="9"/>
  <c r="AH189" i="9"/>
  <c r="AF189" i="9"/>
  <c r="AE189" i="9"/>
  <c r="AD189" i="9"/>
  <c r="AB189" i="9"/>
  <c r="AH188" i="9"/>
  <c r="AF188" i="9"/>
  <c r="AE188" i="9"/>
  <c r="AD188" i="9"/>
  <c r="AB188" i="9"/>
  <c r="AH187" i="9"/>
  <c r="AF187" i="9"/>
  <c r="AE187" i="9"/>
  <c r="AD187" i="9"/>
  <c r="AB187" i="9"/>
  <c r="AH186" i="9"/>
  <c r="AF186" i="9"/>
  <c r="AE186" i="9"/>
  <c r="AD186" i="9"/>
  <c r="AB186" i="9"/>
  <c r="AH185" i="9"/>
  <c r="AF185" i="9"/>
  <c r="AE185" i="9"/>
  <c r="AD185" i="9"/>
  <c r="AB185" i="9"/>
  <c r="AH184" i="9"/>
  <c r="AF184" i="9"/>
  <c r="AE184" i="9"/>
  <c r="AD184" i="9"/>
  <c r="AB184" i="9"/>
  <c r="AH183" i="9"/>
  <c r="AF183" i="9"/>
  <c r="AE183" i="9"/>
  <c r="AD183" i="9"/>
  <c r="AB183" i="9"/>
  <c r="AH182" i="9"/>
  <c r="AF182" i="9"/>
  <c r="AE182" i="9"/>
  <c r="AD182" i="9"/>
  <c r="AB182" i="9"/>
  <c r="AH181" i="9"/>
  <c r="AF181" i="9"/>
  <c r="AE181" i="9"/>
  <c r="AD181" i="9"/>
  <c r="AB181" i="9"/>
  <c r="AH180" i="9"/>
  <c r="AF180" i="9"/>
  <c r="AE180" i="9"/>
  <c r="AD180" i="9"/>
  <c r="AB180" i="9"/>
  <c r="AH179" i="9"/>
  <c r="AF179" i="9"/>
  <c r="AE179" i="9"/>
  <c r="AD179" i="9"/>
  <c r="AB179" i="9"/>
  <c r="AH178" i="9"/>
  <c r="AF178" i="9"/>
  <c r="AE178" i="9"/>
  <c r="AD178" i="9"/>
  <c r="AB178" i="9"/>
  <c r="AH177" i="9"/>
  <c r="AF177" i="9"/>
  <c r="AE177" i="9"/>
  <c r="AD177" i="9"/>
  <c r="AB177" i="9"/>
  <c r="AH176" i="9"/>
  <c r="AF176" i="9"/>
  <c r="AE176" i="9"/>
  <c r="AD176" i="9"/>
  <c r="AB176" i="9"/>
  <c r="AH175" i="9"/>
  <c r="AF175" i="9"/>
  <c r="AE175" i="9"/>
  <c r="AD175" i="9"/>
  <c r="AB175" i="9"/>
  <c r="AH174" i="9"/>
  <c r="AF174" i="9"/>
  <c r="AE174" i="9"/>
  <c r="AD174" i="9"/>
  <c r="AB174" i="9"/>
  <c r="AH173" i="9"/>
  <c r="AF173" i="9"/>
  <c r="AE173" i="9"/>
  <c r="AD173" i="9"/>
  <c r="AB173" i="9"/>
  <c r="AH172" i="9"/>
  <c r="AF172" i="9"/>
  <c r="AE172" i="9"/>
  <c r="AD172" i="9"/>
  <c r="AB172" i="9"/>
  <c r="AH171" i="9"/>
  <c r="AF171" i="9"/>
  <c r="AE171" i="9"/>
  <c r="AD171" i="9"/>
  <c r="AB171" i="9"/>
  <c r="AH170" i="9"/>
  <c r="AF170" i="9"/>
  <c r="AE170" i="9"/>
  <c r="AD170" i="9"/>
  <c r="AB170" i="9"/>
  <c r="AH169" i="9"/>
  <c r="AF169" i="9"/>
  <c r="AE169" i="9"/>
  <c r="AD169" i="9"/>
  <c r="AB169" i="9"/>
  <c r="AH168" i="9"/>
  <c r="AF168" i="9"/>
  <c r="AE168" i="9"/>
  <c r="AD168" i="9"/>
  <c r="AB168" i="9"/>
  <c r="AH167" i="9"/>
  <c r="AF167" i="9"/>
  <c r="AE167" i="9"/>
  <c r="AD167" i="9"/>
  <c r="AB167" i="9"/>
  <c r="AH166" i="9"/>
  <c r="AF166" i="9"/>
  <c r="AE166" i="9"/>
  <c r="AD166" i="9"/>
  <c r="AB166" i="9"/>
  <c r="AH165" i="9"/>
  <c r="AF165" i="9"/>
  <c r="AE165" i="9"/>
  <c r="AD165" i="9"/>
  <c r="AB165" i="9"/>
  <c r="AH164" i="9"/>
  <c r="AF164" i="9"/>
  <c r="AE164" i="9"/>
  <c r="AD164" i="9"/>
  <c r="AB164" i="9"/>
  <c r="AH163" i="9"/>
  <c r="AF163" i="9"/>
  <c r="AE163" i="9"/>
  <c r="AD163" i="9"/>
  <c r="AB163" i="9"/>
  <c r="AH162" i="9"/>
  <c r="AF162" i="9"/>
  <c r="AE162" i="9"/>
  <c r="AD162" i="9"/>
  <c r="AB162" i="9"/>
  <c r="AH161" i="9"/>
  <c r="AF161" i="9"/>
  <c r="AE161" i="9"/>
  <c r="AD161" i="9"/>
  <c r="AB161" i="9"/>
  <c r="AH160" i="9"/>
  <c r="AF160" i="9"/>
  <c r="AE160" i="9"/>
  <c r="AD160" i="9"/>
  <c r="AB160" i="9"/>
  <c r="AH159" i="9"/>
  <c r="AF159" i="9"/>
  <c r="AE159" i="9"/>
  <c r="AD159" i="9"/>
  <c r="AB159" i="9"/>
  <c r="AH158" i="9"/>
  <c r="AF158" i="9"/>
  <c r="AE158" i="9"/>
  <c r="AD158" i="9"/>
  <c r="AB158" i="9"/>
  <c r="AH157" i="9"/>
  <c r="AF157" i="9"/>
  <c r="AE157" i="9"/>
  <c r="AD157" i="9"/>
  <c r="AB157" i="9"/>
  <c r="AH156" i="9"/>
  <c r="AF156" i="9"/>
  <c r="AE156" i="9"/>
  <c r="AD156" i="9"/>
  <c r="AB156" i="9"/>
  <c r="AH155" i="9"/>
  <c r="AF155" i="9"/>
  <c r="AE155" i="9"/>
  <c r="AD155" i="9"/>
  <c r="AB155" i="9"/>
  <c r="AH154" i="9"/>
  <c r="AF154" i="9"/>
  <c r="AE154" i="9"/>
  <c r="AD154" i="9"/>
  <c r="AB154" i="9"/>
  <c r="AH153" i="9"/>
  <c r="AF153" i="9"/>
  <c r="AE153" i="9"/>
  <c r="AD153" i="9"/>
  <c r="AB153" i="9"/>
  <c r="AH152" i="9"/>
  <c r="AF152" i="9"/>
  <c r="AE152" i="9"/>
  <c r="AD152" i="9"/>
  <c r="AB152" i="9"/>
  <c r="AH151" i="9"/>
  <c r="AF151" i="9"/>
  <c r="AE151" i="9"/>
  <c r="AD151" i="9"/>
  <c r="AB151" i="9"/>
  <c r="AH150" i="9"/>
  <c r="AF150" i="9"/>
  <c r="AE150" i="9"/>
  <c r="AD150" i="9"/>
  <c r="AB150" i="9"/>
  <c r="AH149" i="9"/>
  <c r="AF149" i="9"/>
  <c r="AE149" i="9"/>
  <c r="AD149" i="9"/>
  <c r="AB149" i="9"/>
  <c r="AH148" i="9"/>
  <c r="AF148" i="9"/>
  <c r="AE148" i="9"/>
  <c r="AD148" i="9"/>
  <c r="AB148" i="9"/>
  <c r="AH147" i="9"/>
  <c r="AF147" i="9"/>
  <c r="AE147" i="9"/>
  <c r="AD147" i="9"/>
  <c r="AB147" i="9"/>
  <c r="AH146" i="9"/>
  <c r="AF146" i="9"/>
  <c r="AE146" i="9"/>
  <c r="AD146" i="9"/>
  <c r="AB146" i="9"/>
  <c r="AH145" i="9"/>
  <c r="AF145" i="9"/>
  <c r="AE145" i="9"/>
  <c r="AD145" i="9"/>
  <c r="AB145" i="9"/>
  <c r="AH144" i="9"/>
  <c r="AF144" i="9"/>
  <c r="AE144" i="9"/>
  <c r="AD144" i="9"/>
  <c r="AB144" i="9"/>
  <c r="AH143" i="9"/>
  <c r="AF143" i="9"/>
  <c r="AE143" i="9"/>
  <c r="AD143" i="9"/>
  <c r="AB143" i="9"/>
  <c r="AH142" i="9"/>
  <c r="AF142" i="9"/>
  <c r="AE142" i="9"/>
  <c r="AD142" i="9"/>
  <c r="AB142" i="9"/>
  <c r="AH141" i="9"/>
  <c r="AF141" i="9"/>
  <c r="AE141" i="9"/>
  <c r="AD141" i="9"/>
  <c r="AB141" i="9"/>
  <c r="AH140" i="9"/>
  <c r="AF140" i="9"/>
  <c r="AE140" i="9"/>
  <c r="AD140" i="9"/>
  <c r="AB140" i="9"/>
  <c r="AH139" i="9"/>
  <c r="AF139" i="9"/>
  <c r="AE139" i="9"/>
  <c r="AD139" i="9"/>
  <c r="AB139" i="9"/>
  <c r="AH138" i="9"/>
  <c r="AF138" i="9"/>
  <c r="AE138" i="9"/>
  <c r="AD138" i="9"/>
  <c r="AB138" i="9"/>
  <c r="AH137" i="9"/>
  <c r="AF137" i="9"/>
  <c r="AE137" i="9"/>
  <c r="AD137" i="9"/>
  <c r="AB137" i="9"/>
  <c r="AH136" i="9"/>
  <c r="AF136" i="9"/>
  <c r="AE136" i="9"/>
  <c r="AD136" i="9"/>
  <c r="AB136" i="9"/>
  <c r="AH135" i="9"/>
  <c r="AF135" i="9"/>
  <c r="AE135" i="9"/>
  <c r="AD135" i="9"/>
  <c r="AB135" i="9"/>
  <c r="AH134" i="9"/>
  <c r="AF134" i="9"/>
  <c r="AE134" i="9"/>
  <c r="AD134" i="9"/>
  <c r="AB134" i="9"/>
  <c r="AH133" i="9"/>
  <c r="AF133" i="9"/>
  <c r="AE133" i="9"/>
  <c r="AD133" i="9"/>
  <c r="AB133" i="9"/>
  <c r="AH132" i="9"/>
  <c r="AF132" i="9"/>
  <c r="AE132" i="9"/>
  <c r="AD132" i="9"/>
  <c r="AB132" i="9"/>
  <c r="AH131" i="9"/>
  <c r="AF131" i="9"/>
  <c r="AE131" i="9"/>
  <c r="AD131" i="9"/>
  <c r="AB131" i="9"/>
  <c r="AH130" i="9"/>
  <c r="AF130" i="9"/>
  <c r="AE130" i="9"/>
  <c r="AD130" i="9"/>
  <c r="AB130" i="9"/>
  <c r="AH129" i="9"/>
  <c r="AF129" i="9"/>
  <c r="AE129" i="9"/>
  <c r="AD129" i="9"/>
  <c r="AB129" i="9"/>
  <c r="AH128" i="9"/>
  <c r="AF128" i="9"/>
  <c r="AE128" i="9"/>
  <c r="AD128" i="9"/>
  <c r="AB128" i="9"/>
  <c r="AH127" i="9"/>
  <c r="AF127" i="9"/>
  <c r="AE127" i="9"/>
  <c r="AD127" i="9"/>
  <c r="AB127" i="9"/>
  <c r="AH126" i="9"/>
  <c r="AF126" i="9"/>
  <c r="AE126" i="9"/>
  <c r="AD126" i="9"/>
  <c r="AB126" i="9"/>
  <c r="AH125" i="9"/>
  <c r="AF125" i="9"/>
  <c r="AE125" i="9"/>
  <c r="AD125" i="9"/>
  <c r="AB125" i="9"/>
  <c r="AH124" i="9"/>
  <c r="AF124" i="9"/>
  <c r="AE124" i="9"/>
  <c r="AD124" i="9"/>
  <c r="AB124" i="9"/>
  <c r="AH123" i="9"/>
  <c r="AF123" i="9"/>
  <c r="AE123" i="9"/>
  <c r="AD123" i="9"/>
  <c r="AB123" i="9"/>
  <c r="AH122" i="9"/>
  <c r="AF122" i="9"/>
  <c r="AE122" i="9"/>
  <c r="AD122" i="9"/>
  <c r="AB122" i="9"/>
  <c r="AH121" i="9"/>
  <c r="AF121" i="9"/>
  <c r="AE121" i="9"/>
  <c r="AD121" i="9"/>
  <c r="AB121" i="9"/>
  <c r="AH120" i="9"/>
  <c r="AF120" i="9"/>
  <c r="AE120" i="9"/>
  <c r="AD120" i="9"/>
  <c r="AB120" i="9"/>
  <c r="AH119" i="9"/>
  <c r="AF119" i="9"/>
  <c r="AE119" i="9"/>
  <c r="AD119" i="9"/>
  <c r="AB119" i="9"/>
  <c r="AH118" i="9"/>
  <c r="AF118" i="9"/>
  <c r="AE118" i="9"/>
  <c r="AD118" i="9"/>
  <c r="AB118" i="9"/>
  <c r="AH117" i="9"/>
  <c r="AF117" i="9"/>
  <c r="AE117" i="9"/>
  <c r="AD117" i="9"/>
  <c r="AB117" i="9"/>
  <c r="AH116" i="9"/>
  <c r="AF116" i="9"/>
  <c r="AE116" i="9"/>
  <c r="AD116" i="9"/>
  <c r="AB116" i="9"/>
  <c r="AH115" i="9"/>
  <c r="AF115" i="9"/>
  <c r="AE115" i="9"/>
  <c r="AD115" i="9"/>
  <c r="AB115" i="9"/>
  <c r="AH114" i="9"/>
  <c r="AF114" i="9"/>
  <c r="AE114" i="9"/>
  <c r="AD114" i="9"/>
  <c r="AB114" i="9"/>
  <c r="AH113" i="9"/>
  <c r="AF113" i="9"/>
  <c r="AE113" i="9"/>
  <c r="AD113" i="9"/>
  <c r="AB113" i="9"/>
  <c r="AH112" i="9"/>
  <c r="AF112" i="9"/>
  <c r="AE112" i="9"/>
  <c r="AD112" i="9"/>
  <c r="AB112" i="9"/>
  <c r="AH111" i="9"/>
  <c r="AF111" i="9"/>
  <c r="AE111" i="9"/>
  <c r="AD111" i="9"/>
  <c r="AB111" i="9"/>
  <c r="AH110" i="9"/>
  <c r="AF110" i="9"/>
  <c r="AE110" i="9"/>
  <c r="AD110" i="9"/>
  <c r="AB110" i="9"/>
  <c r="AH109" i="9"/>
  <c r="AF109" i="9"/>
  <c r="AE109" i="9"/>
  <c r="AD109" i="9"/>
  <c r="AB109" i="9"/>
  <c r="AH108" i="9"/>
  <c r="AF108" i="9"/>
  <c r="AE108" i="9"/>
  <c r="AD108" i="9"/>
  <c r="AB108" i="9"/>
  <c r="AH107" i="9"/>
  <c r="AF107" i="9"/>
  <c r="AE107" i="9"/>
  <c r="AD107" i="9"/>
  <c r="AB107" i="9"/>
  <c r="AH106" i="9"/>
  <c r="AF106" i="9"/>
  <c r="AE106" i="9"/>
  <c r="AD106" i="9"/>
  <c r="AB106" i="9"/>
  <c r="AH105" i="9"/>
  <c r="AF105" i="9"/>
  <c r="AE105" i="9"/>
  <c r="AD105" i="9"/>
  <c r="AB105" i="9"/>
  <c r="AH104" i="9"/>
  <c r="AF104" i="9"/>
  <c r="AE104" i="9"/>
  <c r="AD104" i="9"/>
  <c r="AB104" i="9"/>
  <c r="AH103" i="9"/>
  <c r="AF103" i="9"/>
  <c r="AE103" i="9"/>
  <c r="AD103" i="9"/>
  <c r="AB103" i="9"/>
  <c r="AH102" i="9"/>
  <c r="AF102" i="9"/>
  <c r="AE102" i="9"/>
  <c r="AD102" i="9"/>
  <c r="AB102" i="9"/>
  <c r="AH101" i="9"/>
  <c r="AF101" i="9"/>
  <c r="AE101" i="9"/>
  <c r="AD101" i="9"/>
  <c r="AB101" i="9"/>
  <c r="AH100" i="9"/>
  <c r="AF100" i="9"/>
  <c r="AE100" i="9"/>
  <c r="AD100" i="9"/>
  <c r="AB100" i="9"/>
  <c r="AH99" i="9"/>
  <c r="AF99" i="9"/>
  <c r="AE99" i="9"/>
  <c r="AD99" i="9"/>
  <c r="AB99" i="9"/>
  <c r="AH98" i="9"/>
  <c r="AF98" i="9"/>
  <c r="AE98" i="9"/>
  <c r="AD98" i="9"/>
  <c r="AB98" i="9"/>
  <c r="AH97" i="9"/>
  <c r="AF97" i="9"/>
  <c r="AE97" i="9"/>
  <c r="AD97" i="9"/>
  <c r="AB97" i="9"/>
  <c r="AH96" i="9"/>
  <c r="AF96" i="9"/>
  <c r="AE96" i="9"/>
  <c r="AD96" i="9"/>
  <c r="AB96" i="9"/>
  <c r="AH95" i="9"/>
  <c r="AF95" i="9"/>
  <c r="AE95" i="9"/>
  <c r="AD95" i="9"/>
  <c r="AB95" i="9"/>
  <c r="AH94" i="9"/>
  <c r="AF94" i="9"/>
  <c r="AE94" i="9"/>
  <c r="AD94" i="9"/>
  <c r="AB94" i="9"/>
  <c r="AH93" i="9"/>
  <c r="AF93" i="9"/>
  <c r="AE93" i="9"/>
  <c r="AD93" i="9"/>
  <c r="AB93" i="9"/>
  <c r="AH92" i="9"/>
  <c r="AF92" i="9"/>
  <c r="AE92" i="9"/>
  <c r="AD92" i="9"/>
  <c r="AB92" i="9"/>
  <c r="AH91" i="9"/>
  <c r="AF91" i="9"/>
  <c r="AE91" i="9"/>
  <c r="AD91" i="9"/>
  <c r="AB91" i="9"/>
  <c r="AH90" i="9"/>
  <c r="AF90" i="9"/>
  <c r="AE90" i="9"/>
  <c r="AD90" i="9"/>
  <c r="AB90" i="9"/>
  <c r="AH89" i="9"/>
  <c r="AF89" i="9"/>
  <c r="AE89" i="9"/>
  <c r="AD89" i="9"/>
  <c r="AB89" i="9"/>
  <c r="AH88" i="9"/>
  <c r="AF88" i="9"/>
  <c r="AE88" i="9"/>
  <c r="AD88" i="9"/>
  <c r="AB88" i="9"/>
  <c r="AH87" i="9"/>
  <c r="AF87" i="9"/>
  <c r="AE87" i="9"/>
  <c r="AD87" i="9"/>
  <c r="AB87" i="9"/>
  <c r="AH86" i="9"/>
  <c r="AF86" i="9"/>
  <c r="AE86" i="9"/>
  <c r="AD86" i="9"/>
  <c r="AB86" i="9"/>
  <c r="AH85" i="9"/>
  <c r="AF85" i="9"/>
  <c r="AE85" i="9"/>
  <c r="AD85" i="9"/>
  <c r="AB85" i="9"/>
  <c r="AH84" i="9"/>
  <c r="AF84" i="9"/>
  <c r="AE84" i="9"/>
  <c r="AD84" i="9"/>
  <c r="AB84" i="9"/>
  <c r="AH83" i="9"/>
  <c r="AF83" i="9"/>
  <c r="AE83" i="9"/>
  <c r="AD83" i="9"/>
  <c r="AB83" i="9"/>
  <c r="AH82" i="9"/>
  <c r="AF82" i="9"/>
  <c r="AE82" i="9"/>
  <c r="AD82" i="9"/>
  <c r="AB82" i="9"/>
  <c r="AH81" i="9"/>
  <c r="AF81" i="9"/>
  <c r="AE81" i="9"/>
  <c r="AD81" i="9"/>
  <c r="AB81" i="9"/>
  <c r="AH80" i="9"/>
  <c r="AF80" i="9"/>
  <c r="AE80" i="9"/>
  <c r="AD80" i="9"/>
  <c r="AB80" i="9"/>
  <c r="AH79" i="9"/>
  <c r="AF79" i="9"/>
  <c r="AE79" i="9"/>
  <c r="AD79" i="9"/>
  <c r="AB79" i="9"/>
  <c r="AH78" i="9"/>
  <c r="AF78" i="9"/>
  <c r="AE78" i="9"/>
  <c r="AD78" i="9"/>
  <c r="AB78" i="9"/>
  <c r="AH77" i="9"/>
  <c r="AF77" i="9"/>
  <c r="AE77" i="9"/>
  <c r="AD77" i="9"/>
  <c r="AB77" i="9"/>
  <c r="AH76" i="9"/>
  <c r="AF76" i="9"/>
  <c r="AE76" i="9"/>
  <c r="AD76" i="9"/>
  <c r="AB76" i="9"/>
  <c r="AH75" i="9"/>
  <c r="AF75" i="9"/>
  <c r="AE75" i="9"/>
  <c r="AD75" i="9"/>
  <c r="AB75" i="9"/>
  <c r="AH74" i="9"/>
  <c r="AF74" i="9"/>
  <c r="AE74" i="9"/>
  <c r="AD74" i="9"/>
  <c r="AB74" i="9"/>
  <c r="AH73" i="9"/>
  <c r="AF73" i="9"/>
  <c r="AE73" i="9"/>
  <c r="AD73" i="9"/>
  <c r="AB73" i="9"/>
  <c r="AH72" i="9"/>
  <c r="AF72" i="9"/>
  <c r="AE72" i="9"/>
  <c r="AD72" i="9"/>
  <c r="AB72" i="9"/>
  <c r="AH71" i="9"/>
  <c r="AF71" i="9"/>
  <c r="AE71" i="9"/>
  <c r="AD71" i="9"/>
  <c r="AB71" i="9"/>
  <c r="AH70" i="9"/>
  <c r="AF70" i="9"/>
  <c r="AE70" i="9"/>
  <c r="AD70" i="9"/>
  <c r="AB70" i="9"/>
  <c r="AH69" i="9"/>
  <c r="AF69" i="9"/>
  <c r="AE69" i="9"/>
  <c r="AD69" i="9"/>
  <c r="AB69" i="9"/>
  <c r="AH68" i="9"/>
  <c r="AF68" i="9"/>
  <c r="AE68" i="9"/>
  <c r="AD68" i="9"/>
  <c r="AB68" i="9"/>
  <c r="AH67" i="9"/>
  <c r="AF67" i="9"/>
  <c r="AE67" i="9"/>
  <c r="AD67" i="9"/>
  <c r="AB67" i="9"/>
  <c r="AH66" i="9"/>
  <c r="AF66" i="9"/>
  <c r="AE66" i="9"/>
  <c r="AD66" i="9"/>
  <c r="AB66" i="9"/>
  <c r="AH65" i="9"/>
  <c r="AF65" i="9"/>
  <c r="AE65" i="9"/>
  <c r="AD65" i="9"/>
  <c r="AB65" i="9"/>
  <c r="AH64" i="9"/>
  <c r="AF64" i="9"/>
  <c r="AE64" i="9"/>
  <c r="AD64" i="9"/>
  <c r="AB64" i="9"/>
  <c r="AH63" i="9"/>
  <c r="AF63" i="9"/>
  <c r="AE63" i="9"/>
  <c r="AD63" i="9"/>
  <c r="AB63" i="9"/>
  <c r="AH62" i="9"/>
  <c r="AF62" i="9"/>
  <c r="AE62" i="9"/>
  <c r="AD62" i="9"/>
  <c r="AB62" i="9"/>
  <c r="AH61" i="9"/>
  <c r="AF61" i="9"/>
  <c r="AE61" i="9"/>
  <c r="AD61" i="9"/>
  <c r="AB61" i="9"/>
  <c r="AH60" i="9"/>
  <c r="AF60" i="9"/>
  <c r="AE60" i="9"/>
  <c r="AD60" i="9"/>
  <c r="AB60" i="9"/>
  <c r="AH59" i="9"/>
  <c r="AF59" i="9"/>
  <c r="AE59" i="9"/>
  <c r="AD59" i="9"/>
  <c r="AB59" i="9"/>
  <c r="AH58" i="9"/>
  <c r="AF58" i="9"/>
  <c r="AE58" i="9"/>
  <c r="AD58" i="9"/>
  <c r="AB58" i="9"/>
  <c r="AH57" i="9"/>
  <c r="AF57" i="9"/>
  <c r="AE57" i="9"/>
  <c r="AD57" i="9"/>
  <c r="AB57" i="9"/>
  <c r="AH56" i="9"/>
  <c r="AF56" i="9"/>
  <c r="AE56" i="9"/>
  <c r="AD56" i="9"/>
  <c r="AB56" i="9"/>
  <c r="AH55" i="9"/>
  <c r="AF55" i="9"/>
  <c r="AE55" i="9"/>
  <c r="AD55" i="9"/>
  <c r="AB55" i="9"/>
  <c r="AH54" i="9"/>
  <c r="AF54" i="9"/>
  <c r="AE54" i="9"/>
  <c r="AD54" i="9"/>
  <c r="AB54" i="9"/>
  <c r="AH53" i="9"/>
  <c r="AF53" i="9"/>
  <c r="AE53" i="9"/>
  <c r="AD53" i="9"/>
  <c r="AB53" i="9"/>
  <c r="AH52" i="9"/>
  <c r="AF52" i="9"/>
  <c r="AE52" i="9"/>
  <c r="AD52" i="9"/>
  <c r="AB52" i="9"/>
  <c r="AH51" i="9"/>
  <c r="AF51" i="9"/>
  <c r="AE51" i="9"/>
  <c r="AD51" i="9"/>
  <c r="AB51" i="9"/>
  <c r="AH50" i="9"/>
  <c r="AF50" i="9"/>
  <c r="AE50" i="9"/>
  <c r="AD50" i="9"/>
  <c r="AB50" i="9"/>
  <c r="AH49" i="9"/>
  <c r="AF49" i="9"/>
  <c r="AE49" i="9"/>
  <c r="AD49" i="9"/>
  <c r="AB49" i="9"/>
  <c r="AH48" i="9"/>
  <c r="AF48" i="9"/>
  <c r="AE48" i="9"/>
  <c r="AD48" i="9"/>
  <c r="AB48" i="9"/>
  <c r="AH47" i="9"/>
  <c r="AF47" i="9"/>
  <c r="AE47" i="9"/>
  <c r="AD47" i="9"/>
  <c r="AB47" i="9"/>
  <c r="AH46" i="9"/>
  <c r="AF46" i="9"/>
  <c r="AE46" i="9"/>
  <c r="AD46" i="9"/>
  <c r="AB46" i="9"/>
  <c r="AH45" i="9"/>
  <c r="AF45" i="9"/>
  <c r="AE45" i="9"/>
  <c r="AD45" i="9"/>
  <c r="AB45" i="9"/>
  <c r="AH44" i="9"/>
  <c r="AF44" i="9"/>
  <c r="AE44" i="9"/>
  <c r="AD44" i="9"/>
  <c r="AB44" i="9"/>
  <c r="AH43" i="9"/>
  <c r="AF43" i="9"/>
  <c r="AE43" i="9"/>
  <c r="AD43" i="9"/>
  <c r="AB43" i="9"/>
  <c r="AH42" i="9"/>
  <c r="AF42" i="9"/>
  <c r="AE42" i="9"/>
  <c r="AD42" i="9"/>
  <c r="AB42" i="9"/>
  <c r="AH41" i="9"/>
  <c r="AF41" i="9"/>
  <c r="AE41" i="9"/>
  <c r="AD41" i="9"/>
  <c r="AB41" i="9"/>
  <c r="AH40" i="9"/>
  <c r="AF40" i="9"/>
  <c r="AE40" i="9"/>
  <c r="AD40" i="9"/>
  <c r="AB40" i="9"/>
  <c r="AH39" i="9"/>
  <c r="AF39" i="9"/>
  <c r="AE39" i="9"/>
  <c r="AD39" i="9"/>
  <c r="AB39" i="9"/>
  <c r="AH38" i="9"/>
  <c r="AF38" i="9"/>
  <c r="AE38" i="9"/>
  <c r="AD38" i="9"/>
  <c r="AB38" i="9"/>
  <c r="AH37" i="9"/>
  <c r="AF37" i="9"/>
  <c r="AE37" i="9"/>
  <c r="AD37" i="9"/>
  <c r="AB37" i="9"/>
  <c r="AH36" i="9"/>
  <c r="AF36" i="9"/>
  <c r="AE36" i="9"/>
  <c r="AD36" i="9"/>
  <c r="AB36" i="9"/>
  <c r="AH35" i="9"/>
  <c r="AF35" i="9"/>
  <c r="AE35" i="9"/>
  <c r="AD35" i="9"/>
  <c r="AB35" i="9"/>
  <c r="AH34" i="9"/>
  <c r="AF34" i="9"/>
  <c r="AE34" i="9"/>
  <c r="AD34" i="9"/>
  <c r="AB34" i="9"/>
  <c r="AH33" i="9"/>
  <c r="AF33" i="9"/>
  <c r="AE33" i="9"/>
  <c r="AD33" i="9"/>
  <c r="AB33" i="9"/>
  <c r="AH32" i="9"/>
  <c r="AF32" i="9"/>
  <c r="AE32" i="9"/>
  <c r="AD32" i="9"/>
  <c r="AB32" i="9"/>
  <c r="AH31" i="9"/>
  <c r="AF31" i="9"/>
  <c r="AE31" i="9"/>
  <c r="AD31" i="9"/>
  <c r="AB31" i="9"/>
  <c r="AH30" i="9"/>
  <c r="AF30" i="9"/>
  <c r="AE30" i="9"/>
  <c r="AD30" i="9"/>
  <c r="AB30" i="9"/>
  <c r="AH29" i="9"/>
  <c r="AF29" i="9"/>
  <c r="AE29" i="9"/>
  <c r="AD29" i="9"/>
  <c r="AB29" i="9"/>
  <c r="AH28" i="9"/>
  <c r="AF28" i="9"/>
  <c r="AE28" i="9"/>
  <c r="AD28" i="9"/>
  <c r="AB28" i="9"/>
  <c r="AH27" i="9"/>
  <c r="AF27" i="9"/>
  <c r="AE27" i="9"/>
  <c r="AD27" i="9"/>
  <c r="AB27" i="9"/>
  <c r="AH26" i="9"/>
  <c r="AF26" i="9"/>
  <c r="AE26" i="9"/>
  <c r="AD26" i="9"/>
  <c r="AB26" i="9"/>
  <c r="AH25" i="9"/>
  <c r="AF25" i="9"/>
  <c r="AE25" i="9"/>
  <c r="AD25" i="9"/>
  <c r="AB25" i="9"/>
  <c r="AH24" i="9"/>
  <c r="AF24" i="9"/>
  <c r="AE24" i="9"/>
  <c r="AD24" i="9"/>
  <c r="AB24" i="9"/>
  <c r="AH23" i="9"/>
  <c r="AF23" i="9"/>
  <c r="AE23" i="9"/>
  <c r="AD23" i="9"/>
  <c r="AH22" i="9"/>
  <c r="AF22" i="9"/>
  <c r="AE22" i="9"/>
  <c r="AD22" i="9"/>
  <c r="AB22" i="9"/>
  <c r="AH21" i="9"/>
  <c r="AF21" i="9"/>
  <c r="AE21" i="9"/>
  <c r="AD21" i="9"/>
  <c r="AB21" i="9"/>
  <c r="AH20" i="9"/>
  <c r="AF20" i="9"/>
  <c r="AE20" i="9"/>
  <c r="AD20" i="9"/>
  <c r="AB20" i="9"/>
  <c r="AH19" i="9"/>
  <c r="AF19" i="9"/>
  <c r="AE19" i="9"/>
  <c r="AD19" i="9"/>
  <c r="AB19" i="9"/>
  <c r="AF18" i="9"/>
  <c r="AE18" i="9"/>
  <c r="AD18" i="9"/>
  <c r="AB18" i="9"/>
  <c r="AH17" i="9"/>
  <c r="AG17" i="9"/>
  <c r="AF17" i="9"/>
  <c r="AE17" i="9"/>
  <c r="AD17" i="9"/>
  <c r="E17" i="9"/>
  <c r="AC16" i="9"/>
  <c r="AC14" i="9"/>
  <c r="AC13" i="9"/>
  <c r="Y9" i="11" l="1"/>
  <c r="X7" i="11"/>
  <c r="Y7" i="11" s="1"/>
  <c r="Z21" i="11"/>
  <c r="AA21" i="11" s="1"/>
  <c r="Z292" i="11"/>
  <c r="AA292" i="11" s="1"/>
  <c r="Z37" i="11"/>
  <c r="AA37" i="11" s="1"/>
  <c r="Z17" i="11"/>
  <c r="AA17" i="11" s="1"/>
  <c r="Z288" i="11"/>
  <c r="AA288" i="11" s="1"/>
  <c r="Z284" i="11"/>
  <c r="AA284" i="11" s="1"/>
  <c r="Z300" i="11"/>
  <c r="AA300" i="11" s="1"/>
  <c r="Z14" i="11"/>
  <c r="AA14" i="11" s="1"/>
  <c r="Z35" i="11"/>
  <c r="AA35" i="11" s="1"/>
  <c r="Z49" i="11"/>
  <c r="AA49" i="11" s="1"/>
  <c r="Z65" i="11"/>
  <c r="AA65" i="11" s="1"/>
  <c r="Z107" i="11"/>
  <c r="AA107" i="11" s="1"/>
  <c r="Z47" i="11"/>
  <c r="AA47" i="11" s="1"/>
  <c r="Z276" i="11"/>
  <c r="AA276" i="11" s="1"/>
  <c r="Z294" i="11"/>
  <c r="AA294" i="11" s="1"/>
  <c r="Z66" i="11"/>
  <c r="AA66" i="11" s="1"/>
  <c r="Z68" i="11"/>
  <c r="AA68" i="11" s="1"/>
  <c r="Z71" i="11"/>
  <c r="AA71" i="11" s="1"/>
  <c r="Z151" i="11"/>
  <c r="AA151" i="11" s="1"/>
  <c r="Z193" i="11"/>
  <c r="AA193" i="11" s="1"/>
  <c r="Z277" i="11"/>
  <c r="AA277" i="11" s="1"/>
  <c r="Z135" i="11"/>
  <c r="AA135" i="11" s="1"/>
  <c r="Z167" i="11"/>
  <c r="AA167" i="11" s="1"/>
  <c r="Z187" i="11"/>
  <c r="AA187" i="11" s="1"/>
  <c r="Z87" i="11"/>
  <c r="AA87" i="11" s="1"/>
  <c r="Z222" i="11"/>
  <c r="AA222" i="11" s="1"/>
  <c r="Z155" i="11"/>
  <c r="AA155" i="11" s="1"/>
  <c r="Z25" i="11"/>
  <c r="AA25" i="11" s="1"/>
  <c r="Z34" i="11"/>
  <c r="AA34" i="11" s="1"/>
  <c r="Z40" i="11"/>
  <c r="AA40" i="11" s="1"/>
  <c r="Z52" i="11"/>
  <c r="AA52" i="11" s="1"/>
  <c r="Z54" i="11"/>
  <c r="AA54" i="11" s="1"/>
  <c r="Z100" i="11"/>
  <c r="AA100" i="11" s="1"/>
  <c r="Z139" i="11"/>
  <c r="AA139" i="11" s="1"/>
  <c r="Z183" i="11"/>
  <c r="AA183" i="11" s="1"/>
  <c r="Z201" i="11"/>
  <c r="AA201" i="11" s="1"/>
  <c r="Z242" i="11"/>
  <c r="AA242" i="11" s="1"/>
  <c r="Z13" i="11"/>
  <c r="AA13" i="11" s="1"/>
  <c r="Z18" i="11"/>
  <c r="AA18" i="11" s="1"/>
  <c r="Z31" i="11"/>
  <c r="AA31" i="11" s="1"/>
  <c r="Z80" i="11"/>
  <c r="AA80" i="11" s="1"/>
  <c r="Z103" i="11"/>
  <c r="AA103" i="11" s="1"/>
  <c r="Z123" i="11"/>
  <c r="AA123" i="11" s="1"/>
  <c r="Z171" i="11"/>
  <c r="AA171" i="11" s="1"/>
  <c r="Z202" i="11"/>
  <c r="AA202" i="11" s="1"/>
  <c r="Z214" i="11"/>
  <c r="AA214" i="11" s="1"/>
  <c r="Z233" i="11"/>
  <c r="AA233" i="11" s="1"/>
  <c r="Q14" i="11"/>
  <c r="Q40" i="11"/>
  <c r="Z225" i="11"/>
  <c r="AA225" i="11" s="1"/>
  <c r="Z241" i="11"/>
  <c r="AA241" i="11" s="1"/>
  <c r="Q277" i="11"/>
  <c r="Z9" i="11"/>
  <c r="AA9" i="11" s="1"/>
  <c r="Q13" i="11"/>
  <c r="Q17" i="11"/>
  <c r="Z30" i="11"/>
  <c r="AA30" i="11" s="1"/>
  <c r="Q31" i="11"/>
  <c r="Z53" i="11"/>
  <c r="AA53" i="11" s="1"/>
  <c r="Q54" i="11"/>
  <c r="Z56" i="11"/>
  <c r="AA56" i="11" s="1"/>
  <c r="Z63" i="11"/>
  <c r="AA63" i="11" s="1"/>
  <c r="Q80" i="11"/>
  <c r="Z91" i="11"/>
  <c r="AA91" i="11" s="1"/>
  <c r="Z96" i="11"/>
  <c r="AA96" i="11" s="1"/>
  <c r="Z132" i="11"/>
  <c r="AA132" i="11" s="1"/>
  <c r="Z147" i="11"/>
  <c r="AA147" i="11" s="1"/>
  <c r="Z159" i="11"/>
  <c r="AA159" i="11" s="1"/>
  <c r="Z175" i="11"/>
  <c r="AA175" i="11" s="1"/>
  <c r="Z189" i="11"/>
  <c r="AA189" i="11" s="1"/>
  <c r="Z203" i="11"/>
  <c r="AA203" i="11" s="1"/>
  <c r="Z229" i="11"/>
  <c r="AA229" i="11" s="1"/>
  <c r="Z249" i="11"/>
  <c r="AA249" i="11" s="1"/>
  <c r="Z257" i="11"/>
  <c r="AA257" i="11" s="1"/>
  <c r="Z266" i="11"/>
  <c r="AA266" i="11" s="1"/>
  <c r="Z293" i="11"/>
  <c r="AA293" i="11" s="1"/>
  <c r="Q294" i="11"/>
  <c r="Q25" i="11"/>
  <c r="Z212" i="11"/>
  <c r="AA212" i="11" s="1"/>
  <c r="Q233" i="11"/>
  <c r="Z285" i="11"/>
  <c r="AA285" i="11" s="1"/>
  <c r="Q9" i="11"/>
  <c r="Z15" i="11"/>
  <c r="AA15" i="11" s="1"/>
  <c r="Z19" i="11"/>
  <c r="AA19" i="11" s="1"/>
  <c r="Z24" i="11"/>
  <c r="AA24" i="11" s="1"/>
  <c r="Z29" i="11"/>
  <c r="AA29" i="11" s="1"/>
  <c r="Q30" i="11"/>
  <c r="Z33" i="11"/>
  <c r="AA33" i="11" s="1"/>
  <c r="Z38" i="11"/>
  <c r="AA38" i="11" s="1"/>
  <c r="Z50" i="11"/>
  <c r="AA50" i="11" s="1"/>
  <c r="Q53" i="11"/>
  <c r="Q56" i="11"/>
  <c r="Z84" i="11"/>
  <c r="AA84" i="11" s="1"/>
  <c r="Y91" i="11"/>
  <c r="Q96" i="11"/>
  <c r="Z116" i="11"/>
  <c r="AA116" i="11" s="1"/>
  <c r="Q132" i="11"/>
  <c r="Z142" i="11"/>
  <c r="AA142" i="11" s="1"/>
  <c r="Z143" i="11"/>
  <c r="AA143" i="11" s="1"/>
  <c r="Z163" i="11"/>
  <c r="AA163" i="11" s="1"/>
  <c r="Z179" i="11"/>
  <c r="AA179" i="11" s="1"/>
  <c r="Z190" i="11"/>
  <c r="AA190" i="11" s="1"/>
  <c r="Z221" i="11"/>
  <c r="AA221" i="11" s="1"/>
  <c r="Q229" i="11"/>
  <c r="Z244" i="11"/>
  <c r="AA244" i="11" s="1"/>
  <c r="Z258" i="11"/>
  <c r="AA258" i="11" s="1"/>
  <c r="Z278" i="11"/>
  <c r="AA278" i="11" s="1"/>
  <c r="Q293" i="11"/>
  <c r="Z146" i="11"/>
  <c r="AA146" i="11" s="1"/>
  <c r="Y146" i="11"/>
  <c r="Z158" i="11"/>
  <c r="AA158" i="11" s="1"/>
  <c r="Y158" i="11"/>
  <c r="Z218" i="11"/>
  <c r="AA218" i="11" s="1"/>
  <c r="Q218" i="11"/>
  <c r="Z254" i="11"/>
  <c r="AA254" i="11" s="1"/>
  <c r="Q254" i="11"/>
  <c r="Z265" i="11"/>
  <c r="AA265" i="11" s="1"/>
  <c r="Q265" i="11"/>
  <c r="Z12" i="11"/>
  <c r="AA12" i="11" s="1"/>
  <c r="Z16" i="11"/>
  <c r="AA16" i="11" s="1"/>
  <c r="Q18" i="11"/>
  <c r="Q19" i="11"/>
  <c r="Q21" i="11"/>
  <c r="Z22" i="11"/>
  <c r="AA22" i="11" s="1"/>
  <c r="Z23" i="11"/>
  <c r="AA23" i="11" s="1"/>
  <c r="Z28" i="11"/>
  <c r="AA28" i="11" s="1"/>
  <c r="Z32" i="11"/>
  <c r="AA32" i="11" s="1"/>
  <c r="Q34" i="11"/>
  <c r="Q35" i="11"/>
  <c r="Q37" i="11"/>
  <c r="Z43" i="11"/>
  <c r="AA43" i="11" s="1"/>
  <c r="Z45" i="11"/>
  <c r="AA45" i="11" s="1"/>
  <c r="Z46" i="11"/>
  <c r="AA46" i="11" s="1"/>
  <c r="Z48" i="11"/>
  <c r="AA48" i="11" s="1"/>
  <c r="Q49" i="11"/>
  <c r="Q50" i="11"/>
  <c r="Q52" i="11"/>
  <c r="Z59" i="11"/>
  <c r="AA59" i="11" s="1"/>
  <c r="Z61" i="11"/>
  <c r="AA61" i="11" s="1"/>
  <c r="Z62" i="11"/>
  <c r="AA62" i="11" s="1"/>
  <c r="Z64" i="11"/>
  <c r="AA64" i="11" s="1"/>
  <c r="Q65" i="11"/>
  <c r="Q66" i="11"/>
  <c r="Q68" i="11"/>
  <c r="Z72" i="11"/>
  <c r="AA72" i="11" s="1"/>
  <c r="Z75" i="11"/>
  <c r="AA75" i="11" s="1"/>
  <c r="Q84" i="11"/>
  <c r="Z88" i="11"/>
  <c r="AA88" i="11" s="1"/>
  <c r="Z104" i="11"/>
  <c r="AA104" i="11" s="1"/>
  <c r="Q104" i="11"/>
  <c r="Q116" i="11"/>
  <c r="Y142" i="11"/>
  <c r="Z162" i="11"/>
  <c r="AA162" i="11" s="1"/>
  <c r="Y162" i="11"/>
  <c r="Z178" i="11"/>
  <c r="AA178" i="11" s="1"/>
  <c r="Y178" i="11"/>
  <c r="Q194" i="11"/>
  <c r="Z194" i="11"/>
  <c r="AA194" i="11" s="1"/>
  <c r="Y261" i="11"/>
  <c r="Z261" i="11"/>
  <c r="AA261" i="11" s="1"/>
  <c r="Z273" i="11"/>
  <c r="AA273" i="11" s="1"/>
  <c r="Q273" i="11"/>
  <c r="Z274" i="11"/>
  <c r="AA274" i="11" s="1"/>
  <c r="Z289" i="11"/>
  <c r="AA289" i="11" s="1"/>
  <c r="Q289" i="11"/>
  <c r="Z290" i="11"/>
  <c r="AA290" i="11" s="1"/>
  <c r="Q131" i="11"/>
  <c r="Z131" i="11"/>
  <c r="AA131" i="11" s="1"/>
  <c r="Z174" i="11"/>
  <c r="AA174" i="11" s="1"/>
  <c r="Y174" i="11"/>
  <c r="Z237" i="11"/>
  <c r="AA237" i="11" s="1"/>
  <c r="Q237" i="11"/>
  <c r="Y245" i="11"/>
  <c r="Z245" i="11"/>
  <c r="AA245" i="11" s="1"/>
  <c r="Q22" i="11"/>
  <c r="Q23" i="11"/>
  <c r="Z39" i="11"/>
  <c r="AA39" i="11" s="1"/>
  <c r="Z41" i="11"/>
  <c r="AA41" i="11" s="1"/>
  <c r="Z42" i="11"/>
  <c r="AA42" i="11" s="1"/>
  <c r="Z44" i="11"/>
  <c r="AA44" i="11" s="1"/>
  <c r="Q45" i="11"/>
  <c r="Q46" i="11"/>
  <c r="Z55" i="11"/>
  <c r="AA55" i="11" s="1"/>
  <c r="Z57" i="11"/>
  <c r="AA57" i="11" s="1"/>
  <c r="Z58" i="11"/>
  <c r="AA58" i="11" s="1"/>
  <c r="Z60" i="11"/>
  <c r="AA60" i="11" s="1"/>
  <c r="Q61" i="11"/>
  <c r="Q62" i="11"/>
  <c r="Z70" i="11"/>
  <c r="AA70" i="11" s="1"/>
  <c r="Q72" i="11"/>
  <c r="Z76" i="11"/>
  <c r="AA76" i="11" s="1"/>
  <c r="Z79" i="11"/>
  <c r="AA79" i="11" s="1"/>
  <c r="Q88" i="11"/>
  <c r="Z92" i="11"/>
  <c r="AA92" i="11" s="1"/>
  <c r="Z95" i="11"/>
  <c r="AA95" i="11" s="1"/>
  <c r="Q100" i="11"/>
  <c r="Q115" i="11"/>
  <c r="Z115" i="11"/>
  <c r="AA115" i="11" s="1"/>
  <c r="Z119" i="11"/>
  <c r="AA119" i="11" s="1"/>
  <c r="Z136" i="11"/>
  <c r="AA136" i="11" s="1"/>
  <c r="Q136" i="11"/>
  <c r="Z166" i="11"/>
  <c r="AA166" i="11" s="1"/>
  <c r="Y166" i="11"/>
  <c r="Z182" i="11"/>
  <c r="AA182" i="11" s="1"/>
  <c r="Y182" i="11"/>
  <c r="Y196" i="11"/>
  <c r="Z196" i="11"/>
  <c r="AA196" i="11" s="1"/>
  <c r="Z238" i="11"/>
  <c r="AA238" i="11" s="1"/>
  <c r="Q238" i="11"/>
  <c r="Z253" i="11"/>
  <c r="AA253" i="11" s="1"/>
  <c r="Q253" i="11"/>
  <c r="Y269" i="11"/>
  <c r="Z269" i="11"/>
  <c r="AA269" i="11" s="1"/>
  <c r="Y281" i="11"/>
  <c r="Z281" i="11"/>
  <c r="AA281" i="11" s="1"/>
  <c r="Z10" i="11"/>
  <c r="AA10" i="11" s="1"/>
  <c r="Z20" i="11"/>
  <c r="AA20" i="11" s="1"/>
  <c r="Z26" i="11"/>
  <c r="AA26" i="11" s="1"/>
  <c r="Z36" i="11"/>
  <c r="AA36" i="11" s="1"/>
  <c r="Z51" i="11"/>
  <c r="AA51" i="11" s="1"/>
  <c r="Z67" i="11"/>
  <c r="AA67" i="11" s="1"/>
  <c r="Z83" i="11"/>
  <c r="AA83" i="11" s="1"/>
  <c r="Q99" i="11"/>
  <c r="Z99" i="11"/>
  <c r="AA99" i="11" s="1"/>
  <c r="Z120" i="11"/>
  <c r="AA120" i="11" s="1"/>
  <c r="Q120" i="11"/>
  <c r="Z150" i="11"/>
  <c r="AA150" i="11" s="1"/>
  <c r="Y150" i="11"/>
  <c r="Z154" i="11"/>
  <c r="AA154" i="11" s="1"/>
  <c r="Y154" i="11"/>
  <c r="Z170" i="11"/>
  <c r="AA170" i="11" s="1"/>
  <c r="Y170" i="11"/>
  <c r="Z186" i="11"/>
  <c r="AA186" i="11" s="1"/>
  <c r="Y186" i="11"/>
  <c r="Z205" i="11"/>
  <c r="AA205" i="11" s="1"/>
  <c r="Q205" i="11"/>
  <c r="Z209" i="11"/>
  <c r="AA209" i="11" s="1"/>
  <c r="Q209" i="11"/>
  <c r="Z226" i="11"/>
  <c r="AA226" i="11" s="1"/>
  <c r="Z286" i="11"/>
  <c r="AA286" i="11" s="1"/>
  <c r="Z297" i="11"/>
  <c r="AA297" i="11" s="1"/>
  <c r="Z108" i="11"/>
  <c r="AA108" i="11" s="1"/>
  <c r="Z111" i="11"/>
  <c r="AA111" i="11" s="1"/>
  <c r="Z124" i="11"/>
  <c r="AA124" i="11" s="1"/>
  <c r="Z127" i="11"/>
  <c r="AA127" i="11" s="1"/>
  <c r="Z141" i="11"/>
  <c r="AA141" i="11" s="1"/>
  <c r="Z145" i="11"/>
  <c r="AA145" i="11" s="1"/>
  <c r="Z149" i="11"/>
  <c r="AA149" i="11" s="1"/>
  <c r="Z153" i="11"/>
  <c r="AA153" i="11" s="1"/>
  <c r="Z157" i="11"/>
  <c r="AA157" i="11" s="1"/>
  <c r="Z161" i="11"/>
  <c r="AA161" i="11" s="1"/>
  <c r="Z165" i="11"/>
  <c r="AA165" i="11" s="1"/>
  <c r="Z169" i="11"/>
  <c r="AA169" i="11" s="1"/>
  <c r="Z173" i="11"/>
  <c r="AA173" i="11" s="1"/>
  <c r="Z177" i="11"/>
  <c r="AA177" i="11" s="1"/>
  <c r="Z181" i="11"/>
  <c r="AA181" i="11" s="1"/>
  <c r="Z185" i="11"/>
  <c r="AA185" i="11" s="1"/>
  <c r="Q190" i="11"/>
  <c r="Q193" i="11"/>
  <c r="Z198" i="11"/>
  <c r="AA198" i="11" s="1"/>
  <c r="Q202" i="11"/>
  <c r="Z206" i="11"/>
  <c r="AA206" i="11" s="1"/>
  <c r="Z210" i="11"/>
  <c r="AA210" i="11" s="1"/>
  <c r="Z213" i="11"/>
  <c r="AA213" i="11" s="1"/>
  <c r="Q214" i="11"/>
  <c r="Q242" i="11"/>
  <c r="Z246" i="11"/>
  <c r="AA246" i="11" s="1"/>
  <c r="Q258" i="11"/>
  <c r="Z262" i="11"/>
  <c r="AA262" i="11" s="1"/>
  <c r="Z270" i="11"/>
  <c r="AA270" i="11" s="1"/>
  <c r="Z282" i="11"/>
  <c r="AA282" i="11" s="1"/>
  <c r="Z298" i="11"/>
  <c r="AA298" i="11" s="1"/>
  <c r="Q108" i="11"/>
  <c r="Z112" i="11"/>
  <c r="AA112" i="11" s="1"/>
  <c r="Q124" i="11"/>
  <c r="Z128" i="11"/>
  <c r="AA128" i="11" s="1"/>
  <c r="Z140" i="11"/>
  <c r="AA140" i="11" s="1"/>
  <c r="Q141" i="11"/>
  <c r="Z144" i="11"/>
  <c r="AA144" i="11" s="1"/>
  <c r="Q145" i="11"/>
  <c r="Z148" i="11"/>
  <c r="AA148" i="11" s="1"/>
  <c r="Q149" i="11"/>
  <c r="Z152" i="11"/>
  <c r="AA152" i="11" s="1"/>
  <c r="Q153" i="11"/>
  <c r="Z156" i="11"/>
  <c r="AA156" i="11" s="1"/>
  <c r="Z160" i="11"/>
  <c r="AA160" i="11" s="1"/>
  <c r="Z164" i="11"/>
  <c r="AA164" i="11" s="1"/>
  <c r="Z168" i="11"/>
  <c r="AA168" i="11" s="1"/>
  <c r="Z172" i="11"/>
  <c r="AA172" i="11" s="1"/>
  <c r="Z176" i="11"/>
  <c r="AA176" i="11" s="1"/>
  <c r="Z180" i="11"/>
  <c r="AA180" i="11" s="1"/>
  <c r="Z184" i="11"/>
  <c r="AA184" i="11" s="1"/>
  <c r="Z197" i="11"/>
  <c r="AA197" i="11" s="1"/>
  <c r="Q198" i="11"/>
  <c r="Z217" i="11"/>
  <c r="AA217" i="11" s="1"/>
  <c r="Z230" i="11"/>
  <c r="AA230" i="11" s="1"/>
  <c r="Z234" i="11"/>
  <c r="AA234" i="11" s="1"/>
  <c r="Q246" i="11"/>
  <c r="Z250" i="11"/>
  <c r="AA250" i="11" s="1"/>
  <c r="Z280" i="11"/>
  <c r="AA280" i="11" s="1"/>
  <c r="Z296" i="11"/>
  <c r="AA296" i="11" s="1"/>
  <c r="AH13" i="9"/>
  <c r="AF14" i="9"/>
  <c r="AH14" i="9"/>
  <c r="AD16" i="9"/>
  <c r="AD14" i="9"/>
  <c r="AA14" i="9"/>
  <c r="AH16" i="9"/>
  <c r="AA16" i="9"/>
  <c r="AA13" i="9"/>
  <c r="AC15" i="9"/>
  <c r="AF13" i="9"/>
  <c r="AE14" i="9"/>
  <c r="Y74" i="11"/>
  <c r="Z74" i="11"/>
  <c r="AA74" i="11" s="1"/>
  <c r="Z77" i="11"/>
  <c r="AA77" i="11" s="1"/>
  <c r="Q77" i="11"/>
  <c r="Z106" i="11"/>
  <c r="AA106" i="11" s="1"/>
  <c r="Y106" i="11"/>
  <c r="Z109" i="11"/>
  <c r="AA109" i="11" s="1"/>
  <c r="Q109" i="11"/>
  <c r="Y82" i="11"/>
  <c r="Z82" i="11"/>
  <c r="AA82" i="11" s="1"/>
  <c r="Z85" i="11"/>
  <c r="AA85" i="11" s="1"/>
  <c r="Q85" i="11"/>
  <c r="Y114" i="11"/>
  <c r="Z114" i="11"/>
  <c r="AA114" i="11" s="1"/>
  <c r="Q117" i="11"/>
  <c r="Z117" i="11"/>
  <c r="AA117" i="11" s="1"/>
  <c r="Q10" i="11"/>
  <c r="Q26" i="11"/>
  <c r="Q73" i="11"/>
  <c r="Z73" i="11"/>
  <c r="AA73" i="11" s="1"/>
  <c r="Y102" i="11"/>
  <c r="Z102" i="11"/>
  <c r="AA102" i="11" s="1"/>
  <c r="Q105" i="11"/>
  <c r="Z105" i="11"/>
  <c r="AA105" i="11" s="1"/>
  <c r="Y134" i="11"/>
  <c r="Z134" i="11"/>
  <c r="AA134" i="11" s="1"/>
  <c r="Z137" i="11"/>
  <c r="AA137" i="11" s="1"/>
  <c r="Q137" i="11"/>
  <c r="Q97" i="11"/>
  <c r="Z97" i="11"/>
  <c r="AA97" i="11" s="1"/>
  <c r="Y90" i="11"/>
  <c r="Z90" i="11"/>
  <c r="AA90" i="11" s="1"/>
  <c r="Z93" i="11"/>
  <c r="AA93" i="11" s="1"/>
  <c r="Q93" i="11"/>
  <c r="Y122" i="11"/>
  <c r="Z122" i="11"/>
  <c r="AA122" i="11" s="1"/>
  <c r="Z125" i="11"/>
  <c r="AA125" i="11" s="1"/>
  <c r="Q125" i="11"/>
  <c r="Y94" i="11"/>
  <c r="Z94" i="11"/>
  <c r="AA94" i="11" s="1"/>
  <c r="Y78" i="11"/>
  <c r="Z78" i="11"/>
  <c r="AA78" i="11" s="1"/>
  <c r="Q81" i="11"/>
  <c r="Z81" i="11"/>
  <c r="AA81" i="11" s="1"/>
  <c r="Y110" i="11"/>
  <c r="Z110" i="11"/>
  <c r="AA110" i="11" s="1"/>
  <c r="Q113" i="11"/>
  <c r="Z113" i="11"/>
  <c r="AA113" i="11" s="1"/>
  <c r="Y126" i="11"/>
  <c r="Z126" i="11"/>
  <c r="AA126" i="11" s="1"/>
  <c r="Q7" i="11"/>
  <c r="Z11" i="11"/>
  <c r="AA11" i="11" s="1"/>
  <c r="Z27" i="11"/>
  <c r="AA27" i="11" s="1"/>
  <c r="Z69" i="11"/>
  <c r="AA69" i="11" s="1"/>
  <c r="Q69" i="11"/>
  <c r="Z98" i="11"/>
  <c r="AA98" i="11" s="1"/>
  <c r="Y98" i="11"/>
  <c r="Z101" i="11"/>
  <c r="AA101" i="11" s="1"/>
  <c r="Q101" i="11"/>
  <c r="Y130" i="11"/>
  <c r="Z130" i="11"/>
  <c r="AA130" i="11" s="1"/>
  <c r="Z133" i="11"/>
  <c r="AA133" i="11" s="1"/>
  <c r="Q133" i="11"/>
  <c r="Z129" i="11"/>
  <c r="AA129" i="11" s="1"/>
  <c r="Q129" i="11"/>
  <c r="Y86" i="11"/>
  <c r="Z86" i="11"/>
  <c r="AA86" i="11" s="1"/>
  <c r="Q89" i="11"/>
  <c r="Z89" i="11"/>
  <c r="AA89" i="11" s="1"/>
  <c r="Y118" i="11"/>
  <c r="Z118" i="11"/>
  <c r="AA118" i="11" s="1"/>
  <c r="Z121" i="11"/>
  <c r="AA121" i="11" s="1"/>
  <c r="Q121" i="11"/>
  <c r="Z248" i="11"/>
  <c r="AA248" i="11" s="1"/>
  <c r="Q263" i="11"/>
  <c r="Z263" i="11"/>
  <c r="AA263" i="11" s="1"/>
  <c r="Q271" i="11"/>
  <c r="Z271" i="11"/>
  <c r="AA271" i="11" s="1"/>
  <c r="Q275" i="11"/>
  <c r="Z275" i="11"/>
  <c r="AA275" i="11" s="1"/>
  <c r="Q279" i="11"/>
  <c r="Z279" i="11"/>
  <c r="AA279" i="11" s="1"/>
  <c r="Q283" i="11"/>
  <c r="Z283" i="11"/>
  <c r="AA283" i="11" s="1"/>
  <c r="Q287" i="11"/>
  <c r="Z287" i="11"/>
  <c r="AA287" i="11" s="1"/>
  <c r="Q299" i="11"/>
  <c r="Z299" i="11"/>
  <c r="AA299" i="11" s="1"/>
  <c r="Z138" i="11"/>
  <c r="AA138" i="11" s="1"/>
  <c r="Z191" i="11"/>
  <c r="AA191" i="11" s="1"/>
  <c r="Z200" i="11"/>
  <c r="AA200" i="11" s="1"/>
  <c r="Z207" i="11"/>
  <c r="AA207" i="11" s="1"/>
  <c r="Z216" i="11"/>
  <c r="AA216" i="11" s="1"/>
  <c r="Q222" i="11"/>
  <c r="Q255" i="11"/>
  <c r="Z255" i="11"/>
  <c r="AA255" i="11" s="1"/>
  <c r="Z220" i="11"/>
  <c r="AA220" i="11" s="1"/>
  <c r="Z240" i="11"/>
  <c r="AA240" i="11" s="1"/>
  <c r="Y240" i="11"/>
  <c r="Q251" i="11"/>
  <c r="Z251" i="11"/>
  <c r="AA251" i="11" s="1"/>
  <c r="Q295" i="11"/>
  <c r="Z295" i="11"/>
  <c r="AA295" i="11" s="1"/>
  <c r="Z188" i="11"/>
  <c r="AA188" i="11" s="1"/>
  <c r="Z195" i="11"/>
  <c r="AA195" i="11" s="1"/>
  <c r="Z204" i="11"/>
  <c r="AA204" i="11" s="1"/>
  <c r="Z211" i="11"/>
  <c r="AA211" i="11" s="1"/>
  <c r="Z224" i="11"/>
  <c r="AA224" i="11" s="1"/>
  <c r="Q230" i="11"/>
  <c r="Z236" i="11"/>
  <c r="AA236" i="11" s="1"/>
  <c r="Y236" i="11"/>
  <c r="Q247" i="11"/>
  <c r="Z247" i="11"/>
  <c r="AA247" i="11" s="1"/>
  <c r="Q259" i="11"/>
  <c r="Z259" i="11"/>
  <c r="AA259" i="11" s="1"/>
  <c r="Q267" i="11"/>
  <c r="Z267" i="11"/>
  <c r="AA267" i="11" s="1"/>
  <c r="Y206" i="11"/>
  <c r="Q219" i="11"/>
  <c r="Z219" i="11"/>
  <c r="AA219" i="11" s="1"/>
  <c r="Z228" i="11"/>
  <c r="AA228" i="11" s="1"/>
  <c r="Z232" i="11"/>
  <c r="AA232" i="11" s="1"/>
  <c r="Q243" i="11"/>
  <c r="Z243" i="11"/>
  <c r="AA243" i="11" s="1"/>
  <c r="Z260" i="11"/>
  <c r="AA260" i="11" s="1"/>
  <c r="Z264" i="11"/>
  <c r="AA264" i="11" s="1"/>
  <c r="Z268" i="11"/>
  <c r="AA268" i="11" s="1"/>
  <c r="Z272" i="11"/>
  <c r="AA272" i="11" s="1"/>
  <c r="Z192" i="11"/>
  <c r="AA192" i="11" s="1"/>
  <c r="Z199" i="11"/>
  <c r="AA199" i="11" s="1"/>
  <c r="Z208" i="11"/>
  <c r="AA208" i="11" s="1"/>
  <c r="Z215" i="11"/>
  <c r="AA215" i="11" s="1"/>
  <c r="Q223" i="11"/>
  <c r="Z223" i="11"/>
  <c r="AA223" i="11" s="1"/>
  <c r="Q239" i="11"/>
  <c r="Z239" i="11"/>
  <c r="AA239" i="11" s="1"/>
  <c r="Z256" i="11"/>
  <c r="AA256" i="11" s="1"/>
  <c r="Q291" i="11"/>
  <c r="Z291" i="11"/>
  <c r="AA291" i="11" s="1"/>
  <c r="Q227" i="11"/>
  <c r="Z227" i="11"/>
  <c r="AA227" i="11" s="1"/>
  <c r="Q231" i="11"/>
  <c r="Z231" i="11"/>
  <c r="AA231" i="11" s="1"/>
  <c r="Q235" i="11"/>
  <c r="Z235" i="11"/>
  <c r="AA235" i="11" s="1"/>
  <c r="Z252" i="11"/>
  <c r="AA252" i="11" s="1"/>
  <c r="Q244" i="11"/>
  <c r="Q248" i="11"/>
  <c r="Q252" i="11"/>
  <c r="Q256" i="11"/>
  <c r="Q260" i="11"/>
  <c r="Q264" i="11"/>
  <c r="Q268" i="11"/>
  <c r="Q272" i="11"/>
  <c r="Q276" i="11"/>
  <c r="Q280" i="11"/>
  <c r="Q284" i="11"/>
  <c r="Q288" i="11"/>
  <c r="Q292" i="11"/>
  <c r="Q296" i="11"/>
  <c r="Q300" i="11"/>
  <c r="AE16" i="9"/>
  <c r="AB23" i="9"/>
  <c r="AB13" i="9" s="1"/>
  <c r="AD13" i="9"/>
  <c r="AF16" i="9"/>
  <c r="AE13" i="9"/>
  <c r="AA8" i="11" l="1"/>
  <c r="Z7" i="11"/>
  <c r="AA7" i="11" s="1"/>
  <c r="AF15" i="9"/>
  <c r="AH15" i="9"/>
  <c r="AA15" i="9"/>
  <c r="AE15" i="9"/>
  <c r="AD15" i="9"/>
  <c r="AB16" i="9"/>
  <c r="AB14" i="9"/>
  <c r="AB15" i="9" s="1"/>
  <c r="L288" i="9" l="1"/>
  <c r="S288" i="9" s="1"/>
  <c r="L256" i="9"/>
  <c r="L224" i="9"/>
  <c r="L192" i="9"/>
  <c r="L160" i="9"/>
  <c r="L128" i="9"/>
  <c r="S128" i="9" s="1"/>
  <c r="L96" i="9"/>
  <c r="L64" i="9"/>
  <c r="L32" i="9"/>
  <c r="L85" i="9"/>
  <c r="L37" i="9"/>
  <c r="L301" i="9"/>
  <c r="L308" i="9"/>
  <c r="L276" i="9"/>
  <c r="L244" i="9"/>
  <c r="L212" i="9"/>
  <c r="S212" i="9" s="1"/>
  <c r="L180" i="9"/>
  <c r="L148" i="9"/>
  <c r="L116" i="9"/>
  <c r="L84" i="9"/>
  <c r="L52" i="9"/>
  <c r="L30" i="9"/>
  <c r="L69" i="9"/>
  <c r="L25" i="9"/>
  <c r="L296" i="9"/>
  <c r="L264" i="9"/>
  <c r="L232" i="9"/>
  <c r="L200" i="9"/>
  <c r="S200" i="9" s="1"/>
  <c r="L168" i="9"/>
  <c r="L136" i="9"/>
  <c r="L104" i="9"/>
  <c r="L72" i="9"/>
  <c r="L40" i="9"/>
  <c r="L97" i="9"/>
  <c r="L49" i="9"/>
  <c r="L309" i="9"/>
  <c r="L284" i="9"/>
  <c r="L252" i="9"/>
  <c r="L220" i="9"/>
  <c r="S220" i="9" s="1"/>
  <c r="L188" i="9"/>
  <c r="L156" i="9"/>
  <c r="L124" i="9"/>
  <c r="L92" i="9"/>
  <c r="L60" i="9"/>
  <c r="L28" i="9"/>
  <c r="L77" i="9"/>
  <c r="L33" i="9"/>
  <c r="L297" i="9"/>
  <c r="L265" i="9"/>
  <c r="L233" i="9"/>
  <c r="L201" i="9"/>
  <c r="L169" i="9"/>
  <c r="L137" i="9"/>
  <c r="L105" i="9"/>
  <c r="L71" i="9"/>
  <c r="L82" i="9"/>
  <c r="L310" i="9"/>
  <c r="L278" i="9"/>
  <c r="L246" i="9"/>
  <c r="L214" i="9"/>
  <c r="L182" i="9"/>
  <c r="S182" i="9" s="1"/>
  <c r="L150" i="9"/>
  <c r="L114" i="9"/>
  <c r="L50" i="9"/>
  <c r="L304" i="9"/>
  <c r="L272" i="9"/>
  <c r="L240" i="9"/>
  <c r="L208" i="9"/>
  <c r="L176" i="9"/>
  <c r="L144" i="9"/>
  <c r="L112" i="9"/>
  <c r="L80" i="9"/>
  <c r="L48" i="9"/>
  <c r="L39" i="9"/>
  <c r="L61" i="9"/>
  <c r="L54" i="9"/>
  <c r="L285" i="9"/>
  <c r="L253" i="9"/>
  <c r="L221" i="9"/>
  <c r="L189" i="9"/>
  <c r="L157" i="9"/>
  <c r="L125" i="9"/>
  <c r="L81" i="9"/>
  <c r="L22" i="9"/>
  <c r="L62" i="9"/>
  <c r="L298" i="9"/>
  <c r="L266" i="9"/>
  <c r="L234" i="9"/>
  <c r="L202" i="9"/>
  <c r="L170" i="9"/>
  <c r="L138" i="9"/>
  <c r="L90" i="9"/>
  <c r="L292" i="9"/>
  <c r="L260" i="9"/>
  <c r="L228" i="9"/>
  <c r="L196" i="9"/>
  <c r="L164" i="9"/>
  <c r="L132" i="9"/>
  <c r="L100" i="9"/>
  <c r="L68" i="9"/>
  <c r="L36" i="9"/>
  <c r="L89" i="9"/>
  <c r="L41" i="9"/>
  <c r="L305" i="9"/>
  <c r="L273" i="9"/>
  <c r="L241" i="9"/>
  <c r="L209" i="9"/>
  <c r="L177" i="9"/>
  <c r="L145" i="9"/>
  <c r="L113" i="9"/>
  <c r="L45" i="9"/>
  <c r="L98" i="9"/>
  <c r="L51" i="9"/>
  <c r="L286" i="9"/>
  <c r="L254" i="9"/>
  <c r="L222" i="9"/>
  <c r="L190" i="9"/>
  <c r="L158" i="9"/>
  <c r="L126" i="9"/>
  <c r="L70" i="9"/>
  <c r="L140" i="9"/>
  <c r="L56" i="9"/>
  <c r="L277" i="9"/>
  <c r="L193" i="9"/>
  <c r="L133" i="9"/>
  <c r="L42" i="9"/>
  <c r="L34" i="9"/>
  <c r="L238" i="9"/>
  <c r="L178" i="9"/>
  <c r="L122" i="9"/>
  <c r="L73" i="9"/>
  <c r="L197" i="9"/>
  <c r="L57" i="9"/>
  <c r="L242" i="9"/>
  <c r="L236" i="9"/>
  <c r="L210" i="9"/>
  <c r="L267" i="9"/>
  <c r="L300" i="9"/>
  <c r="L216" i="9"/>
  <c r="L44" i="9"/>
  <c r="L29" i="9"/>
  <c r="L245" i="9"/>
  <c r="L217" i="9"/>
  <c r="L161" i="9"/>
  <c r="L101" i="9"/>
  <c r="L94" i="9"/>
  <c r="L290" i="9"/>
  <c r="L262" i="9"/>
  <c r="L206" i="9"/>
  <c r="L146" i="9"/>
  <c r="L58" i="9"/>
  <c r="L55" i="9"/>
  <c r="L123" i="9"/>
  <c r="L75" i="9"/>
  <c r="L287" i="9"/>
  <c r="L255" i="9"/>
  <c r="L223" i="9"/>
  <c r="L191" i="9"/>
  <c r="S191" i="9" s="1"/>
  <c r="L159" i="9"/>
  <c r="L135" i="9"/>
  <c r="L79" i="9"/>
  <c r="L248" i="9"/>
  <c r="L281" i="9"/>
  <c r="L225" i="9"/>
  <c r="L165" i="9"/>
  <c r="L110" i="9"/>
  <c r="L270" i="9"/>
  <c r="L78" i="9"/>
  <c r="L111" i="9"/>
  <c r="L204" i="9"/>
  <c r="L120" i="9"/>
  <c r="L67" i="9"/>
  <c r="L269" i="9"/>
  <c r="L213" i="9"/>
  <c r="L185" i="9"/>
  <c r="L129" i="9"/>
  <c r="L43" i="9"/>
  <c r="L35" i="9"/>
  <c r="L258" i="9"/>
  <c r="L230" i="9"/>
  <c r="L174" i="9"/>
  <c r="L106" i="9"/>
  <c r="L19" i="9"/>
  <c r="L107" i="9"/>
  <c r="L307" i="9"/>
  <c r="L275" i="9"/>
  <c r="L243" i="9"/>
  <c r="L211" i="9"/>
  <c r="L179" i="9"/>
  <c r="L76" i="9"/>
  <c r="L302" i="9"/>
  <c r="L186" i="9"/>
  <c r="L53" i="9"/>
  <c r="L203" i="9"/>
  <c r="L280" i="9"/>
  <c r="L108" i="9"/>
  <c r="L24" i="9"/>
  <c r="L237" i="9"/>
  <c r="L181" i="9"/>
  <c r="L153" i="9"/>
  <c r="L93" i="9"/>
  <c r="L74" i="9"/>
  <c r="L282" i="9"/>
  <c r="L226" i="9"/>
  <c r="L198" i="9"/>
  <c r="L142" i="9"/>
  <c r="L38" i="9"/>
  <c r="L139" i="9"/>
  <c r="L87" i="9"/>
  <c r="L295" i="9"/>
  <c r="L263" i="9"/>
  <c r="L231" i="9"/>
  <c r="L199" i="9"/>
  <c r="L167" i="9"/>
  <c r="L103" i="9"/>
  <c r="L257" i="9"/>
  <c r="L115" i="9"/>
  <c r="L279" i="9"/>
  <c r="L215" i="9"/>
  <c r="L152" i="9"/>
  <c r="L109" i="9"/>
  <c r="L294" i="9"/>
  <c r="L154" i="9"/>
  <c r="L20" i="9"/>
  <c r="L95" i="9"/>
  <c r="L299" i="9"/>
  <c r="L171" i="9"/>
  <c r="L47" i="9"/>
  <c r="L268" i="9"/>
  <c r="L184" i="9"/>
  <c r="L21" i="9"/>
  <c r="L261" i="9"/>
  <c r="L205" i="9"/>
  <c r="L149" i="9"/>
  <c r="L121" i="9"/>
  <c r="L23" i="9"/>
  <c r="L306" i="9"/>
  <c r="L250" i="9"/>
  <c r="L194" i="9"/>
  <c r="L166" i="9"/>
  <c r="L102" i="9"/>
  <c r="L31" i="9"/>
  <c r="L119" i="9"/>
  <c r="L59" i="9"/>
  <c r="L283" i="9"/>
  <c r="L251" i="9"/>
  <c r="L219" i="9"/>
  <c r="L187" i="9"/>
  <c r="L151" i="9"/>
  <c r="L63" i="9"/>
  <c r="L289" i="9"/>
  <c r="L141" i="9"/>
  <c r="L143" i="9"/>
  <c r="L249" i="9"/>
  <c r="L235" i="9"/>
  <c r="L183" i="9"/>
  <c r="L172" i="9"/>
  <c r="L88" i="9"/>
  <c r="L293" i="9"/>
  <c r="L229" i="9"/>
  <c r="L173" i="9"/>
  <c r="L117" i="9"/>
  <c r="L65" i="9"/>
  <c r="L118" i="9"/>
  <c r="L66" i="9"/>
  <c r="L274" i="9"/>
  <c r="L218" i="9"/>
  <c r="L162" i="9"/>
  <c r="L134" i="9"/>
  <c r="L86" i="9"/>
  <c r="L26" i="9"/>
  <c r="L155" i="9"/>
  <c r="L99" i="9"/>
  <c r="L83" i="9"/>
  <c r="L303" i="9"/>
  <c r="S303" i="9" s="1"/>
  <c r="L291" i="9"/>
  <c r="L271" i="9"/>
  <c r="L259" i="9"/>
  <c r="L239" i="9"/>
  <c r="L207" i="9"/>
  <c r="L195" i="9"/>
  <c r="L175" i="9"/>
  <c r="L163" i="9"/>
  <c r="L127" i="9"/>
  <c r="S127" i="9" s="1"/>
  <c r="L91" i="9"/>
  <c r="L130" i="9"/>
  <c r="L131" i="9"/>
  <c r="L227" i="9"/>
  <c r="L46" i="9"/>
  <c r="L147" i="9"/>
  <c r="L27" i="9"/>
  <c r="L247" i="9"/>
  <c r="X128" i="9" l="1"/>
  <c r="AG128" i="9" s="1"/>
  <c r="X288" i="9"/>
  <c r="AG288" i="9" s="1"/>
  <c r="X127" i="9"/>
  <c r="AG127" i="9" s="1"/>
  <c r="X303" i="9"/>
  <c r="AG303" i="9" s="1"/>
  <c r="X191" i="9"/>
  <c r="AG191" i="9" s="1"/>
  <c r="X220" i="9"/>
  <c r="AG220" i="9" s="1"/>
  <c r="X200" i="9"/>
  <c r="AG200" i="9" s="1"/>
  <c r="X247" i="9"/>
  <c r="AG247" i="9" s="1"/>
  <c r="S247" i="9"/>
  <c r="X249" i="9"/>
  <c r="AG249" i="9" s="1"/>
  <c r="S249" i="9"/>
  <c r="X142" i="9"/>
  <c r="AG142" i="9" s="1"/>
  <c r="S142" i="9"/>
  <c r="X185" i="9"/>
  <c r="AG185" i="9" s="1"/>
  <c r="S185" i="9"/>
  <c r="X161" i="9"/>
  <c r="AG161" i="9" s="1"/>
  <c r="S161" i="9"/>
  <c r="X70" i="9"/>
  <c r="AG70" i="9" s="1"/>
  <c r="S70" i="9"/>
  <c r="X189" i="9"/>
  <c r="AG189" i="9" s="1"/>
  <c r="S189" i="9"/>
  <c r="X310" i="9"/>
  <c r="AG310" i="9" s="1"/>
  <c r="S310" i="9"/>
  <c r="X156" i="9"/>
  <c r="AG156" i="9" s="1"/>
  <c r="S156" i="9"/>
  <c r="X160" i="9"/>
  <c r="AG160" i="9" s="1"/>
  <c r="S160" i="9"/>
  <c r="X173" i="9"/>
  <c r="AG173" i="9" s="1"/>
  <c r="S173" i="9"/>
  <c r="X306" i="9"/>
  <c r="AG306" i="9" s="1"/>
  <c r="S306" i="9"/>
  <c r="X199" i="9"/>
  <c r="AG199" i="9" s="1"/>
  <c r="S199" i="9"/>
  <c r="X24" i="9"/>
  <c r="AG24" i="9" s="1"/>
  <c r="S24" i="9"/>
  <c r="X213" i="9"/>
  <c r="AG213" i="9" s="1"/>
  <c r="S213" i="9"/>
  <c r="X217" i="9"/>
  <c r="AG217" i="9" s="1"/>
  <c r="S217" i="9"/>
  <c r="X126" i="9"/>
  <c r="AG126" i="9" s="1"/>
  <c r="S126" i="9"/>
  <c r="X228" i="9"/>
  <c r="AG228" i="9" s="1"/>
  <c r="S228" i="9"/>
  <c r="X221" i="9"/>
  <c r="AG221" i="9" s="1"/>
  <c r="S221" i="9"/>
  <c r="X82" i="9"/>
  <c r="AG82" i="9" s="1"/>
  <c r="S82" i="9"/>
  <c r="X188" i="9"/>
  <c r="AG188" i="9" s="1"/>
  <c r="S188" i="9"/>
  <c r="X264" i="9"/>
  <c r="AG264" i="9" s="1"/>
  <c r="S264" i="9"/>
  <c r="X192" i="9"/>
  <c r="AG192" i="9" s="1"/>
  <c r="S192" i="9"/>
  <c r="X141" i="9"/>
  <c r="AG141" i="9" s="1"/>
  <c r="S141" i="9"/>
  <c r="X47" i="9"/>
  <c r="AG47" i="9" s="1"/>
  <c r="S47" i="9"/>
  <c r="X226" i="9"/>
  <c r="AG226" i="9" s="1"/>
  <c r="S226" i="9"/>
  <c r="X179" i="9"/>
  <c r="AG179" i="9" s="1"/>
  <c r="S179" i="9"/>
  <c r="X174" i="9"/>
  <c r="AG174" i="9" s="1"/>
  <c r="S174" i="9"/>
  <c r="X269" i="9"/>
  <c r="AG269" i="9" s="1"/>
  <c r="S269" i="9"/>
  <c r="X165" i="9"/>
  <c r="AG165" i="9" s="1"/>
  <c r="S165" i="9"/>
  <c r="X146" i="9"/>
  <c r="AG146" i="9" s="1"/>
  <c r="S146" i="9"/>
  <c r="X245" i="9"/>
  <c r="AG245" i="9" s="1"/>
  <c r="S245" i="9"/>
  <c r="X242" i="9"/>
  <c r="AG242" i="9" s="1"/>
  <c r="S242" i="9"/>
  <c r="X42" i="9"/>
  <c r="AG42" i="9" s="1"/>
  <c r="S42" i="9"/>
  <c r="X158" i="9"/>
  <c r="AG158" i="9" s="1"/>
  <c r="S158" i="9"/>
  <c r="X113" i="9"/>
  <c r="AG113" i="9" s="1"/>
  <c r="S113" i="9"/>
  <c r="X89" i="9"/>
  <c r="AG89" i="9" s="1"/>
  <c r="S89" i="9"/>
  <c r="X260" i="9"/>
  <c r="AG260" i="9" s="1"/>
  <c r="S260" i="9"/>
  <c r="X298" i="9"/>
  <c r="AG298" i="9" s="1"/>
  <c r="S298" i="9"/>
  <c r="X253" i="9"/>
  <c r="AG253" i="9" s="1"/>
  <c r="S253" i="9"/>
  <c r="X144" i="9"/>
  <c r="AG144" i="9" s="1"/>
  <c r="S144" i="9"/>
  <c r="X150" i="9"/>
  <c r="AG150" i="9" s="1"/>
  <c r="S150" i="9"/>
  <c r="X71" i="9"/>
  <c r="AG71" i="9" s="1"/>
  <c r="S71" i="9"/>
  <c r="X33" i="9"/>
  <c r="AG33" i="9" s="1"/>
  <c r="S33" i="9"/>
  <c r="X72" i="9"/>
  <c r="AG72" i="9" s="1"/>
  <c r="S72" i="9"/>
  <c r="X296" i="9"/>
  <c r="AG296" i="9" s="1"/>
  <c r="S296" i="9"/>
  <c r="X180" i="9"/>
  <c r="AG180" i="9" s="1"/>
  <c r="S180" i="9"/>
  <c r="X85" i="9"/>
  <c r="AG85" i="9" s="1"/>
  <c r="S85" i="9"/>
  <c r="X224" i="9"/>
  <c r="AG224" i="9" s="1"/>
  <c r="S224" i="9"/>
  <c r="X86" i="9"/>
  <c r="AG86" i="9" s="1"/>
  <c r="S86" i="9"/>
  <c r="X251" i="9"/>
  <c r="AG251" i="9" s="1"/>
  <c r="S251" i="9"/>
  <c r="X294" i="9"/>
  <c r="AG294" i="9" s="1"/>
  <c r="S294" i="9"/>
  <c r="X19" i="9"/>
  <c r="AG19" i="9" s="1"/>
  <c r="S19" i="9"/>
  <c r="X159" i="9"/>
  <c r="AG159" i="9" s="1"/>
  <c r="S159" i="9"/>
  <c r="X238" i="9"/>
  <c r="AG238" i="9" s="1"/>
  <c r="S238" i="9"/>
  <c r="X305" i="9"/>
  <c r="AG305" i="9" s="1"/>
  <c r="S305" i="9"/>
  <c r="X80" i="9"/>
  <c r="AG80" i="9" s="1"/>
  <c r="S80" i="9"/>
  <c r="X50" i="9"/>
  <c r="AG50" i="9" s="1"/>
  <c r="S50" i="9"/>
  <c r="X265" i="9"/>
  <c r="AG265" i="9" s="1"/>
  <c r="S265" i="9"/>
  <c r="X97" i="9"/>
  <c r="AG97" i="9" s="1"/>
  <c r="S97" i="9"/>
  <c r="X27" i="9"/>
  <c r="AG27" i="9" s="1"/>
  <c r="S27" i="9"/>
  <c r="X291" i="9"/>
  <c r="AG291" i="9" s="1"/>
  <c r="S291" i="9"/>
  <c r="X134" i="9"/>
  <c r="AG134" i="9" s="1"/>
  <c r="S134" i="9"/>
  <c r="X143" i="9"/>
  <c r="AG143" i="9" s="1"/>
  <c r="S143" i="9"/>
  <c r="X283" i="9"/>
  <c r="AG283" i="9" s="1"/>
  <c r="S283" i="9"/>
  <c r="X268" i="9"/>
  <c r="AG268" i="9" s="1"/>
  <c r="S268" i="9"/>
  <c r="X109" i="9"/>
  <c r="AG109" i="9" s="1"/>
  <c r="S109" i="9"/>
  <c r="X198" i="9"/>
  <c r="AG198" i="9" s="1"/>
  <c r="S198" i="9"/>
  <c r="X76" i="9"/>
  <c r="AG76" i="9" s="1"/>
  <c r="S76" i="9"/>
  <c r="X106" i="9"/>
  <c r="AG106" i="9" s="1"/>
  <c r="S106" i="9"/>
  <c r="X110" i="9"/>
  <c r="AG110" i="9" s="1"/>
  <c r="S110" i="9"/>
  <c r="X58" i="9"/>
  <c r="AG58" i="9" s="1"/>
  <c r="S58" i="9"/>
  <c r="X236" i="9"/>
  <c r="AG236" i="9" s="1"/>
  <c r="S236" i="9"/>
  <c r="X34" i="9"/>
  <c r="AG34" i="9" s="1"/>
  <c r="S34" i="9"/>
  <c r="X45" i="9"/>
  <c r="AG45" i="9" s="1"/>
  <c r="S45" i="9"/>
  <c r="X41" i="9"/>
  <c r="AG41" i="9" s="1"/>
  <c r="S41" i="9"/>
  <c r="X266" i="9"/>
  <c r="AG266" i="9" s="1"/>
  <c r="S266" i="9"/>
  <c r="X112" i="9"/>
  <c r="AG112" i="9" s="1"/>
  <c r="S112" i="9"/>
  <c r="X114" i="9"/>
  <c r="AG114" i="9" s="1"/>
  <c r="S114" i="9"/>
  <c r="X297" i="9"/>
  <c r="AG297" i="9" s="1"/>
  <c r="S297" i="9"/>
  <c r="X40" i="9"/>
  <c r="AG40" i="9" s="1"/>
  <c r="S40" i="9"/>
  <c r="X148" i="9"/>
  <c r="AG148" i="9" s="1"/>
  <c r="S148" i="9"/>
  <c r="X37" i="9"/>
  <c r="AG37" i="9" s="1"/>
  <c r="S37" i="9"/>
  <c r="X147" i="9"/>
  <c r="AG147" i="9" s="1"/>
  <c r="S147" i="9"/>
  <c r="X163" i="9"/>
  <c r="AG163" i="9" s="1"/>
  <c r="S163" i="9"/>
  <c r="X162" i="9"/>
  <c r="AG162" i="9" s="1"/>
  <c r="S162" i="9"/>
  <c r="X229" i="9"/>
  <c r="AG229" i="9" s="1"/>
  <c r="S229" i="9"/>
  <c r="X59" i="9"/>
  <c r="AG59" i="9" s="1"/>
  <c r="S59" i="9"/>
  <c r="X23" i="9"/>
  <c r="AG23" i="9" s="1"/>
  <c r="S23" i="9"/>
  <c r="X152" i="9"/>
  <c r="AG152" i="9" s="1"/>
  <c r="S152" i="9"/>
  <c r="X231" i="9"/>
  <c r="AG231" i="9" s="1"/>
  <c r="S231" i="9"/>
  <c r="X108" i="9"/>
  <c r="AG108" i="9" s="1"/>
  <c r="S108" i="9"/>
  <c r="X46" i="9"/>
  <c r="AG46" i="9" s="1"/>
  <c r="S46" i="9"/>
  <c r="X175" i="9"/>
  <c r="AG175" i="9" s="1"/>
  <c r="S175" i="9"/>
  <c r="X218" i="9"/>
  <c r="AG218" i="9" s="1"/>
  <c r="S218" i="9"/>
  <c r="X293" i="9"/>
  <c r="AG293" i="9" s="1"/>
  <c r="S293" i="9"/>
  <c r="X289" i="9"/>
  <c r="AG289" i="9" s="1"/>
  <c r="S289" i="9"/>
  <c r="X119" i="9"/>
  <c r="AG119" i="9" s="1"/>
  <c r="S119" i="9"/>
  <c r="X121" i="9"/>
  <c r="AG121" i="9" s="1"/>
  <c r="S121" i="9"/>
  <c r="X171" i="9"/>
  <c r="AG171" i="9" s="1"/>
  <c r="S171" i="9"/>
  <c r="X215" i="9"/>
  <c r="AG215" i="9" s="1"/>
  <c r="S215" i="9"/>
  <c r="X263" i="9"/>
  <c r="AG263" i="9" s="1"/>
  <c r="S263" i="9"/>
  <c r="X282" i="9"/>
  <c r="AG282" i="9" s="1"/>
  <c r="S282" i="9"/>
  <c r="X280" i="9"/>
  <c r="AG280" i="9" s="1"/>
  <c r="S280" i="9"/>
  <c r="X211" i="9"/>
  <c r="AG211" i="9" s="1"/>
  <c r="S211" i="9"/>
  <c r="X230" i="9"/>
  <c r="AG230" i="9" s="1"/>
  <c r="S230" i="9"/>
  <c r="X67" i="9"/>
  <c r="AG67" i="9" s="1"/>
  <c r="S67" i="9"/>
  <c r="X225" i="9"/>
  <c r="AG225" i="9" s="1"/>
  <c r="S225" i="9"/>
  <c r="X223" i="9"/>
  <c r="AG223" i="9" s="1"/>
  <c r="S223" i="9"/>
  <c r="X206" i="9"/>
  <c r="AG206" i="9" s="1"/>
  <c r="S206" i="9"/>
  <c r="X29" i="9"/>
  <c r="AG29" i="9" s="1"/>
  <c r="S29" i="9"/>
  <c r="X57" i="9"/>
  <c r="AG57" i="9" s="1"/>
  <c r="S57" i="9"/>
  <c r="X133" i="9"/>
  <c r="AG133" i="9" s="1"/>
  <c r="S133" i="9"/>
  <c r="X190" i="9"/>
  <c r="AG190" i="9" s="1"/>
  <c r="S190" i="9"/>
  <c r="X145" i="9"/>
  <c r="AG145" i="9" s="1"/>
  <c r="S145" i="9"/>
  <c r="X36" i="9"/>
  <c r="AG36" i="9" s="1"/>
  <c r="S36" i="9"/>
  <c r="X292" i="9"/>
  <c r="AG292" i="9" s="1"/>
  <c r="S292" i="9"/>
  <c r="X62" i="9"/>
  <c r="AG62" i="9" s="1"/>
  <c r="S62" i="9"/>
  <c r="X285" i="9"/>
  <c r="AG285" i="9" s="1"/>
  <c r="S285" i="9"/>
  <c r="X176" i="9"/>
  <c r="AG176" i="9" s="1"/>
  <c r="S176" i="9"/>
  <c r="X182" i="9"/>
  <c r="AG182" i="9" s="1"/>
  <c r="X105" i="9"/>
  <c r="AG105" i="9" s="1"/>
  <c r="S105" i="9"/>
  <c r="X77" i="9"/>
  <c r="AG77" i="9" s="1"/>
  <c r="S77" i="9"/>
  <c r="X104" i="9"/>
  <c r="AG104" i="9" s="1"/>
  <c r="S104" i="9"/>
  <c r="X25" i="9"/>
  <c r="AG25" i="9" s="1"/>
  <c r="S25" i="9"/>
  <c r="X212" i="9"/>
  <c r="AG212" i="9" s="1"/>
  <c r="X32" i="9"/>
  <c r="AG32" i="9" s="1"/>
  <c r="S32" i="9"/>
  <c r="X256" i="9"/>
  <c r="AG256" i="9" s="1"/>
  <c r="S256" i="9"/>
  <c r="X250" i="9"/>
  <c r="AG250" i="9" s="1"/>
  <c r="S250" i="9"/>
  <c r="X302" i="9"/>
  <c r="AG302" i="9" s="1"/>
  <c r="S302" i="9"/>
  <c r="X210" i="9"/>
  <c r="AG210" i="9" s="1"/>
  <c r="S210" i="9"/>
  <c r="X196" i="9"/>
  <c r="AG196" i="9" s="1"/>
  <c r="S196" i="9"/>
  <c r="X232" i="9"/>
  <c r="AG232" i="9" s="1"/>
  <c r="S232" i="9"/>
  <c r="X227" i="9"/>
  <c r="AG227" i="9" s="1"/>
  <c r="S227" i="9"/>
  <c r="X274" i="9"/>
  <c r="AG274" i="9" s="1"/>
  <c r="S274" i="9"/>
  <c r="X31" i="9"/>
  <c r="AG31" i="9" s="1"/>
  <c r="S31" i="9"/>
  <c r="X295" i="9"/>
  <c r="AG295" i="9" s="1"/>
  <c r="S295" i="9"/>
  <c r="X243" i="9"/>
  <c r="AG243" i="9" s="1"/>
  <c r="S243" i="9"/>
  <c r="X281" i="9"/>
  <c r="AG281" i="9" s="1"/>
  <c r="S281" i="9"/>
  <c r="X44" i="9"/>
  <c r="AG44" i="9" s="1"/>
  <c r="S44" i="9"/>
  <c r="X222" i="9"/>
  <c r="AG222" i="9" s="1"/>
  <c r="S222" i="9"/>
  <c r="X90" i="9"/>
  <c r="AG90" i="9" s="1"/>
  <c r="S90" i="9"/>
  <c r="X54" i="9"/>
  <c r="AG54" i="9" s="1"/>
  <c r="S54" i="9"/>
  <c r="X137" i="9"/>
  <c r="AG137" i="9" s="1"/>
  <c r="S137" i="9"/>
  <c r="X136" i="9"/>
  <c r="AG136" i="9" s="1"/>
  <c r="S136" i="9"/>
  <c r="X64" i="9"/>
  <c r="AG64" i="9" s="1"/>
  <c r="S64" i="9"/>
  <c r="X66" i="9"/>
  <c r="AG66" i="9" s="1"/>
  <c r="S66" i="9"/>
  <c r="X205" i="9"/>
  <c r="AG205" i="9" s="1"/>
  <c r="S205" i="9"/>
  <c r="X87" i="9"/>
  <c r="AG87" i="9" s="1"/>
  <c r="S87" i="9"/>
  <c r="X275" i="9"/>
  <c r="AG275" i="9" s="1"/>
  <c r="S275" i="9"/>
  <c r="X35" i="9"/>
  <c r="AG35" i="9" s="1"/>
  <c r="S35" i="9"/>
  <c r="X204" i="9"/>
  <c r="AG204" i="9" s="1"/>
  <c r="S204" i="9"/>
  <c r="X290" i="9"/>
  <c r="AG290" i="9" s="1"/>
  <c r="S290" i="9"/>
  <c r="X216" i="9"/>
  <c r="AG216" i="9" s="1"/>
  <c r="S216" i="9"/>
  <c r="X73" i="9"/>
  <c r="AG73" i="9" s="1"/>
  <c r="S73" i="9"/>
  <c r="X277" i="9"/>
  <c r="AG277" i="9" s="1"/>
  <c r="S277" i="9"/>
  <c r="X254" i="9"/>
  <c r="AG254" i="9" s="1"/>
  <c r="S254" i="9"/>
  <c r="X209" i="9"/>
  <c r="AG209" i="9" s="1"/>
  <c r="S209" i="9"/>
  <c r="X100" i="9"/>
  <c r="AG100" i="9" s="1"/>
  <c r="S100" i="9"/>
  <c r="X138" i="9"/>
  <c r="AG138" i="9" s="1"/>
  <c r="S138" i="9"/>
  <c r="X81" i="9"/>
  <c r="AG81" i="9" s="1"/>
  <c r="S81" i="9"/>
  <c r="X61" i="9"/>
  <c r="AG61" i="9" s="1"/>
  <c r="S61" i="9"/>
  <c r="X240" i="9"/>
  <c r="AG240" i="9" s="1"/>
  <c r="S240" i="9"/>
  <c r="X214" i="9"/>
  <c r="AG214" i="9" s="1"/>
  <c r="S214" i="9"/>
  <c r="X169" i="9"/>
  <c r="AG169" i="9" s="1"/>
  <c r="S169" i="9"/>
  <c r="X60" i="9"/>
  <c r="AG60" i="9" s="1"/>
  <c r="S60" i="9"/>
  <c r="X284" i="9"/>
  <c r="AG284" i="9" s="1"/>
  <c r="S284" i="9"/>
  <c r="X168" i="9"/>
  <c r="AG168" i="9" s="1"/>
  <c r="S168" i="9"/>
  <c r="X30" i="9"/>
  <c r="AG30" i="9" s="1"/>
  <c r="S30" i="9"/>
  <c r="X244" i="9"/>
  <c r="AG244" i="9" s="1"/>
  <c r="S244" i="9"/>
  <c r="X96" i="9"/>
  <c r="AG96" i="9" s="1"/>
  <c r="S96" i="9"/>
  <c r="X117" i="9"/>
  <c r="AG117" i="9" s="1"/>
  <c r="S117" i="9"/>
  <c r="X167" i="9"/>
  <c r="AG167" i="9" s="1"/>
  <c r="S167" i="9"/>
  <c r="X270" i="9"/>
  <c r="AG270" i="9" s="1"/>
  <c r="S270" i="9"/>
  <c r="X98" i="9"/>
  <c r="AG98" i="9" s="1"/>
  <c r="S98" i="9"/>
  <c r="X301" i="9"/>
  <c r="AG301" i="9" s="1"/>
  <c r="S301" i="9"/>
  <c r="X195" i="9"/>
  <c r="AG195" i="9" s="1"/>
  <c r="S195" i="9"/>
  <c r="X88" i="9"/>
  <c r="AG88" i="9" s="1"/>
  <c r="S88" i="9"/>
  <c r="X149" i="9"/>
  <c r="AG149" i="9" s="1"/>
  <c r="S149" i="9"/>
  <c r="X279" i="9"/>
  <c r="AG279" i="9" s="1"/>
  <c r="S279" i="9"/>
  <c r="X18" i="9"/>
  <c r="AG18" i="9" s="1"/>
  <c r="S18" i="9"/>
  <c r="X120" i="9"/>
  <c r="AG120" i="9" s="1"/>
  <c r="S120" i="9"/>
  <c r="X262" i="9"/>
  <c r="AG262" i="9" s="1"/>
  <c r="S262" i="9"/>
  <c r="X193" i="9"/>
  <c r="AG193" i="9" s="1"/>
  <c r="S193" i="9"/>
  <c r="X68" i="9"/>
  <c r="AG68" i="9" s="1"/>
  <c r="S68" i="9"/>
  <c r="X252" i="9"/>
  <c r="AG252" i="9" s="1"/>
  <c r="S252" i="9"/>
  <c r="X207" i="9"/>
  <c r="AG207" i="9" s="1"/>
  <c r="S207" i="9"/>
  <c r="X172" i="9"/>
  <c r="AG172" i="9" s="1"/>
  <c r="S172" i="9"/>
  <c r="X102" i="9"/>
  <c r="AG102" i="9" s="1"/>
  <c r="S102" i="9"/>
  <c r="X115" i="9"/>
  <c r="AG115" i="9" s="1"/>
  <c r="S115" i="9"/>
  <c r="X203" i="9"/>
  <c r="AG203" i="9" s="1"/>
  <c r="S203" i="9"/>
  <c r="X287" i="9"/>
  <c r="AG287" i="9" s="1"/>
  <c r="S287" i="9"/>
  <c r="X130" i="9"/>
  <c r="AG130" i="9" s="1"/>
  <c r="S130" i="9"/>
  <c r="X239" i="9"/>
  <c r="AG239" i="9" s="1"/>
  <c r="S239" i="9"/>
  <c r="X155" i="9"/>
  <c r="AG155" i="9" s="1"/>
  <c r="S155" i="9"/>
  <c r="X118" i="9"/>
  <c r="AG118" i="9" s="1"/>
  <c r="S118" i="9"/>
  <c r="X183" i="9"/>
  <c r="AG183" i="9" s="1"/>
  <c r="S183" i="9"/>
  <c r="X187" i="9"/>
  <c r="AG187" i="9" s="1"/>
  <c r="S187" i="9"/>
  <c r="X166" i="9"/>
  <c r="AG166" i="9" s="1"/>
  <c r="S166" i="9"/>
  <c r="X261" i="9"/>
  <c r="AG261" i="9" s="1"/>
  <c r="S261" i="9"/>
  <c r="X20" i="9"/>
  <c r="AG20" i="9" s="1"/>
  <c r="S20" i="9"/>
  <c r="X257" i="9"/>
  <c r="AG257" i="9" s="1"/>
  <c r="S257" i="9"/>
  <c r="X139" i="9"/>
  <c r="AG139" i="9" s="1"/>
  <c r="S139" i="9"/>
  <c r="X153" i="9"/>
  <c r="AG153" i="9" s="1"/>
  <c r="S153" i="9"/>
  <c r="X53" i="9"/>
  <c r="AG53" i="9" s="1"/>
  <c r="S53" i="9"/>
  <c r="X307" i="9"/>
  <c r="AG307" i="9" s="1"/>
  <c r="S307" i="9"/>
  <c r="X43" i="9"/>
  <c r="AG43" i="9" s="1"/>
  <c r="S43" i="9"/>
  <c r="X111" i="9"/>
  <c r="AG111" i="9" s="1"/>
  <c r="S111" i="9"/>
  <c r="X79" i="9"/>
  <c r="AG79" i="9" s="1"/>
  <c r="S79" i="9"/>
  <c r="X75" i="9"/>
  <c r="AG75" i="9" s="1"/>
  <c r="S75" i="9"/>
  <c r="X94" i="9"/>
  <c r="AG94" i="9" s="1"/>
  <c r="S94" i="9"/>
  <c r="X300" i="9"/>
  <c r="AG300" i="9" s="1"/>
  <c r="S300" i="9"/>
  <c r="X122" i="9"/>
  <c r="AG122" i="9" s="1"/>
  <c r="S122" i="9"/>
  <c r="X56" i="9"/>
  <c r="AG56" i="9" s="1"/>
  <c r="S56" i="9"/>
  <c r="X286" i="9"/>
  <c r="AG286" i="9" s="1"/>
  <c r="S286" i="9"/>
  <c r="X241" i="9"/>
  <c r="AG241" i="9" s="1"/>
  <c r="S241" i="9"/>
  <c r="X132" i="9"/>
  <c r="AG132" i="9" s="1"/>
  <c r="S132" i="9"/>
  <c r="X170" i="9"/>
  <c r="AG170" i="9" s="1"/>
  <c r="S170" i="9"/>
  <c r="X125" i="9"/>
  <c r="AG125" i="9" s="1"/>
  <c r="S125" i="9"/>
  <c r="X39" i="9"/>
  <c r="AG39" i="9" s="1"/>
  <c r="S39" i="9"/>
  <c r="X272" i="9"/>
  <c r="AG272" i="9" s="1"/>
  <c r="S272" i="9"/>
  <c r="X246" i="9"/>
  <c r="AG246" i="9" s="1"/>
  <c r="S246" i="9"/>
  <c r="X201" i="9"/>
  <c r="AG201" i="9" s="1"/>
  <c r="S201" i="9"/>
  <c r="X92" i="9"/>
  <c r="AG92" i="9" s="1"/>
  <c r="S92" i="9"/>
  <c r="X309" i="9"/>
  <c r="AG309" i="9" s="1"/>
  <c r="S309" i="9"/>
  <c r="X52" i="9"/>
  <c r="AG52" i="9" s="1"/>
  <c r="S52" i="9"/>
  <c r="X276" i="9"/>
  <c r="AG276" i="9" s="1"/>
  <c r="S276" i="9"/>
  <c r="X271" i="9"/>
  <c r="AG271" i="9" s="1"/>
  <c r="S271" i="9"/>
  <c r="X184" i="9"/>
  <c r="AG184" i="9" s="1"/>
  <c r="S184" i="9"/>
  <c r="X237" i="9"/>
  <c r="AG237" i="9" s="1"/>
  <c r="S237" i="9"/>
  <c r="X55" i="9"/>
  <c r="AG55" i="9" s="1"/>
  <c r="S55" i="9"/>
  <c r="X234" i="9"/>
  <c r="AG234" i="9" s="1"/>
  <c r="S234" i="9"/>
  <c r="X116" i="9"/>
  <c r="AG116" i="9" s="1"/>
  <c r="S116" i="9"/>
  <c r="X83" i="9"/>
  <c r="AG83" i="9" s="1"/>
  <c r="S83" i="9"/>
  <c r="X63" i="9"/>
  <c r="AG63" i="9" s="1"/>
  <c r="S63" i="9"/>
  <c r="X299" i="9"/>
  <c r="AG299" i="9" s="1"/>
  <c r="S299" i="9"/>
  <c r="X74" i="9"/>
  <c r="AG74" i="9" s="1"/>
  <c r="S74" i="9"/>
  <c r="X258" i="9"/>
  <c r="AG258" i="9" s="1"/>
  <c r="S258" i="9"/>
  <c r="X255" i="9"/>
  <c r="AG255" i="9" s="1"/>
  <c r="S255" i="9"/>
  <c r="X197" i="9"/>
  <c r="AG197" i="9" s="1"/>
  <c r="S197" i="9"/>
  <c r="X177" i="9"/>
  <c r="AG177" i="9" s="1"/>
  <c r="S177" i="9"/>
  <c r="X22" i="9"/>
  <c r="AG22" i="9" s="1"/>
  <c r="S22" i="9"/>
  <c r="X208" i="9"/>
  <c r="AG208" i="9" s="1"/>
  <c r="S208" i="9"/>
  <c r="X28" i="9"/>
  <c r="AG28" i="9" s="1"/>
  <c r="S28" i="9"/>
  <c r="X69" i="9"/>
  <c r="AG69" i="9" s="1"/>
  <c r="S69" i="9"/>
  <c r="X131" i="9"/>
  <c r="AG131" i="9" s="1"/>
  <c r="S131" i="9"/>
  <c r="X99" i="9"/>
  <c r="AG99" i="9" s="1"/>
  <c r="S99" i="9"/>
  <c r="X151" i="9"/>
  <c r="AG151" i="9" s="1"/>
  <c r="S151" i="9"/>
  <c r="X95" i="9"/>
  <c r="AG95" i="9" s="1"/>
  <c r="S95" i="9"/>
  <c r="X93" i="9"/>
  <c r="AG93" i="9" s="1"/>
  <c r="S93" i="9"/>
  <c r="X248" i="9"/>
  <c r="AG248" i="9" s="1"/>
  <c r="S248" i="9"/>
  <c r="X91" i="9"/>
  <c r="AG91" i="9" s="1"/>
  <c r="S91" i="9"/>
  <c r="X259" i="9"/>
  <c r="AG259" i="9" s="1"/>
  <c r="S259" i="9"/>
  <c r="X26" i="9"/>
  <c r="AG26" i="9" s="1"/>
  <c r="S26" i="9"/>
  <c r="X65" i="9"/>
  <c r="AG65" i="9" s="1"/>
  <c r="S65" i="9"/>
  <c r="X235" i="9"/>
  <c r="AG235" i="9" s="1"/>
  <c r="S235" i="9"/>
  <c r="X219" i="9"/>
  <c r="AG219" i="9" s="1"/>
  <c r="S219" i="9"/>
  <c r="X194" i="9"/>
  <c r="AG194" i="9" s="1"/>
  <c r="S194" i="9"/>
  <c r="X21" i="9"/>
  <c r="AG21" i="9" s="1"/>
  <c r="S21" i="9"/>
  <c r="X154" i="9"/>
  <c r="AG154" i="9" s="1"/>
  <c r="S154" i="9"/>
  <c r="X103" i="9"/>
  <c r="AG103" i="9" s="1"/>
  <c r="S103" i="9"/>
  <c r="X38" i="9"/>
  <c r="AG38" i="9" s="1"/>
  <c r="S38" i="9"/>
  <c r="X181" i="9"/>
  <c r="AG181" i="9" s="1"/>
  <c r="S181" i="9"/>
  <c r="X186" i="9"/>
  <c r="AG186" i="9" s="1"/>
  <c r="S186" i="9"/>
  <c r="X107" i="9"/>
  <c r="AG107" i="9" s="1"/>
  <c r="S107" i="9"/>
  <c r="X129" i="9"/>
  <c r="AG129" i="9" s="1"/>
  <c r="S129" i="9"/>
  <c r="X78" i="9"/>
  <c r="AG78" i="9" s="1"/>
  <c r="S78" i="9"/>
  <c r="X135" i="9"/>
  <c r="AG135" i="9" s="1"/>
  <c r="S135" i="9"/>
  <c r="X123" i="9"/>
  <c r="AG123" i="9" s="1"/>
  <c r="S123" i="9"/>
  <c r="X101" i="9"/>
  <c r="AG101" i="9" s="1"/>
  <c r="S101" i="9"/>
  <c r="X267" i="9"/>
  <c r="AG267" i="9" s="1"/>
  <c r="S267" i="9"/>
  <c r="X178" i="9"/>
  <c r="AG178" i="9" s="1"/>
  <c r="S178" i="9"/>
  <c r="X140" i="9"/>
  <c r="AG140" i="9" s="1"/>
  <c r="S140" i="9"/>
  <c r="X51" i="9"/>
  <c r="AG51" i="9" s="1"/>
  <c r="S51" i="9"/>
  <c r="X273" i="9"/>
  <c r="AG273" i="9" s="1"/>
  <c r="S273" i="9"/>
  <c r="X164" i="9"/>
  <c r="AG164" i="9" s="1"/>
  <c r="S164" i="9"/>
  <c r="X202" i="9"/>
  <c r="AG202" i="9" s="1"/>
  <c r="S202" i="9"/>
  <c r="X157" i="9"/>
  <c r="AG157" i="9" s="1"/>
  <c r="S157" i="9"/>
  <c r="X48" i="9"/>
  <c r="AG48" i="9" s="1"/>
  <c r="S48" i="9"/>
  <c r="X304" i="9"/>
  <c r="AG304" i="9" s="1"/>
  <c r="S304" i="9"/>
  <c r="X278" i="9"/>
  <c r="AG278" i="9" s="1"/>
  <c r="S278" i="9"/>
  <c r="X233" i="9"/>
  <c r="AG233" i="9" s="1"/>
  <c r="S233" i="9"/>
  <c r="X124" i="9"/>
  <c r="AG124" i="9" s="1"/>
  <c r="S124" i="9"/>
  <c r="X49" i="9"/>
  <c r="AG49" i="9" s="1"/>
  <c r="S49" i="9"/>
  <c r="X84" i="9"/>
  <c r="AG84" i="9" s="1"/>
  <c r="S84" i="9"/>
  <c r="X308" i="9"/>
  <c r="AG308" i="9" s="1"/>
  <c r="S308" i="9"/>
  <c r="L16" i="9"/>
  <c r="L13" i="9"/>
  <c r="L14" i="9"/>
  <c r="AG16" i="9" l="1"/>
  <c r="AG13" i="9"/>
  <c r="AG14" i="9"/>
  <c r="S14" i="9"/>
  <c r="S13" i="9"/>
  <c r="S16" i="9"/>
  <c r="X13" i="9"/>
  <c r="X16" i="9"/>
  <c r="X14" i="9"/>
  <c r="L15" i="9"/>
  <c r="AG15" i="9" l="1"/>
  <c r="S15" i="9"/>
  <c r="X15" i="9"/>
</calcChain>
</file>

<file path=xl/sharedStrings.xml><?xml version="1.0" encoding="utf-8"?>
<sst xmlns="http://schemas.openxmlformats.org/spreadsheetml/2006/main" count="1392" uniqueCount="500">
  <si>
    <t>Muutos</t>
  </si>
  <si>
    <t>Yhteisövero</t>
  </si>
  <si>
    <t>Kiinteistövero</t>
  </si>
  <si>
    <t>Maks</t>
  </si>
  <si>
    <t>Min</t>
  </si>
  <si>
    <t>Vaihteluväli</t>
  </si>
  <si>
    <t>Mediaani</t>
  </si>
  <si>
    <t>nro</t>
  </si>
  <si>
    <t>Koko maa</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</si>
  <si>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</si>
  <si>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</si>
  <si>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</si>
  <si>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</si>
  <si>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</si>
  <si>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</si>
  <si>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</si>
  <si>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</si>
  <si>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</si>
  <si>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</si>
  <si>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</si>
  <si>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</si>
  <si>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</si>
  <si>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</si>
  <si>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</si>
  <si>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</si>
  <si>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</si>
  <si>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</si>
  <si>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</si>
  <si>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</si>
  <si>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</si>
  <si>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</si>
  <si>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</si>
  <si>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</si>
  <si>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</si>
  <si>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</si>
  <si>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</si>
  <si>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</si>
  <si>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</si>
  <si>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</si>
  <si>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</si>
  <si>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</si>
  <si>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</si>
  <si>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</si>
  <si>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</si>
  <si>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</si>
  <si>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</si>
  <si>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</si>
  <si>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</si>
  <si>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</si>
  <si>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</si>
  <si>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</si>
  <si>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</si>
  <si>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</si>
  <si>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</si>
  <si>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</si>
  <si>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</si>
  <si>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</si>
  <si>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</si>
  <si>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</si>
  <si>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</si>
  <si>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</si>
  <si>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</si>
  <si>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</si>
  <si>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</si>
  <si>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</si>
  <si>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</si>
  <si>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</si>
  <si>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</si>
  <si>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</si>
  <si>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</si>
  <si>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</si>
  <si>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</si>
  <si>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</si>
  <si>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</si>
  <si>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</si>
  <si>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</si>
  <si>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</si>
  <si>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</si>
  <si>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</si>
  <si>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</si>
  <si>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</si>
  <si>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</si>
  <si>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</si>
  <si>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</si>
  <si>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</si>
  <si>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</si>
  <si>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</si>
  <si>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</si>
  <si>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</si>
  <si>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</si>
  <si>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</si>
  <si>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</si>
  <si>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</si>
  <si>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</si>
  <si>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</si>
  <si>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</si>
  <si>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</si>
  <si>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</si>
  <si>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</si>
  <si>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</si>
  <si>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</si>
  <si>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</si>
  <si>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</si>
  <si>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</si>
  <si>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</si>
  <si>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</si>
  <si>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</si>
  <si>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</si>
  <si>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</si>
  <si>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</si>
  <si>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</si>
  <si>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</si>
  <si>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</si>
  <si>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</si>
  <si>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</si>
  <si>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</si>
  <si>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</si>
  <si>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</si>
  <si>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</si>
  <si>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</si>
  <si>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</si>
  <si>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</si>
  <si>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</si>
  <si>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</si>
  <si>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</si>
  <si>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</si>
  <si>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</si>
  <si>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</si>
  <si>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</si>
  <si>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</si>
  <si>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</si>
  <si>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</si>
  <si>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</si>
  <si>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</si>
  <si>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</si>
  <si>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</si>
  <si>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</si>
  <si>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</si>
  <si>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</si>
  <si>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</si>
  <si>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</si>
  <si>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</si>
  <si>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</si>
  <si>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</si>
  <si>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</si>
  <si>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</si>
  <si>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</si>
  <si>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</si>
  <si>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</si>
  <si>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</si>
  <si>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</si>
  <si>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</si>
  <si>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</si>
  <si>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</si>
  <si>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</si>
  <si>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</si>
  <si>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</si>
  <si>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</si>
  <si>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</si>
  <si>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</si>
  <si>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</si>
  <si>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</si>
  <si>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</si>
  <si>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</si>
  <si>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</si>
  <si>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</si>
  <si>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</si>
  <si>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</si>
  <si>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</si>
  <si>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</si>
  <si>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</si>
  <si>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</si>
  <si>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</si>
  <si>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</si>
  <si>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</si>
  <si>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</si>
  <si>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</si>
  <si>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</si>
  <si>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</si>
  <si>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</si>
  <si>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</si>
  <si>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</si>
  <si>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</si>
  <si>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</si>
  <si>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</si>
  <si>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</si>
  <si>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</si>
  <si>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</si>
  <si>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</si>
  <si>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</si>
  <si>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</si>
  <si>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</si>
  <si>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Pedersören k.</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</si>
  <si>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</si>
  <si>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</si>
  <si>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</si>
  <si>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</si>
  <si>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</si>
  <si>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</si>
  <si>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</si>
  <si>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</si>
  <si>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</si>
  <si>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</si>
  <si>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</si>
  <si>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</si>
  <si>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</si>
  <si>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</si>
  <si>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</si>
  <si>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</si>
  <si>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</si>
  <si>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</si>
  <si>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</si>
  <si>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</si>
  <si>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</si>
  <si>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</si>
  <si>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</si>
  <si>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</si>
  <si>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</si>
  <si>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</si>
  <si>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</si>
  <si>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</si>
  <si>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</si>
  <si>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</si>
  <si>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</si>
  <si>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</si>
  <si>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</si>
  <si>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</si>
  <si>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</si>
  <si>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</si>
  <si>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</si>
  <si>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</si>
  <si>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</si>
  <si>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</si>
  <si>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</si>
  <si>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</si>
  <si>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</si>
  <si>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</si>
  <si>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</si>
  <si>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</si>
  <si>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</si>
  <si>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</si>
  <si>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</si>
  <si>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</si>
  <si>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</si>
  <si>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</si>
  <si>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</si>
  <si>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</si>
  <si>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</si>
  <si>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</si>
  <si>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</si>
  <si>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</si>
  <si>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</si>
  <si>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</si>
  <si>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</si>
  <si>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</si>
  <si>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</si>
  <si>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</si>
  <si>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</si>
  <si>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</si>
  <si>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</si>
  <si>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</si>
  <si>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</si>
  <si>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</si>
  <si>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</si>
  <si>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</si>
  <si>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</si>
  <si>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</si>
  <si>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</si>
  <si>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</si>
  <si>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</si>
  <si>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</si>
  <si>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</si>
  <si>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</si>
  <si>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</si>
  <si>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</si>
  <si>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</si>
  <si>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</si>
  <si>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</si>
  <si>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</si>
  <si>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</si>
  <si>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</si>
  <si>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</si>
  <si>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</si>
  <si>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</si>
  <si>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</si>
  <si>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</si>
  <si>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</si>
  <si>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</si>
  <si>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</si>
  <si>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</si>
  <si>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</si>
  <si>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</si>
  <si>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</si>
  <si>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</si>
  <si>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</si>
  <si>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</si>
  <si>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</si>
  <si>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</si>
  <si>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</si>
  <si>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</si>
  <si>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</si>
  <si>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</si>
  <si>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Tasapaino = vuosikate poistojen jälkeen</t>
  </si>
  <si>
    <t>Alue</t>
  </si>
  <si>
    <t>VOS, muutosraj. (40 %:n omavastuu)</t>
  </si>
  <si>
    <t>Rahoituserät, netto</t>
  </si>
  <si>
    <t>Uusi tasapaino, €</t>
  </si>
  <si>
    <t>Uusi tasapaino, €/as.</t>
  </si>
  <si>
    <t>Muut tulot (ei muutu)</t>
  </si>
  <si>
    <t>Nykyinen tasapaino, €</t>
  </si>
  <si>
    <t xml:space="preserve">Nykyinen tasapaino, €/as. </t>
  </si>
  <si>
    <t>Yhteisövero (nykyinen)</t>
  </si>
  <si>
    <t>VOS, VM (nykyinen)</t>
  </si>
  <si>
    <t>Verokompit, VM</t>
  </si>
  <si>
    <t>Verokompit, VM (nykyinen)</t>
  </si>
  <si>
    <t>VOS, VM</t>
  </si>
  <si>
    <t xml:space="preserve">Kunnallisvero </t>
  </si>
  <si>
    <t>NYKYINEN (2022)</t>
  </si>
  <si>
    <t>VOS OKM, 2022</t>
  </si>
  <si>
    <t>Kunnallisvero (nykyverojärj.)</t>
  </si>
  <si>
    <t>Tasapainon muutos, €</t>
  </si>
  <si>
    <t>Tuloslaskelma 2022 (nykyinen ja uusi soten jälkeen) sekä tasapainotilan muutos</t>
  </si>
  <si>
    <t>Tasapainon muutos 2023, €/as</t>
  </si>
  <si>
    <t>Tasapainon muutos 2024, €/as</t>
  </si>
  <si>
    <t>Tasapainon muutos 2025, €/as</t>
  </si>
  <si>
    <t>Tasapainon muutos 2026, €/as</t>
  </si>
  <si>
    <t>Tasapainon muutos 2027 (LOPULLINEN MUUTOS), €/as</t>
  </si>
  <si>
    <t>Ilman siirtymätasausta</t>
  </si>
  <si>
    <t>Uusi tasapaino ILMAN tasausta, 2022, €/asukas</t>
  </si>
  <si>
    <t>Tasapainon muutos ILMAN tasausta, 2022, €/asukas</t>
  </si>
  <si>
    <t>Uusi tasapaino ml. tasaus, 2027 alkaen, €/asukas</t>
  </si>
  <si>
    <t>Tasapainon muutos ml. tasaus, 2027 alkaen, €/asukas</t>
  </si>
  <si>
    <t>Nykyinen kunnan vero-%, 2022</t>
  </si>
  <si>
    <t>UUSI kunnan vero-%, 2022</t>
  </si>
  <si>
    <t>Korotuspaine/laskuvara tulovero-%:iin 2024, %-yks.</t>
  </si>
  <si>
    <t>Korotuspaine/laskuvara tulovero-%:iin 2023, %-yks.</t>
  </si>
  <si>
    <t>Korotuspaine/laskuvara tulovero-%:iin 2025, %-yks.</t>
  </si>
  <si>
    <t>Korotuspaine/laskuvara tulovero-%:iin 2026, %-yks.</t>
  </si>
  <si>
    <t>LOPULLINEN lask. paine (pysyvä) 2027&gt; %-yks.</t>
  </si>
  <si>
    <t>Laskennallinen veroprosentin korotuspaine</t>
  </si>
  <si>
    <t xml:space="preserve">Vuonna 2023 muutoksen vaikutus rajataan nollaan euroon asukasta kohden, mukaan lukien lääkärihelikopterien rahoitusosuuden poistuminen (+4 €/as.). </t>
  </si>
  <si>
    <t>Tasapainotilan muutoksen vaikutusta on havainnollistettu myös laskennallisena muutospaineena kunnallisveroprosenttiin.</t>
  </si>
  <si>
    <t>Positiivinen luku kuvaa korotuspainetta ja negatiivinen luku laskuvaraa.</t>
  </si>
  <si>
    <t>Kunnallisvero-%:n muutos, 2022</t>
  </si>
  <si>
    <t>Kunnallisvero-%:n tuotto, v. 2022</t>
  </si>
  <si>
    <t>Kunnallisveroprosentin leikkuuosuus:</t>
  </si>
  <si>
    <t>Hv-alue</t>
  </si>
  <si>
    <t>Kuntakoko</t>
  </si>
  <si>
    <t>Kunnat</t>
  </si>
  <si>
    <t>Nykyinen tasapaino 2022, €/asukas</t>
  </si>
  <si>
    <t>Tasapainon muutos siirtymäkautena</t>
  </si>
  <si>
    <t>Siirtyvä valtionosuus (sote-osat)</t>
  </si>
  <si>
    <t>Siirtyvät veromenetysten kompensaatiot</t>
  </si>
  <si>
    <t>Siirtyvä kunnallisvero</t>
  </si>
  <si>
    <t>Siirtyvien kustannusten ja tulojen erotus</t>
  </si>
  <si>
    <t>Neutralisointi</t>
  </si>
  <si>
    <t>Siirtyvä yhteisövero</t>
  </si>
  <si>
    <t xml:space="preserve">Siirtyvät tulot ml. verokust. alenema ja tasauksen neutralisointi </t>
  </si>
  <si>
    <t xml:space="preserve">Kuntien sote-uudistukseen liittyvät rahoituslaskelmat </t>
  </si>
  <si>
    <t>Tasapainon muutos, €/as.</t>
  </si>
  <si>
    <t>Uudistuksen vaikutus kunnan tasapainotilaan tasataan järjestelmämuutoksen tasauksella. Tasaus on kunnan valtionosuuteen tehtävä lisäys tai vähennys.</t>
  </si>
  <si>
    <t>Järjestelmämuutoksen tasaus on kunta-valtio-suhteessa neutraali, joten kaikki kunnat osallistuvat tasauksen rahoittamiseen (netralisointitarve keltaisella pohjalla).</t>
  </si>
  <si>
    <t>Verotuskustannusten alenema (hyöty)</t>
  </si>
  <si>
    <t>HUOM! Laskelmassa ei ole mukana järjestelmämuutoksen tasausta</t>
  </si>
  <si>
    <t>Muutoksen rajaus (omavastuu 40 %)</t>
  </si>
  <si>
    <t xml:space="preserve">Siirtyvät kustannukset: </t>
  </si>
  <si>
    <t>Siirtyvät tulot:</t>
  </si>
  <si>
    <t>Tässä tarkastelussa vain järjestelmämuutoksen tasauksen muutos vaikuttaa kunnan tasapainoon. Tasauksen lisäksi todellisuudessa kunnan tulot (verotulot, valtionosuudet ja toimintatuotot) sekä kustannukset muuttuvat vuosittain normaaliin tapaan.</t>
  </si>
  <si>
    <t>Siirtyvien kustannusten muodostuminen</t>
  </si>
  <si>
    <t>Keskiarvo 2021-2022</t>
  </si>
  <si>
    <t>SOTE siirtyvät kustannukset 2022 tasossa</t>
  </si>
  <si>
    <t>PELA siirtyvät kustannukset, TP2021</t>
  </si>
  <si>
    <t>PELA siirtyvät kustannukset 2022 tasossa</t>
  </si>
  <si>
    <t>Siirtyvät kustannukset yhteensä</t>
  </si>
  <si>
    <t>Keskiarvo 2021-20222</t>
  </si>
  <si>
    <t>Palveluluokat</t>
  </si>
  <si>
    <t>Kunnilta pois siirtyvät kustannukset muodostuvat seuraavista palveluluokista (TP2021).</t>
  </si>
  <si>
    <t>PALVELUN NUMERO</t>
  </si>
  <si>
    <t>PALVELU</t>
  </si>
  <si>
    <t>Erittelemätön lastensuojelun sijaishuolto</t>
  </si>
  <si>
    <t>Lastensuojelun ammatillinen perhehoito</t>
  </si>
  <si>
    <t>Lastensuojelun laitospalvelu</t>
  </si>
  <si>
    <t>Lastensuojelun perhehoito</t>
  </si>
  <si>
    <t>Lastensuojelun avohuolto</t>
  </si>
  <si>
    <t>Erittelemättömät lapsiperheiden palvelut</t>
  </si>
  <si>
    <t>Lapsiperheiden sosiaalityö ja -ohjaus</t>
  </si>
  <si>
    <t>Lapsiperheiden kotipalvelu ja perhetyö</t>
  </si>
  <si>
    <t>Kasvatus- ja perheneuvonta</t>
  </si>
  <si>
    <t>Ensi- ja turvakotipalvelu</t>
  </si>
  <si>
    <t>Perheoikeudelliset palvelut</t>
  </si>
  <si>
    <t>Iäkkäiden laitospalvelu</t>
  </si>
  <si>
    <t>Iäkkäiden tehostettu palveluasuminen</t>
  </si>
  <si>
    <t>Erittelemättömät ikääntyneiden palvelut</t>
  </si>
  <si>
    <t>Iäkkäiden keskitetty asiakas- ja palveluohjaus</t>
  </si>
  <si>
    <t>Iäkkäiden palveluasuminen ja perhehoito</t>
  </si>
  <si>
    <t>Sosiaalihuoltolain mukainen liikkumista tukeva palvelu</t>
  </si>
  <si>
    <t>Vammaisten laitospalvelu</t>
  </si>
  <si>
    <t>Vammaisten tehostettu palveluasuminen</t>
  </si>
  <si>
    <t>Erittelemättömät vammaisten palvelut</t>
  </si>
  <si>
    <t>Henkilökohtainen apu</t>
  </si>
  <si>
    <t>Vammaisten asumisen muu tuki ja palvelut kuin ympärivuorokautisen avun ja tuen sisältävät asumispalvelut</t>
  </si>
  <si>
    <t>Vammaisten liikkumista tukeva palvelu</t>
  </si>
  <si>
    <t>Vammaisten perhehoito</t>
  </si>
  <si>
    <t>Vammaisten sosiaalityö ja -ohjaus ja päiväaikainen toiminta</t>
  </si>
  <si>
    <t>Muiden kuin lapsiperheiden kotihoito sekä iäkkäiden kotona asumisen tukeminen</t>
  </si>
  <si>
    <t>Erittelemätön perustason päihde- ja mielenterveystyö</t>
  </si>
  <si>
    <t>Päihdekuntoutujien asumispalvelu</t>
  </si>
  <si>
    <t>Päihdekuntoutujien laitoshoito</t>
  </si>
  <si>
    <t>Päihde- ja mielenterveysongelmaisten avun, tuen, hoidon ja kuntoutuksen avopalvelukokonaisuus</t>
  </si>
  <si>
    <t>Mielenterveyskuntoutujien asumispalvelu</t>
  </si>
  <si>
    <t>Mielenterveyskuntoutujien ympärivuorokautinen asumispalvelu</t>
  </si>
  <si>
    <t>Erittelemätön perusterveydenhuollon avohoito</t>
  </si>
  <si>
    <t>Kotisairaalahoito</t>
  </si>
  <si>
    <t>Kouluterveydenhuollon palvelut</t>
  </si>
  <si>
    <t>Opiskeluterveydenhuollon palvelut</t>
  </si>
  <si>
    <t xml:space="preserve">Perustason lääkinnällinen avokuntoutus </t>
  </si>
  <si>
    <t>Perustason vastaanottopalvelut</t>
  </si>
  <si>
    <t>Työterveyshuolto</t>
  </si>
  <si>
    <t>Äitiys- ja lastenneuvolapalvelut</t>
  </si>
  <si>
    <t>Erittelemätön suun terveydenhuolto</t>
  </si>
  <si>
    <t>Suun terveydenhuollon erityistason palvelut</t>
  </si>
  <si>
    <t>Suun terveydenhuollon perustason palvelut</t>
  </si>
  <si>
    <t>Perustason vuodeosastohoito</t>
  </si>
  <si>
    <t>Erittelemätön erikoissairaanhoito</t>
  </si>
  <si>
    <t>Aikuispsykiatrinen erikoissairaanhoito</t>
  </si>
  <si>
    <t>Somaattinen erikoissairaanhoito</t>
  </si>
  <si>
    <t>Ensihoitokeskus</t>
  </si>
  <si>
    <t>Ensihoitopalvelu</t>
  </si>
  <si>
    <t>Lastentautien yksikössä annettu somaattinen erikoissairaanhoito</t>
  </si>
  <si>
    <t>Lastenpsykiatrinen ja nuorisopsykiatrinen erikoissairaanhoito</t>
  </si>
  <si>
    <t>Ympärivuorokautiset päivystyspalvelut</t>
  </si>
  <si>
    <t>Erittelemätön sosiaali- ja terveystoiminta</t>
  </si>
  <si>
    <t>Hyvinvoinnin ja terveyden edistämisen asiantuntijapalvelut ja tuki</t>
  </si>
  <si>
    <t>Sosiaalipäivystys</t>
  </si>
  <si>
    <t>Työikäisten sosiaalityö ja -ohjaus</t>
  </si>
  <si>
    <t>Sosiaali- ja potilasasiamiespalvelut</t>
  </si>
  <si>
    <t>Työelämäosallisuutta tukevat palvelut</t>
  </si>
  <si>
    <t>Oppilas- ja opiskelijahuollon kuraattori- ja psykologipalvelut</t>
  </si>
  <si>
    <t>Erittelemätön pelastustoimi</t>
  </si>
  <si>
    <t>Pelastustoiminta</t>
  </si>
  <si>
    <t>Tulipalojen ja onnettomuuksien ehkäiseminen</t>
  </si>
  <si>
    <t>Vaarallisten kemikaalien ja räjähteiden valvonta</t>
  </si>
  <si>
    <t>Öljyntorjunta</t>
  </si>
  <si>
    <t>Kuntouttava työtoiminta</t>
  </si>
  <si>
    <t>Järjestelmämuutoksen tasaus ml. Neutralisointi, €/as.</t>
  </si>
  <si>
    <t>Järjestelmämuutoksen tasaus</t>
  </si>
  <si>
    <t>Tasaus 2023, €</t>
  </si>
  <si>
    <t>Tasaus 2024, €</t>
  </si>
  <si>
    <t>Tasaus 2025, €</t>
  </si>
  <si>
    <t>Tasaus 2026, €</t>
  </si>
  <si>
    <t>Tasaus 2027, €</t>
  </si>
  <si>
    <t>Tasaus 2023, €/asukas</t>
  </si>
  <si>
    <t>Tasaus 2024, €/asukas</t>
  </si>
  <si>
    <t>Tasaus 2025, €/asukas</t>
  </si>
  <si>
    <t>Tasaus 2026, €/asukas</t>
  </si>
  <si>
    <t>Tasaus 2027, €/asukas</t>
  </si>
  <si>
    <t>Verotuskustannusten alenema</t>
  </si>
  <si>
    <t>SOTE siirtyvät kustannukset, TP2021 (kunnan hyte eliminoitu)</t>
  </si>
  <si>
    <t>Sote-uudistuksen yhteydessä kunnilta siirtyvät kustannukset ja tulot sekä muutosrajoitin</t>
  </si>
  <si>
    <t>Verotuloihin perustuvan tasauksen muutos, ml. Neutralisointi</t>
  </si>
  <si>
    <t>-Kuntien peruspalvelujen valtionosuus</t>
  </si>
  <si>
    <t>-Kunnallisvero, kunnallisvero-% leikkaus 12,64 %-yks.*</t>
  </si>
  <si>
    <t>-Yhteisövero**</t>
  </si>
  <si>
    <t>-Veromenetysten kompensaatio</t>
  </si>
  <si>
    <t>Siirtolaskelma</t>
  </si>
  <si>
    <t>Kevään 2022 arvion mukainen</t>
  </si>
  <si>
    <t>Kevään 2023 arvion mukainen</t>
  </si>
  <si>
    <t>Siirtyvät erät</t>
  </si>
  <si>
    <t>Siirtyvät tulot yhteensä</t>
  </si>
  <si>
    <t>** Arvio perustuu kevään 2022 ja kevään 2023 VM:n ennusteisiin.</t>
  </si>
  <si>
    <t>SOTE siirtyvät kustannukset, TPA2022 (hyte eliminoitu)</t>
  </si>
  <si>
    <t xml:space="preserve">PELA siirtyvät kustannukset, TPA2022 </t>
  </si>
  <si>
    <t>Siirtyvät kustannukset (TP21+TPA22)</t>
  </si>
  <si>
    <t>Jälkikäteistarkistuksesta aiheutuva valtionosuuden lisäsiirto</t>
  </si>
  <si>
    <r>
      <t xml:space="preserve">Muutosrajoitin, euroa </t>
    </r>
    <r>
      <rPr>
        <sz val="11"/>
        <color rgb="FFFF0000"/>
        <rFont val="Arial"/>
        <family val="2"/>
        <scheme val="minor"/>
      </rPr>
      <t>(huomioidaan valtionosuudessa 2024 alkaen)</t>
    </r>
  </si>
  <si>
    <t>Asukasluku 31.12.2022</t>
  </si>
  <si>
    <t>UUSI (uudistus huomioiden, vuonna 2022)</t>
  </si>
  <si>
    <t>Jäljelle jäävien tehtävien nettokustannukset (TPA2022)</t>
  </si>
  <si>
    <t>Toimintakate + poistot ja arvonal. (TPA2022)</t>
  </si>
  <si>
    <t>Vuodesta 2024 alkaen tasauksen vaikutus pienenee 15 €/asukas vuosittain vuoteen 2027 saakka, minkä jälkeen tasaus jää pysyväksi osaksi valtionosuutta.</t>
  </si>
  <si>
    <r>
      <t xml:space="preserve">Järjestelmämuutoksen tasaus ml. neutralisointi, € </t>
    </r>
    <r>
      <rPr>
        <b/>
        <sz val="14"/>
        <color rgb="FFFFC000"/>
        <rFont val="Arial"/>
        <family val="2"/>
      </rPr>
      <t>(viedään osaksi valtionosuutta)</t>
    </r>
  </si>
  <si>
    <t xml:space="preserve">Kuntien sote-uudistukseen liittyvät rahoituslaskelmat on päivitetty maaliskuussa 2023. Päivitys on osa sote-laskelmien jälkikäteistarkistusta, joka suoritetaan vuoden 2023 aikana. VM päivittää ja julkaisee laskelmia useaan kertaan vuoden 2023 aikana. Seuraava laskelmapäivitys on elokuussa 2023. Lopullinen laskelma valmistuu loppusyksystä 2023. </t>
  </si>
  <si>
    <t xml:space="preserve">Siirtolaskelma: </t>
  </si>
  <si>
    <t xml:space="preserve">Siirtolaskelmassa kuvataan kunnilta hyvinvointialueille siirtyvien kustannusten ja tulojen kokonaisarviot. Tuloja siirretään koko maan tasolla kustannuksia vastaava määrä. </t>
  </si>
  <si>
    <t xml:space="preserve">Kunnilta siirtyvät sote- ja pelastustoimen kustannukset perustuvat kuntakohtaisiin kuntien ilmoittamiin kustannustietoihin. Tässä laskelmassa kustannustieto perustuu vuoden 2021 tilinpäätöstietoon ja vuoden 2022 tilinpäätösarviotietoon. Näiden vuosien kustannusten keskiarvo on skaalattu koko maan arvioituun vuoden 2022 siirtyvien kustannusten tasoon. </t>
  </si>
  <si>
    <t xml:space="preserve">Siirtyvät verotulot perustuvat valtiovarainministeriön maaliskuussa 2023 tekemään verotuloennusteeseen. Kunnallisveron siirto perustuu kaikkien kuntien kunnallisveroprosenttin 12,64 %-yksikön alentamiseen. Kuntien osuutta yhteisöveron tuotosta alennetaan kolmanneksella, eli yhteensä 11,25 prosenttiyksiköllä. Valtionosuudet ja veronmenetysten korvaukset on huomioitu vuoden 2022 tietojen mukaisina. </t>
  </si>
  <si>
    <t>Tasauselementti: Muutosrajoitin</t>
  </si>
  <si>
    <t xml:space="preserve">Muutosrajoittimella kohtuullisestaan siirtyvien tulojen ja siirtyvien kustannusten erotusta. Rajoitin on 60 % siirtyvien tulojen ja kustannusten erotuksesta. Jos tuloja siirtyy kustannuksia enemmän on muutosrajoitin positiivinen ja vastaavasti negatiivinen, jos kustannuksia siirtyy tuloja enemmän. Muutosrajoitin viedään pysyvästi osaksi kunnan peruspalveluiden valtionosuutta. </t>
  </si>
  <si>
    <t>Tasapainotilan muutos:</t>
  </si>
  <si>
    <t>Tasauselementti: Järjestelmämuutoksen tasaus</t>
  </si>
  <si>
    <t>Uudistuksen vaikutusta kuntien talouteen arvioidaan talouden tasapainotilan muutoksen myötä. Tasapainotilalla tarkoitetaan tässä tapauksessa vuosikatetta poistojen jälkeen ja tarkastelu tehdään vuoden 2022 tasossa.</t>
  </si>
  <si>
    <t xml:space="preserve">Uudistuksesta aiheutuvia muutoksia kuntien talouden tasapainossa kohtuullistetaan järjestelmämuutoksen tasauksella. Tarkastelu tehdään vuoden 2022 tasossa ja tasaus huomioidaan valtionosuudessa vuodesta 2023 alkaen. Tasaus on porrastettu niin, että tasauksen vaikutus on suurin heti uudistuksen voimaantulon jälkeen, minkä jälkeen vaikutus pienenee viiden vuoden siirtymäkauden aikana. Uudistuksen voimaantulovuonna tasaus rajaa muutoksen talouden tasapainossa nollaan. Tämän jälkeen tasapainotilan annetaan muuttua vaiheittain maksimissaan +/- 15 euroa asukasta kohden vuoteen 2027 asti. Vuoden 2027 tasaus jää pysyväksi. Näin ollen pysyvä muutos kunnan tasapainotilassa vuoden 2022 tasossa on maksimissaan +/- 60 euroa asukasta kohden. </t>
  </si>
  <si>
    <t>Laskelma sisältää tilinpäätösarvioiden mukaiset tiedot hyvinvointialueille siirtyvistä sote- ja pela-kustannuksista vuodelta 2022. Lisäksi laskelmaan on päivitetty uusimman veroennusteen mukaiset tiedot vuoden 2022 verotuloista. Laskelma sisältää ensimmäistä kertaa arvion siirtyvien kustannusten ja tulojen jälkikäteistarkistuksesta aiheutuvasta valtionosuuden lisäsiirrosta. Nykyisten arvioiden mukaan siirto on noin 161 milj. euroa. Valtionosuuden lisäsiirron myötä kunnilta siirtyy uudistuksen yhteydessä yhtä paljon tuloja kuin menoja.</t>
  </si>
  <si>
    <t>Päivitettyjen laskelmien mukaiset tasauselementit sekä jälkikäteistarkistuksesta aiheutuva valtionosuuden lisäsiirto huomioidaan peruspalvelujen valtionosuudessa vuodesta 2024 eteenpäin. Jälkikäteistarkistuksen taso poikkeaa teknisen JTS:n ja KTO:n tasosta, koska laskelmassa käytettyä arviota verotuskustannusten alenemasta on korjattu. Laskelma tulee tarkentumaan edelleen vuoden 2023 aikana ja tieto on ennakollinen.</t>
  </si>
  <si>
    <t>Siirtyvät sote- ja pela-kustannukset</t>
  </si>
  <si>
    <t>Siirtyvillä tuloilla katettavat kustannukset yhteensä</t>
  </si>
  <si>
    <t>Siirtyvät tulot</t>
  </si>
  <si>
    <t>Erotus (valtionosuuden lisäsiirto)***</t>
  </si>
  <si>
    <t xml:space="preserve">*** Valtionosuuden lisäsiirtoon sisältyy verotuskustannusten aleneman lisäys, 2 milj. €. </t>
  </si>
  <si>
    <t>* Arvio perustuu kevään 2022 ja kevään 2023 VM:n ennusteisiin. Kevään 2022 arvioon perustuvassa leikkausosuudessa huomioitu verotuskustannusten alenema 62 milj.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</si>
</sst>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_ ;[Red]\-#,##0\ "/>
    <numFmt numFmtId="166" formatCode="#,##0.00_ ;[Red]\-#,##0.00\ "/>
    <numFmt numFmtId="167" formatCode="0.00_ ;[Red]\-0.00\ "/>
  </numFmts>
  <fonts count="29" x14ac:knownFonts="1">
    <font>
      <sz val="11"/>
      <color theme="1"/>
      <name val="Arial"/>
      <family val="2"/>
      <scheme val="minor"/>
    </font>
    <font>
      <sz val="11"/>
      <color theme="1"/>
      <name val="Arial"/>
      <family val="2"/>
      <scheme val="minor"/>
    </font>
    <font>
      <sz val="10"/>
      <color theme="1"/>
      <name val="Arial"/>
      <family val="2"/>
    </font>
    <font>
      <sz val="8"/>
      <color theme="1"/>
      <name val="Arial"/>
      <family val="2"/>
    </font>
    <font>
      <b/>
      <sz val="14"/>
      <color theme="1"/>
      <name val="Arial"/>
      <family val="2"/>
    </font>
    <font>
      <b/>
      <sz val="10"/>
      <color theme="1"/>
      <name val="Arial"/>
      <family val="2"/>
    </font>
    <font>
      <b/>
      <sz val="8"/>
      <name val="Arial"/>
      <family val="2"/>
    </font>
    <font>
      <sz val="8"/>
      <name val="Arial"/>
      <family val="2"/>
    </font>
    <font>
      <b/>
      <sz val="11"/>
      <name val="Arial"/>
      <family val="2"/>
    </font>
    <font>
      <b/>
      <sz val="8"/>
      <color theme="1"/>
      <name val="Arial"/>
      <family val="2"/>
    </font>
    <font>
      <sz val="10"/>
      <name val="Arial"/>
      <family val="2"/>
    </font>
    <font>
      <b/>
      <sz val="12"/>
      <color theme="1"/>
      <name val="Arial"/>
      <family val="2"/>
    </font>
    <font>
      <b/>
      <sz val="12"/>
      <name val="Arial"/>
      <family val="2"/>
    </font>
    <font>
      <sz val="12"/>
      <color theme="1"/>
      <name val="Arial"/>
      <family val="2"/>
    </font>
    <font>
      <b/>
      <u/>
      <sz val="12"/>
      <color theme="1"/>
      <name val="Arial"/>
      <family val="2"/>
    </font>
    <font>
      <sz val="12"/>
      <name val="Arial"/>
      <family val="2"/>
    </font>
    <font>
      <b/>
      <i/>
      <sz val="12"/>
      <name val="Arial"/>
      <family val="2"/>
    </font>
    <font>
      <sz val="12"/>
      <color rgb="FFFF0000"/>
      <name val="Arial"/>
      <family val="2"/>
    </font>
    <font>
      <sz val="18"/>
      <color theme="3"/>
      <name val="Arial Narrow"/>
      <family val="2"/>
      <scheme val="major"/>
    </font>
    <font>
      <b/>
      <sz val="11"/>
      <color theme="1"/>
      <name val="Arial"/>
      <family val="2"/>
      <scheme val="minor"/>
    </font>
    <font>
      <sz val="11"/>
      <color rgb="FFFF0000"/>
      <name val="Arial"/>
      <family val="2"/>
      <scheme val="minor"/>
    </font>
    <font>
      <b/>
      <sz val="13"/>
      <color theme="3"/>
      <name val="Arial"/>
      <family val="2"/>
      <scheme val="minor"/>
    </font>
    <font>
      <sz val="11"/>
      <color rgb="FF000000"/>
      <name val="Arial"/>
      <family val="2"/>
      <scheme val="minor"/>
    </font>
    <font>
      <sz val="11"/>
      <name val="Arial"/>
      <family val="2"/>
    </font>
    <font>
      <sz val="11"/>
      <color rgb="FF000000"/>
      <name val="Calibri"/>
      <family val="2"/>
    </font>
    <font>
      <b/>
      <sz val="11"/>
      <color rgb="FF000000"/>
      <name val="Calibri"/>
      <family val="2"/>
    </font>
    <font>
      <sz val="11"/>
      <color theme="0"/>
      <name val="Calibri"/>
      <family val="2"/>
    </font>
    <font>
      <b/>
      <sz val="12"/>
      <color rgb="FFFF0000"/>
      <name val="Arial"/>
      <family val="2"/>
    </font>
    <font>
      <b/>
      <sz val="14"/>
      <color rgb="FFFFC000"/>
      <name val="Arial"/>
      <family val="2"/>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FF00"/>
        <bgColor indexed="64"/>
      </patternFill>
    </fill>
    <fill>
      <patternFill patternType="solid">
        <fgColor theme="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15">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medium">
        <color indexed="64"/>
      </bottom>
      <diagonal/>
    </border>
    <border>
      <left/>
      <right/>
      <top/>
      <bottom style="thick">
        <color theme="4"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18" fillId="0" borderId="0" applyNumberFormat="0" applyFill="0" applyBorder="0" applyAlignment="0" applyProtection="0"/>
    <xf numFmtId="0" fontId="21" fillId="0" borderId="10" applyNumberFormat="0" applyFill="0" applyAlignment="0" applyProtection="0"/>
  </cellStyleXfs>
  <cellXfs count="184">
    <xf numFmtId="0" fontId="0" fillId="0" borderId="0" xfId="0"/>
    <xf numFmtId="0" fontId="2" fillId="2" borderId="0" xfId="2" applyFill="1"/>
    <xf numFmtId="0" fontId="2" fillId="0" borderId="0" xfId="2"/>
    <xf numFmtId="165" fontId="3" fillId="2" borderId="0" xfId="2" applyNumberFormat="1" applyFont="1" applyFill="1"/>
    <xf numFmtId="0" fontId="7" fillId="0" borderId="0" xfId="2" applyFont="1" applyFill="1"/>
    <xf numFmtId="165" fontId="9" fillId="2" borderId="0" xfId="2" applyNumberFormat="1" applyFont="1" applyFill="1" applyAlignment="1">
      <alignment horizontal="right"/>
    </xf>
    <xf numFmtId="165" fontId="9" fillId="2" borderId="0" xfId="2" applyNumberFormat="1" applyFont="1" applyFill="1"/>
    <xf numFmtId="0" fontId="3" fillId="0" borderId="0" xfId="2" applyFont="1" applyFill="1"/>
    <xf numFmtId="165" fontId="3" fillId="0" borderId="0" xfId="2" applyNumberFormat="1" applyFont="1" applyFill="1"/>
    <xf numFmtId="165" fontId="7" fillId="0" borderId="0" xfId="2" applyNumberFormat="1" applyFont="1" applyFill="1"/>
    <xf numFmtId="4" fontId="7" fillId="0" borderId="0" xfId="2" applyNumberFormat="1" applyFont="1" applyFill="1"/>
    <xf numFmtId="0" fontId="6" fillId="0" borderId="0" xfId="2" applyFont="1" applyFill="1" applyBorder="1" applyAlignment="1">
      <alignment horizontal="right"/>
    </xf>
    <xf numFmtId="0" fontId="2" fillId="0" borderId="0" xfId="2" applyFill="1"/>
    <xf numFmtId="0" fontId="15" fillId="0" borderId="0" xfId="2" applyFont="1" applyFill="1"/>
    <xf numFmtId="0" fontId="2" fillId="0" borderId="0" xfId="2" applyAlignment="1">
      <alignment vertical="center"/>
    </xf>
    <xf numFmtId="167" fontId="15" fillId="0" borderId="0" xfId="2" applyNumberFormat="1" applyFont="1" applyFill="1" applyBorder="1" applyAlignment="1"/>
    <xf numFmtId="0" fontId="18" fillId="0" borderId="0" xfId="4"/>
    <xf numFmtId="165" fontId="12" fillId="6" borderId="2" xfId="2" applyNumberFormat="1" applyFont="1" applyFill="1" applyBorder="1" applyAlignment="1">
      <alignment horizontal="left" vertical="center" wrapText="1"/>
    </xf>
    <xf numFmtId="0" fontId="15" fillId="0" borderId="0" xfId="2" applyFont="1" applyFill="1" applyBorder="1"/>
    <xf numFmtId="0" fontId="13" fillId="0" borderId="0" xfId="2" applyFont="1" applyFill="1" applyBorder="1" applyAlignment="1">
      <alignment horizontal="left"/>
    </xf>
    <xf numFmtId="0" fontId="13" fillId="0" borderId="0" xfId="2" applyFont="1" applyFill="1" applyBorder="1"/>
    <xf numFmtId="165" fontId="13" fillId="0" borderId="0" xfId="2" applyNumberFormat="1" applyFont="1" applyFill="1" applyBorder="1"/>
    <xf numFmtId="165" fontId="15" fillId="0" borderId="0" xfId="2" applyNumberFormat="1" applyFont="1" applyFill="1" applyBorder="1"/>
    <xf numFmtId="4" fontId="15" fillId="0" borderId="0" xfId="2" applyNumberFormat="1" applyFont="1" applyFill="1" applyBorder="1"/>
    <xf numFmtId="0" fontId="12" fillId="0" borderId="0" xfId="2" applyFont="1" applyFill="1" applyBorder="1" applyAlignment="1">
      <alignment horizontal="right"/>
    </xf>
    <xf numFmtId="0" fontId="13" fillId="0" borderId="0" xfId="2" applyNumberFormat="1" applyFont="1" applyFill="1" applyBorder="1" applyAlignment="1"/>
    <xf numFmtId="0" fontId="11" fillId="0" borderId="0" xfId="2" applyNumberFormat="1" applyFont="1" applyFill="1" applyBorder="1" applyAlignment="1"/>
    <xf numFmtId="165" fontId="11" fillId="0" borderId="0" xfId="2" applyNumberFormat="1" applyFont="1" applyFill="1" applyBorder="1" applyAlignment="1">
      <alignment horizontal="right" vertical="center"/>
    </xf>
    <xf numFmtId="165" fontId="12" fillId="0" borderId="0" xfId="2" applyNumberFormat="1" applyFont="1" applyFill="1" applyBorder="1" applyAlignment="1"/>
    <xf numFmtId="166" fontId="12" fillId="0" borderId="0" xfId="2" applyNumberFormat="1" applyFont="1" applyFill="1" applyBorder="1" applyAlignment="1"/>
    <xf numFmtId="166" fontId="12" fillId="0" borderId="0" xfId="2" applyNumberFormat="1" applyFont="1" applyFill="1" applyBorder="1" applyAlignment="1">
      <alignment horizontal="right"/>
    </xf>
    <xf numFmtId="165" fontId="13" fillId="0" borderId="0" xfId="2" applyNumberFormat="1" applyFont="1" applyFill="1" applyBorder="1" applyAlignment="1">
      <alignment vertical="center"/>
    </xf>
    <xf numFmtId="165" fontId="15" fillId="0" borderId="0" xfId="2" applyNumberFormat="1" applyFont="1" applyFill="1" applyBorder="1" applyAlignment="1"/>
    <xf numFmtId="166" fontId="15" fillId="0" borderId="0" xfId="2" applyNumberFormat="1" applyFont="1" applyFill="1" applyBorder="1" applyAlignment="1"/>
    <xf numFmtId="4" fontId="15" fillId="0" borderId="0" xfId="2" applyNumberFormat="1" applyFont="1" applyFill="1" applyBorder="1" applyAlignment="1"/>
    <xf numFmtId="0" fontId="11" fillId="0" borderId="6" xfId="2" applyNumberFormat="1" applyFont="1" applyFill="1" applyBorder="1" applyAlignment="1"/>
    <xf numFmtId="165" fontId="11" fillId="0" borderId="6" xfId="2" applyNumberFormat="1" applyFont="1" applyFill="1" applyBorder="1" applyAlignment="1">
      <alignment vertical="center"/>
    </xf>
    <xf numFmtId="165" fontId="12" fillId="0" borderId="6" xfId="2" applyNumberFormat="1" applyFont="1" applyFill="1" applyBorder="1" applyAlignment="1"/>
    <xf numFmtId="166" fontId="12" fillId="0" borderId="6" xfId="2" applyNumberFormat="1" applyFont="1" applyFill="1" applyBorder="1" applyAlignment="1"/>
    <xf numFmtId="4" fontId="12" fillId="0" borderId="6" xfId="2" applyNumberFormat="1" applyFont="1" applyFill="1" applyBorder="1" applyAlignment="1"/>
    <xf numFmtId="167" fontId="12" fillId="0" borderId="6" xfId="2" applyNumberFormat="1" applyFont="1" applyFill="1" applyBorder="1" applyAlignment="1"/>
    <xf numFmtId="0" fontId="5" fillId="0" borderId="6" xfId="2" applyFont="1" applyBorder="1"/>
    <xf numFmtId="165" fontId="12" fillId="8" borderId="6" xfId="2" applyNumberFormat="1" applyFont="1" applyFill="1" applyBorder="1" applyAlignment="1"/>
    <xf numFmtId="0" fontId="16" fillId="0" borderId="0" xfId="2" applyNumberFormat="1" applyFont="1" applyFill="1" applyBorder="1" applyAlignment="1">
      <alignment horizontal="center" vertical="center" wrapText="1"/>
    </xf>
    <xf numFmtId="0" fontId="18" fillId="0" borderId="0" xfId="4" applyFill="1" applyAlignment="1"/>
    <xf numFmtId="0" fontId="0" fillId="0" borderId="0" xfId="0" applyFill="1" applyAlignment="1"/>
    <xf numFmtId="0" fontId="13" fillId="0" borderId="0" xfId="2" applyFont="1" applyFill="1"/>
    <xf numFmtId="165" fontId="13" fillId="0" borderId="0" xfId="2" applyNumberFormat="1" applyFont="1" applyFill="1"/>
    <xf numFmtId="165" fontId="15" fillId="0" borderId="0" xfId="2" applyNumberFormat="1" applyFont="1" applyFill="1"/>
    <xf numFmtId="4" fontId="15" fillId="0" borderId="0" xfId="2" applyNumberFormat="1" applyFont="1" applyFill="1"/>
    <xf numFmtId="0" fontId="13" fillId="0" borderId="0" xfId="2" applyFont="1" applyFill="1" applyAlignment="1">
      <alignment horizontal="left"/>
    </xf>
    <xf numFmtId="0" fontId="13" fillId="0" borderId="0" xfId="2" applyNumberFormat="1" applyFont="1" applyFill="1" applyAlignment="1"/>
    <xf numFmtId="0" fontId="12" fillId="10" borderId="0" xfId="2" applyNumberFormat="1" applyFont="1" applyFill="1" applyBorder="1" applyAlignment="1">
      <alignment horizontal="left" vertical="center" wrapText="1"/>
    </xf>
    <xf numFmtId="0" fontId="12" fillId="6" borderId="0" xfId="2" applyNumberFormat="1" applyFont="1" applyFill="1" applyBorder="1" applyAlignment="1">
      <alignment horizontal="left" vertical="center" wrapText="1"/>
    </xf>
    <xf numFmtId="165" fontId="12" fillId="6" borderId="0" xfId="2" applyNumberFormat="1" applyFont="1" applyFill="1" applyBorder="1" applyAlignment="1">
      <alignment horizontal="left" vertical="center" wrapText="1"/>
    </xf>
    <xf numFmtId="4" fontId="12" fillId="6" borderId="0" xfId="2" applyNumberFormat="1" applyFont="1" applyFill="1" applyBorder="1" applyAlignment="1">
      <alignment horizontal="left" vertical="center" wrapText="1"/>
    </xf>
    <xf numFmtId="0" fontId="11" fillId="7" borderId="0" xfId="2" applyFont="1" applyFill="1" applyBorder="1"/>
    <xf numFmtId="0" fontId="13" fillId="7" borderId="0" xfId="2" applyFont="1" applyFill="1" applyBorder="1"/>
    <xf numFmtId="165" fontId="13" fillId="7" borderId="0" xfId="2" applyNumberFormat="1" applyFont="1" applyFill="1" applyBorder="1"/>
    <xf numFmtId="165" fontId="12" fillId="6" borderId="0" xfId="2" applyNumberFormat="1" applyFont="1" applyFill="1" applyBorder="1" applyAlignment="1"/>
    <xf numFmtId="165" fontId="12" fillId="6" borderId="6" xfId="2" applyNumberFormat="1" applyFont="1" applyFill="1" applyBorder="1" applyAlignment="1"/>
    <xf numFmtId="165" fontId="15" fillId="6" borderId="0" xfId="2" applyNumberFormat="1" applyFont="1" applyFill="1" applyBorder="1" applyAlignment="1"/>
    <xf numFmtId="165" fontId="12" fillId="0" borderId="2" xfId="2" applyNumberFormat="1" applyFont="1" applyFill="1" applyBorder="1" applyAlignment="1"/>
    <xf numFmtId="165" fontId="12" fillId="0" borderId="3" xfId="2" applyNumberFormat="1" applyFont="1" applyFill="1" applyBorder="1" applyAlignment="1"/>
    <xf numFmtId="165" fontId="15" fillId="0" borderId="2" xfId="2" applyNumberFormat="1" applyFont="1" applyFill="1" applyBorder="1" applyAlignment="1"/>
    <xf numFmtId="165" fontId="9" fillId="0" borderId="0" xfId="2" applyNumberFormat="1" applyFont="1" applyFill="1" applyAlignment="1">
      <alignment horizontal="right"/>
    </xf>
    <xf numFmtId="165" fontId="0" fillId="0" borderId="0" xfId="0" applyNumberFormat="1"/>
    <xf numFmtId="165" fontId="0" fillId="6" borderId="0" xfId="0" applyNumberFormat="1" applyFill="1"/>
    <xf numFmtId="0" fontId="0" fillId="6" borderId="0" xfId="0" applyFill="1" applyAlignment="1">
      <alignment vertical="center" wrapText="1"/>
    </xf>
    <xf numFmtId="0" fontId="0" fillId="0" borderId="0" xfId="0" applyFill="1" applyAlignment="1">
      <alignment vertical="center" wrapText="1"/>
    </xf>
    <xf numFmtId="0" fontId="0" fillId="0" borderId="0" xfId="0" applyFill="1"/>
    <xf numFmtId="165" fontId="0" fillId="5" borderId="0" xfId="0" applyNumberFormat="1" applyFill="1"/>
    <xf numFmtId="0" fontId="0" fillId="5" borderId="0" xfId="0" applyFill="1" applyAlignment="1">
      <alignment vertical="center" wrapText="1"/>
    </xf>
    <xf numFmtId="9" fontId="19" fillId="0" borderId="0" xfId="3" applyFont="1"/>
    <xf numFmtId="166" fontId="19" fillId="0" borderId="0" xfId="0" applyNumberFormat="1" applyFont="1"/>
    <xf numFmtId="0" fontId="19" fillId="0" borderId="0" xfId="0" applyFont="1"/>
    <xf numFmtId="0" fontId="19" fillId="0" borderId="6" xfId="0" applyFont="1" applyBorder="1"/>
    <xf numFmtId="165" fontId="19" fillId="0" borderId="6" xfId="0" applyNumberFormat="1" applyFont="1" applyBorder="1"/>
    <xf numFmtId="165" fontId="19" fillId="6" borderId="6" xfId="0" applyNumberFormat="1" applyFont="1" applyFill="1" applyBorder="1"/>
    <xf numFmtId="165" fontId="19" fillId="5" borderId="6" xfId="0" applyNumberFormat="1" applyFont="1" applyFill="1" applyBorder="1"/>
    <xf numFmtId="165" fontId="4" fillId="7" borderId="1" xfId="2" applyNumberFormat="1" applyFont="1" applyFill="1" applyBorder="1"/>
    <xf numFmtId="165" fontId="13" fillId="7" borderId="8" xfId="2" applyNumberFormat="1" applyFont="1" applyFill="1" applyBorder="1"/>
    <xf numFmtId="165" fontId="13" fillId="7" borderId="4" xfId="2" applyNumberFormat="1" applyFont="1" applyFill="1" applyBorder="1"/>
    <xf numFmtId="165" fontId="12" fillId="6" borderId="5" xfId="2" applyNumberFormat="1" applyFont="1" applyFill="1" applyBorder="1" applyAlignment="1">
      <alignment horizontal="left" vertical="center" wrapText="1"/>
    </xf>
    <xf numFmtId="165" fontId="12" fillId="6" borderId="5" xfId="2" applyNumberFormat="1" applyFont="1" applyFill="1" applyBorder="1" applyAlignment="1"/>
    <xf numFmtId="165" fontId="12" fillId="8" borderId="3" xfId="2" applyNumberFormat="1" applyFont="1" applyFill="1" applyBorder="1" applyAlignment="1"/>
    <xf numFmtId="165" fontId="12" fillId="6" borderId="7" xfId="2" applyNumberFormat="1" applyFont="1" applyFill="1" applyBorder="1" applyAlignment="1"/>
    <xf numFmtId="165" fontId="15" fillId="6" borderId="5" xfId="2" applyNumberFormat="1" applyFont="1" applyFill="1" applyBorder="1" applyAlignment="1"/>
    <xf numFmtId="165" fontId="15" fillId="0" borderId="3" xfId="2" applyNumberFormat="1" applyFont="1" applyFill="1" applyBorder="1" applyAlignment="1"/>
    <xf numFmtId="165" fontId="15" fillId="0" borderId="6" xfId="2" applyNumberFormat="1" applyFont="1" applyFill="1" applyBorder="1" applyAlignment="1"/>
    <xf numFmtId="165" fontId="15" fillId="6" borderId="6" xfId="2" applyNumberFormat="1" applyFont="1" applyFill="1" applyBorder="1" applyAlignment="1"/>
    <xf numFmtId="165" fontId="15" fillId="6" borderId="7" xfId="2" applyNumberFormat="1" applyFont="1" applyFill="1" applyBorder="1" applyAlignment="1"/>
    <xf numFmtId="165" fontId="4" fillId="9" borderId="1" xfId="2" applyNumberFormat="1" applyFont="1" applyFill="1" applyBorder="1"/>
    <xf numFmtId="165" fontId="13" fillId="9" borderId="8" xfId="2" applyNumberFormat="1" applyFont="1" applyFill="1" applyBorder="1"/>
    <xf numFmtId="165" fontId="13" fillId="9" borderId="4" xfId="2" applyNumberFormat="1" applyFont="1" applyFill="1" applyBorder="1"/>
    <xf numFmtId="0" fontId="12" fillId="10" borderId="2" xfId="2" applyNumberFormat="1" applyFont="1" applyFill="1" applyBorder="1" applyAlignment="1">
      <alignment horizontal="left" vertical="center" wrapText="1"/>
    </xf>
    <xf numFmtId="0" fontId="12" fillId="10" borderId="5" xfId="2" applyNumberFormat="1" applyFont="1" applyFill="1" applyBorder="1" applyAlignment="1">
      <alignment horizontal="left" vertical="center" wrapText="1"/>
    </xf>
    <xf numFmtId="165" fontId="12" fillId="0" borderId="5" xfId="2" applyNumberFormat="1" applyFont="1" applyFill="1" applyBorder="1" applyAlignment="1"/>
    <xf numFmtId="165" fontId="12" fillId="0" borderId="7" xfId="2" applyNumberFormat="1" applyFont="1" applyFill="1" applyBorder="1" applyAlignment="1"/>
    <xf numFmtId="165" fontId="15" fillId="0" borderId="5" xfId="2" applyNumberFormat="1" applyFont="1" applyFill="1" applyBorder="1" applyAlignment="1"/>
    <xf numFmtId="165" fontId="15" fillId="0" borderId="7" xfId="2" applyNumberFormat="1" applyFont="1" applyFill="1" applyBorder="1" applyAlignment="1"/>
    <xf numFmtId="4" fontId="15" fillId="7" borderId="8" xfId="2" applyNumberFormat="1" applyFont="1" applyFill="1" applyBorder="1"/>
    <xf numFmtId="0" fontId="12" fillId="7" borderId="8" xfId="2" applyFont="1" applyFill="1" applyBorder="1" applyAlignment="1">
      <alignment horizontal="left"/>
    </xf>
    <xf numFmtId="0" fontId="15" fillId="7" borderId="8" xfId="2" applyFont="1" applyFill="1" applyBorder="1"/>
    <xf numFmtId="0" fontId="15" fillId="7" borderId="4" xfId="2" applyFont="1" applyFill="1" applyBorder="1" applyAlignment="1">
      <alignment horizontal="right"/>
    </xf>
    <xf numFmtId="0" fontId="12" fillId="6" borderId="5" xfId="2" applyNumberFormat="1" applyFont="1" applyFill="1" applyBorder="1" applyAlignment="1">
      <alignment horizontal="left" vertical="center" wrapText="1"/>
    </xf>
    <xf numFmtId="166" fontId="12" fillId="0" borderId="2" xfId="2" applyNumberFormat="1" applyFont="1" applyFill="1" applyBorder="1" applyAlignment="1"/>
    <xf numFmtId="166" fontId="12" fillId="0" borderId="5" xfId="2" applyNumberFormat="1" applyFont="1" applyFill="1" applyBorder="1" applyAlignment="1">
      <alignment horizontal="right"/>
    </xf>
    <xf numFmtId="166" fontId="12" fillId="0" borderId="3" xfId="2" applyNumberFormat="1" applyFont="1" applyFill="1" applyBorder="1" applyAlignment="1"/>
    <xf numFmtId="167" fontId="12" fillId="0" borderId="7" xfId="2" applyNumberFormat="1" applyFont="1" applyFill="1" applyBorder="1" applyAlignment="1"/>
    <xf numFmtId="166" fontId="15" fillId="0" borderId="2" xfId="2" applyNumberFormat="1" applyFont="1" applyFill="1" applyBorder="1" applyAlignment="1"/>
    <xf numFmtId="167" fontId="15" fillId="0" borderId="5" xfId="2" applyNumberFormat="1" applyFont="1" applyFill="1" applyBorder="1" applyAlignment="1"/>
    <xf numFmtId="166" fontId="15" fillId="0" borderId="3" xfId="2" applyNumberFormat="1" applyFont="1" applyFill="1" applyBorder="1" applyAlignment="1"/>
    <xf numFmtId="4" fontId="15" fillId="0" borderId="6" xfId="2" applyNumberFormat="1" applyFont="1" applyFill="1" applyBorder="1" applyAlignment="1"/>
    <xf numFmtId="166" fontId="15" fillId="0" borderId="6" xfId="2" applyNumberFormat="1" applyFont="1" applyFill="1" applyBorder="1" applyAlignment="1"/>
    <xf numFmtId="167" fontId="15" fillId="0" borderId="6" xfId="2" applyNumberFormat="1" applyFont="1" applyFill="1" applyBorder="1" applyAlignment="1"/>
    <xf numFmtId="167" fontId="15" fillId="0" borderId="7" xfId="2" applyNumberFormat="1" applyFont="1" applyFill="1" applyBorder="1" applyAlignment="1"/>
    <xf numFmtId="0" fontId="20" fillId="0" borderId="0" xfId="0" applyFont="1"/>
    <xf numFmtId="165" fontId="15" fillId="0" borderId="0" xfId="2" applyNumberFormat="1" applyFont="1" applyFill="1" applyBorder="1" applyAlignment="1">
      <alignment horizontal="right"/>
    </xf>
    <xf numFmtId="0" fontId="2" fillId="0" borderId="0" xfId="2" applyFont="1" applyFill="1" applyBorder="1"/>
    <xf numFmtId="165" fontId="18" fillId="0" borderId="0" xfId="4" applyNumberFormat="1" applyFill="1"/>
    <xf numFmtId="165" fontId="9" fillId="0" borderId="0" xfId="2" applyNumberFormat="1" applyFont="1" applyFill="1"/>
    <xf numFmtId="165" fontId="11" fillId="0" borderId="0" xfId="2" applyNumberFormat="1" applyFont="1" applyFill="1"/>
    <xf numFmtId="165" fontId="11" fillId="0" borderId="0" xfId="2" applyNumberFormat="1" applyFont="1" applyFill="1" applyAlignment="1">
      <alignment horizontal="right"/>
    </xf>
    <xf numFmtId="165" fontId="17" fillId="0" borderId="0" xfId="2" applyNumberFormat="1" applyFont="1" applyFill="1"/>
    <xf numFmtId="0" fontId="10" fillId="0" borderId="0" xfId="2" applyFont="1" applyFill="1" applyBorder="1" applyAlignment="1">
      <alignment horizontal="right" vertical="center"/>
    </xf>
    <xf numFmtId="165" fontId="12" fillId="0" borderId="9" xfId="2" applyNumberFormat="1" applyFont="1" applyFill="1" applyBorder="1" applyAlignment="1">
      <alignment horizontal="right"/>
    </xf>
    <xf numFmtId="0" fontId="5" fillId="2" borderId="9" xfId="2" applyFont="1" applyFill="1" applyBorder="1"/>
    <xf numFmtId="0" fontId="5" fillId="0" borderId="9" xfId="2" applyFont="1" applyBorder="1"/>
    <xf numFmtId="165" fontId="11" fillId="12" borderId="0" xfId="2" applyNumberFormat="1" applyFont="1" applyFill="1" applyBorder="1"/>
    <xf numFmtId="165" fontId="4" fillId="12" borderId="0" xfId="2" applyNumberFormat="1" applyFont="1" applyFill="1" applyBorder="1"/>
    <xf numFmtId="165" fontId="11" fillId="12" borderId="0" xfId="2" applyNumberFormat="1" applyFont="1" applyFill="1" applyBorder="1" applyAlignment="1">
      <alignment horizontal="right"/>
    </xf>
    <xf numFmtId="165" fontId="15" fillId="4" borderId="0" xfId="2" applyNumberFormat="1" applyFont="1" applyFill="1" applyBorder="1" applyAlignment="1">
      <alignment horizontal="center" vertical="center" wrapText="1"/>
    </xf>
    <xf numFmtId="165" fontId="12" fillId="11" borderId="9" xfId="2" applyNumberFormat="1" applyFont="1" applyFill="1" applyBorder="1" applyAlignment="1">
      <alignment horizontal="right"/>
    </xf>
    <xf numFmtId="165" fontId="15" fillId="11" borderId="0" xfId="2" applyNumberFormat="1" applyFont="1" applyFill="1" applyBorder="1" applyAlignment="1">
      <alignment horizontal="right"/>
    </xf>
    <xf numFmtId="165" fontId="12" fillId="6" borderId="9" xfId="2" applyNumberFormat="1" applyFont="1" applyFill="1" applyBorder="1" applyAlignment="1">
      <alignment horizontal="right"/>
    </xf>
    <xf numFmtId="165" fontId="15" fillId="6" borderId="0" xfId="2" applyNumberFormat="1" applyFont="1" applyFill="1" applyBorder="1" applyAlignment="1">
      <alignment horizontal="right"/>
    </xf>
    <xf numFmtId="165" fontId="15" fillId="11" borderId="0" xfId="2" applyNumberFormat="1" applyFont="1" applyFill="1" applyBorder="1" applyAlignment="1">
      <alignment horizontal="center" vertical="center" wrapText="1"/>
    </xf>
    <xf numFmtId="165" fontId="14" fillId="13" borderId="0" xfId="2" applyNumberFormat="1" applyFont="1" applyFill="1" applyBorder="1" applyAlignment="1">
      <alignment horizontal="right"/>
    </xf>
    <xf numFmtId="0" fontId="17" fillId="0" borderId="0" xfId="2" applyFont="1" applyFill="1" applyBorder="1" applyAlignment="1">
      <alignment horizontal="left"/>
    </xf>
    <xf numFmtId="0" fontId="22" fillId="0" borderId="0" xfId="0" applyFont="1" applyAlignment="1">
      <alignment wrapText="1"/>
    </xf>
    <xf numFmtId="0" fontId="21" fillId="0" borderId="10" xfId="5"/>
    <xf numFmtId="0" fontId="0" fillId="0" borderId="0" xfId="0" applyFont="1" applyBorder="1"/>
    <xf numFmtId="165" fontId="0" fillId="0" borderId="0" xfId="0" applyNumberFormat="1" applyFont="1" applyBorder="1"/>
    <xf numFmtId="0" fontId="0" fillId="0" borderId="0" xfId="0" applyFont="1" applyBorder="1" applyAlignment="1">
      <alignment horizontal="center" wrapText="1"/>
    </xf>
    <xf numFmtId="0" fontId="0" fillId="0" borderId="0" xfId="0" applyFont="1" applyFill="1" applyBorder="1" applyAlignment="1">
      <alignment horizontal="center" wrapText="1"/>
    </xf>
    <xf numFmtId="0" fontId="0" fillId="0" borderId="0" xfId="0" applyAlignment="1">
      <alignment horizontal="center"/>
    </xf>
    <xf numFmtId="0" fontId="0" fillId="0" borderId="0" xfId="0" applyFont="1" applyBorder="1" applyAlignment="1">
      <alignment horizontal="center" vertical="center" wrapText="1"/>
    </xf>
    <xf numFmtId="165" fontId="19" fillId="3" borderId="0" xfId="0" applyNumberFormat="1" applyFont="1" applyFill="1" applyBorder="1"/>
    <xf numFmtId="0" fontId="0" fillId="0" borderId="0" xfId="0" applyFont="1" applyFill="1" applyBorder="1" applyAlignment="1">
      <alignment horizontal="center" vertical="center" wrapText="1"/>
    </xf>
    <xf numFmtId="165" fontId="19" fillId="4" borderId="0" xfId="0" applyNumberFormat="1" applyFont="1" applyFill="1" applyBorder="1"/>
    <xf numFmtId="0" fontId="23" fillId="0" borderId="0" xfId="0" applyFont="1" applyFill="1" applyBorder="1" applyAlignment="1">
      <alignment horizontal="left" vertical="top"/>
    </xf>
    <xf numFmtId="0" fontId="23" fillId="0" borderId="0" xfId="0" applyFont="1" applyFill="1" applyBorder="1" applyAlignment="1">
      <alignment horizontal="center" vertical="top"/>
    </xf>
    <xf numFmtId="0" fontId="8" fillId="0" borderId="0" xfId="0" applyFont="1" applyFill="1" applyBorder="1" applyAlignment="1">
      <alignment horizontal="center" vertical="top"/>
    </xf>
    <xf numFmtId="0" fontId="8" fillId="0" borderId="0" xfId="0" applyFont="1" applyFill="1" applyBorder="1" applyAlignment="1">
      <alignment horizontal="left" vertical="top"/>
    </xf>
    <xf numFmtId="0" fontId="23" fillId="0" borderId="0" xfId="0" applyFont="1" applyFill="1" applyBorder="1" applyAlignment="1">
      <alignment vertical="top"/>
    </xf>
    <xf numFmtId="165" fontId="12" fillId="6" borderId="0" xfId="2" quotePrefix="1" applyNumberFormat="1" applyFont="1" applyFill="1" applyBorder="1" applyAlignment="1">
      <alignment horizontal="left" vertical="center" wrapText="1"/>
    </xf>
    <xf numFmtId="165" fontId="4" fillId="7" borderId="8" xfId="2" applyNumberFormat="1" applyFont="1" applyFill="1" applyBorder="1"/>
    <xf numFmtId="3" fontId="18" fillId="0" borderId="0" xfId="4" applyNumberFormat="1" applyFill="1" applyBorder="1"/>
    <xf numFmtId="0" fontId="0" fillId="5" borderId="11" xfId="0" applyFill="1" applyBorder="1" applyAlignment="1">
      <alignment vertical="center" wrapText="1"/>
    </xf>
    <xf numFmtId="165" fontId="19" fillId="5" borderId="12" xfId="0" applyNumberFormat="1" applyFont="1" applyFill="1" applyBorder="1"/>
    <xf numFmtId="165" fontId="0" fillId="5" borderId="13" xfId="0" applyNumberFormat="1" applyFill="1" applyBorder="1"/>
    <xf numFmtId="165" fontId="0" fillId="5" borderId="14" xfId="0" applyNumberFormat="1" applyFill="1" applyBorder="1"/>
    <xf numFmtId="165" fontId="12" fillId="6" borderId="2" xfId="2" quotePrefix="1" applyNumberFormat="1" applyFont="1" applyFill="1" applyBorder="1" applyAlignment="1">
      <alignment horizontal="left" vertical="center" wrapText="1"/>
    </xf>
    <xf numFmtId="165" fontId="4" fillId="14" borderId="0" xfId="2" applyNumberFormat="1" applyFont="1" applyFill="1" applyBorder="1"/>
    <xf numFmtId="165" fontId="11" fillId="14" borderId="0" xfId="2" applyNumberFormat="1" applyFont="1" applyFill="1" applyBorder="1" applyAlignment="1">
      <alignment horizontal="right"/>
    </xf>
    <xf numFmtId="165" fontId="15" fillId="10" borderId="0" xfId="2" applyNumberFormat="1" applyFont="1" applyFill="1" applyBorder="1" applyAlignment="1">
      <alignment horizontal="center" vertical="center" wrapText="1"/>
    </xf>
    <xf numFmtId="165" fontId="12" fillId="10" borderId="9" xfId="2" applyNumberFormat="1" applyFont="1" applyFill="1" applyBorder="1" applyAlignment="1">
      <alignment horizontal="right"/>
    </xf>
    <xf numFmtId="165" fontId="15" fillId="10" borderId="0" xfId="2" applyNumberFormat="1" applyFont="1" applyFill="1" applyBorder="1" applyAlignment="1">
      <alignment horizontal="right"/>
    </xf>
    <xf numFmtId="165" fontId="24" fillId="0" borderId="0" xfId="0" applyNumberFormat="1" applyFont="1" applyFill="1" applyBorder="1"/>
    <xf numFmtId="0" fontId="24" fillId="0" borderId="0" xfId="0" applyFont="1" applyFill="1" applyBorder="1"/>
    <xf numFmtId="0" fontId="25" fillId="0" borderId="0" xfId="0" applyFont="1" applyFill="1" applyBorder="1"/>
    <xf numFmtId="165" fontId="24" fillId="0" borderId="0" xfId="0" applyNumberFormat="1" applyFont="1" applyFill="1" applyBorder="1" applyAlignment="1">
      <alignment horizontal="right"/>
    </xf>
    <xf numFmtId="165" fontId="26" fillId="0" borderId="0" xfId="0" applyNumberFormat="1" applyFont="1" applyFill="1" applyBorder="1"/>
    <xf numFmtId="0" fontId="26" fillId="0" borderId="0" xfId="0" applyFont="1" applyFill="1" applyBorder="1"/>
    <xf numFmtId="0" fontId="25" fillId="0" borderId="6" xfId="0" applyFont="1" applyFill="1" applyBorder="1"/>
    <xf numFmtId="165" fontId="25" fillId="0" borderId="6" xfId="0" applyNumberFormat="1" applyFont="1" applyFill="1" applyBorder="1" applyAlignment="1">
      <alignment horizontal="right"/>
    </xf>
    <xf numFmtId="0" fontId="0" fillId="0" borderId="0" xfId="0" applyAlignment="1">
      <alignment wrapText="1"/>
    </xf>
    <xf numFmtId="165" fontId="27" fillId="13" borderId="0" xfId="2" applyNumberFormat="1" applyFont="1" applyFill="1" applyBorder="1" applyAlignment="1">
      <alignment horizontal="left"/>
    </xf>
    <xf numFmtId="0" fontId="21" fillId="0" borderId="10" xfId="5" applyAlignment="1">
      <alignment wrapText="1"/>
    </xf>
    <xf numFmtId="165" fontId="25" fillId="0" borderId="0" xfId="0" applyNumberFormat="1" applyFont="1" applyFill="1" applyBorder="1" applyAlignment="1">
      <alignment horizontal="right"/>
    </xf>
    <xf numFmtId="0" fontId="24" fillId="0" borderId="6" xfId="0" applyFont="1" applyFill="1" applyBorder="1"/>
    <xf numFmtId="165" fontId="24" fillId="0" borderId="6" xfId="0" applyNumberFormat="1" applyFont="1" applyFill="1" applyBorder="1" applyAlignment="1">
      <alignment horizontal="right"/>
    </xf>
    <xf numFmtId="165" fontId="24" fillId="0" borderId="6" xfId="0" applyNumberFormat="1" applyFont="1" applyFill="1" applyBorder="1"/>
  </cellXfs>
  <cellStyles count="6">
    <cellStyle name="Erotin 2" xfId="1"/>
    <cellStyle name="Normaali" xfId="0" builtinId="0"/>
    <cellStyle name="Normaali 2" xfId="2"/>
    <cellStyle name="Otsikko" xfId="4" builtinId="15"/>
    <cellStyle name="Otsikko 2" xfId="5" builtinId="17"/>
    <cellStyle name="Prosenttia" xfId="3" builtinId="5"/>
  </cellStyles>
  <dxfs count="99">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center" vertical="top" textRotation="0" wrapText="0" indent="0" justifyLastLine="0" shrinkToFit="0" readingOrder="0"/>
      <border diagonalUp="0" diagonalDown="0" outline="0">
        <left style="hair">
          <color indexed="64"/>
        </left>
        <right style="hair">
          <color indexed="64"/>
        </right>
        <top/>
        <bottom/>
      </border>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4"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8"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3" tint="0.79998168889431442"/>
        </patternFill>
      </fill>
      <alignment horizontal="right" vertical="center" textRotation="0" wrapText="1" indent="0" justifyLastLine="0" shrinkToFit="0" readingOrder="0"/>
    </dxf>
    <dxf>
      <fill>
        <patternFill patternType="solid">
          <fgColor indexed="64"/>
          <bgColor theme="3"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0_ ;[Red]\-#,##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4" tint="0.79998168889431442"/>
        </patternFill>
      </fill>
      <alignment horizontal="center" vertical="center" textRotation="0" wrapText="1" indent="0" justifyLastLine="0" shrinkToFit="0" readingOrder="0"/>
    </dxf>
    <dxf>
      <numFmt numFmtId="165" formatCode="#,##0_ ;[Red]\-#,##0\ "/>
      <fill>
        <patternFill patternType="solid">
          <fgColor indexed="64"/>
          <bgColor theme="7" tint="0.59999389629810485"/>
        </patternFill>
      </fill>
      <border diagonalUp="0" diagonalDown="0">
        <left style="medium">
          <color indexed="64"/>
        </left>
        <right style="medium">
          <color indexed="64"/>
        </right>
        <top/>
        <bottom/>
        <vertical/>
        <horizontal/>
      </border>
    </dxf>
    <dxf>
      <numFmt numFmtId="165" formatCode="#,##0_ ;[Red]\-#,##0\ "/>
    </dxf>
    <dxf>
      <numFmt numFmtId="165" formatCode="#,##0_ ;[Red]\-#,##0\ "/>
    </dxf>
    <dxf>
      <numFmt numFmtId="165" formatCode="#,##0_ ;[Red]\-#,##0\ "/>
      <fill>
        <patternFill patternType="solid">
          <fgColor indexed="64"/>
          <bgColor theme="7" tint="0.59999389629810485"/>
        </patternFill>
      </fill>
    </dxf>
    <dxf>
      <numFmt numFmtId="165" formatCode="#,##0_ ;[Red]\-#,##0\ "/>
      <fill>
        <patternFill patternType="solid">
          <fgColor indexed="64"/>
          <bgColor theme="8" tint="0.79998168889431442"/>
        </patternFill>
      </fill>
    </dxf>
    <dxf>
      <numFmt numFmtId="165" formatCode="#,##0_ ;[Red]\-#,##0\ "/>
    </dxf>
    <dxf>
      <numFmt numFmtId="165" formatCode="#,##0_ ;[Red]\-#,##0\ "/>
    </dxf>
    <dxf>
      <numFmt numFmtId="165" formatCode="#,##0_ ;[Red]\-#,##0\ "/>
    </dxf>
    <dxf>
      <numFmt numFmtId="165" formatCode="#,##0_ ;[Red]\-#,##0\ "/>
    </dxf>
    <dxf>
      <numFmt numFmtId="165" formatCode="#,##0_ ;[Red]\-#,##0\ "/>
    </dxf>
    <dxf>
      <numFmt numFmtId="165" formatCode="#,##0_ ;[Red]\-#,##0\ "/>
    </dxf>
    <dxf>
      <numFmt numFmtId="165" formatCode="#,##0_ ;[Red]\-#,##0\ "/>
    </dxf>
    <dxf>
      <numFmt numFmtId="165" formatCode="#,##0_ ;[Red]\-#,##0\ "/>
      <fill>
        <patternFill patternType="solid">
          <fgColor indexed="64"/>
          <bgColor theme="8" tint="0.79998168889431442"/>
        </patternFill>
      </fill>
    </dxf>
    <dxf>
      <numFmt numFmtId="165" formatCode="#,##0_ ;[Red]\-#,##0\ "/>
    </dxf>
    <dxf>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Arial"/>
        <scheme val="minor"/>
      </font>
      <numFmt numFmtId="165" formatCode="#,##0_ ;[Red]\-#,##0\ "/>
      <fill>
        <patternFill patternType="solid">
          <fgColor indexed="64"/>
          <bgColor theme="4" tint="0.79998168889431442"/>
        </patternFill>
      </fill>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Calibri"/>
        <scheme val="none"/>
      </font>
      <numFmt numFmtId="165" formatCode="#,##0_ ;[Red]\-#,##0\ "/>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6" name="Taulukko6" displayName="Taulukko6" ref="A3:D13" headerRowDxfId="98">
  <autoFilter ref="A3:D13">
    <filterColumn colId="0" hiddenButton="1"/>
    <filterColumn colId="1" hiddenButton="1"/>
    <filterColumn colId="2" hiddenButton="1"/>
    <filterColumn colId="3" hiddenButton="1"/>
  </autoFilter>
  <tableColumns count="4">
    <tableColumn id="1" name="Siirtyvät erät" totalsRowLabel="Summa"/>
    <tableColumn id="2" name="Kevään 2022 arvion mukainen"/>
    <tableColumn id="3" name="Kevään 2023 arvion mukainen"/>
    <tableColumn id="4" name="Muutos" totalsRowFunction="sum" dataDxfId="97" totalsRowDxfId="96"/>
  </tableColumns>
  <tableStyleInfo name="TableStyleMedium2" showFirstColumn="0" showLastColumn="0" showRowStripes="1" showColumnStripes="0"/>
</table>
</file>

<file path=xl/tables/table2.xml><?xml version="1.0" encoding="utf-8"?>
<table xmlns="http://schemas.openxmlformats.org/spreadsheetml/2006/main" id="2" name="Taulukko2" displayName="Taulukko2" ref="A3:K297" totalsRowShown="0" headerRowDxfId="95" dataDxfId="94">
  <autoFilter ref="A3:K2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nro" dataDxfId="93"/>
    <tableColumn id="2" name="Kunnat" dataDxfId="92"/>
    <tableColumn id="3" name="SOTE siirtyvät kustannukset, TP2021 (kunnan hyte eliminoitu)" dataDxfId="91"/>
    <tableColumn id="4" name="SOTE siirtyvät kustannukset, TPA2022 (hyte eliminoitu)" dataDxfId="90"/>
    <tableColumn id="5" name="Keskiarvo 2021-2022" dataDxfId="89">
      <calculatedColumnFormula>AVERAGE(C4:D4)</calculatedColumnFormula>
    </tableColumn>
    <tableColumn id="6" name="SOTE siirtyvät kustannukset 2022 tasossa" dataDxfId="88">
      <calculatedColumnFormula>(E4/$E$4)*$D$4</calculatedColumnFormula>
    </tableColumn>
    <tableColumn id="7" name="PELA siirtyvät kustannukset, TP2021" dataDxfId="87"/>
    <tableColumn id="8" name="PELA siirtyvät kustannukset, TPA2022 " dataDxfId="86"/>
    <tableColumn id="9" name="Keskiarvo 2021-20222" dataDxfId="85">
      <calculatedColumnFormula>AVERAGE(G4:H4)</calculatedColumnFormula>
    </tableColumn>
    <tableColumn id="10" name="PELA siirtyvät kustannukset 2022 tasossa" dataDxfId="84">
      <calculatedColumnFormula>(I4/$I$4)*$H$4</calculatedColumnFormula>
    </tableColumn>
    <tableColumn id="11" name="Siirtyvät kustannukset yhteensä" dataDxfId="83">
      <calculatedColumnFormula>J4+F4</calculatedColumnFormula>
    </tableColumn>
  </tableColumns>
  <tableStyleInfo name="TableStyleMedium2" showFirstColumn="0" showLastColumn="0" showRowStripes="0" showColumnStripes="0"/>
</table>
</file>

<file path=xl/tables/table3.xml><?xml version="1.0" encoding="utf-8"?>
<table xmlns="http://schemas.openxmlformats.org/spreadsheetml/2006/main" id="13" name="Taulukko13" displayName="Taulukko13" ref="A4:P298" totalsRowShown="0" headerRowDxfId="82">
  <tableColumns count="16">
    <tableColumn id="1" name="nro"/>
    <tableColumn id="2" name="Kunnat"/>
    <tableColumn id="3" name="Asukasluku 31.12.2022" dataDxfId="81"/>
    <tableColumn id="4" name="Siirtyvät kustannukset (TP21+TPA22)" dataDxfId="80"/>
    <tableColumn id="5" name="Siirtyvä valtionosuus (sote-osat)" dataDxfId="79"/>
    <tableColumn id="6" name="Siirtyvä yhteisövero" dataDxfId="78"/>
    <tableColumn id="8" name="Siirtyvät veromenetysten kompensaatiot" dataDxfId="77"/>
    <tableColumn id="9" name="Siirtyvä kunnallisvero" dataDxfId="76"/>
    <tableColumn id="10" name="Verotuskustannusten alenema" dataDxfId="75"/>
    <tableColumn id="11" name="Verotuloihin perustuvan tasauksen muutos, ml. Neutralisointi" dataDxfId="74"/>
    <tableColumn id="7" name="Jälkikäteistarkistuksesta aiheutuva valtionosuuden lisäsiirto" dataDxfId="73"/>
    <tableColumn id="12" name="Siirtyvät tulot ml. verokust. alenema ja tasauksen neutralisointi " dataDxfId="72"/>
    <tableColumn id="13" name="Siirtyvien kustannusten ja tulojen erotus" dataDxfId="71"/>
    <tableColumn id="14" name="Muutoksen rajaus (omavastuu 40 %)" dataDxfId="70"/>
    <tableColumn id="15" name="Neutralisointi" dataDxfId="69"/>
    <tableColumn id="16" name="Muutosrajoitin, euroa (huomioidaan valtionosuudessa 2024 alkaen)" dataDxfId="68"/>
  </tableColumns>
  <tableStyleInfo name="TableStyleLight20" showFirstColumn="0" showLastColumn="0" showRowStripes="0" showColumnStripes="0"/>
</table>
</file>

<file path=xl/tables/table4.xml><?xml version="1.0" encoding="utf-8"?>
<table xmlns="http://schemas.openxmlformats.org/spreadsheetml/2006/main" id="1" name="Taulukko1" displayName="Taulukko1" ref="A6:AA300" totalsRowShown="0" headerRowDxfId="67" dataDxfId="66" headerRowCellStyle="Normaali 2" dataCellStyle="Normaali 2">
  <tableColumns count="27">
    <tableColumn id="1" name="nro" dataDxfId="65" dataCellStyle="Normaali 2"/>
    <tableColumn id="2" name="Alue" dataDxfId="64" dataCellStyle="Normaali 2"/>
    <tableColumn id="3" name="Hv-alue" dataDxfId="63" dataCellStyle="Normaali 2"/>
    <tableColumn id="4" name="Asukasluku 31.12.2022" dataDxfId="62" dataCellStyle="Normaali 2"/>
    <tableColumn id="5" name="Jäljelle jäävien tehtävien nettokustannukset (TPA2022)" dataDxfId="61" dataCellStyle="Normaali 2"/>
    <tableColumn id="6" name="Kunnallisvero " dataDxfId="60" dataCellStyle="Normaali 2"/>
    <tableColumn id="7" name="Kiinteistövero" dataDxfId="59" dataCellStyle="Normaali 2"/>
    <tableColumn id="8" name="Yhteisövero" dataDxfId="58" dataCellStyle="Normaali 2"/>
    <tableColumn id="9" name="VOS, VM" dataDxfId="57" dataCellStyle="Normaali 2"/>
    <tableColumn id="10" name="Verokompit, VM" dataDxfId="56" dataCellStyle="Normaali 2"/>
    <tableColumn id="11" name="VOS, muutosraj. (40 %:n omavastuu)" dataDxfId="55" dataCellStyle="Normaali 2"/>
    <tableColumn id="12" name="VOS OKM, 2022" dataDxfId="54" dataCellStyle="Normaali 2"/>
    <tableColumn id="13" name="Rahoituserät, netto" dataDxfId="53" dataCellStyle="Normaali 2"/>
    <tableColumn id="14" name="Verotuskustannusten alenema (hyöty)" dataDxfId="52" dataCellStyle="Normaali 2"/>
    <tableColumn id="27" name="Jälkikäteistarkistuksesta aiheutuva valtionosuuden lisäsiirto" dataDxfId="51" dataCellStyle="Normaali 2"/>
    <tableColumn id="15" name="Uusi tasapaino, €" dataDxfId="50" dataCellStyle="Normaali 2">
      <calculatedColumnFormula>SUM(F7:N7)-E7</calculatedColumnFormula>
    </tableColumn>
    <tableColumn id="16" name="Uusi tasapaino, €/as." dataDxfId="49" dataCellStyle="Normaali 2">
      <calculatedColumnFormula>P7/D7</calculatedColumnFormula>
    </tableColumn>
    <tableColumn id="17" name="Toimintakate + poistot ja arvonal. (TPA2022)" dataDxfId="48" dataCellStyle="Normaali 2"/>
    <tableColumn id="18" name="Kunnallisvero (nykyverojärj.)" dataDxfId="47" dataCellStyle="Normaali 2"/>
    <tableColumn id="19" name="Yhteisövero (nykyinen)" dataDxfId="46" dataCellStyle="Normaali 2"/>
    <tableColumn id="20" name="VOS, VM (nykyinen)" dataDxfId="45" dataCellStyle="Normaali 2"/>
    <tableColumn id="21" name="Verokompit, VM (nykyinen)" dataDxfId="44" dataCellStyle="Normaali 2"/>
    <tableColumn id="22" name="Muut tulot (ei muutu)" dataDxfId="43" dataCellStyle="Normaali 2"/>
    <tableColumn id="23" name="Nykyinen tasapaino, €" dataDxfId="42" dataCellStyle="Normaali 2">
      <calculatedColumnFormula>S7+T7+U7+V7+W7-R7</calculatedColumnFormula>
    </tableColumn>
    <tableColumn id="24" name="Nykyinen tasapaino, €/as. " dataDxfId="41" dataCellStyle="Normaali 2">
      <calculatedColumnFormula>X7/D7</calculatedColumnFormula>
    </tableColumn>
    <tableColumn id="25" name="Tasapainon muutos, €" dataDxfId="40" dataCellStyle="Normaali 2">
      <calculatedColumnFormula>P7-X7</calculatedColumnFormula>
    </tableColumn>
    <tableColumn id="26" name="Tasapainon muutos, €/as." dataDxfId="39" dataCellStyle="Normaali 2">
      <calculatedColumnFormula>Z7/D7</calculatedColumnFormula>
    </tableColumn>
  </tableColumns>
  <tableStyleInfo name="TableStyleLight16" showFirstColumn="0" showLastColumn="0" showRowStripes="0" showColumnStripes="0"/>
</table>
</file>

<file path=xl/tables/table5.xml><?xml version="1.0" encoding="utf-8"?>
<table xmlns="http://schemas.openxmlformats.org/spreadsheetml/2006/main" id="5" name="Taulukko5" displayName="Taulukko5" ref="A12:AH310" totalsRowShown="0" headerRowDxfId="38" dataDxfId="37" headerRowCellStyle="Normaali 2" dataCellStyle="Normaali 2">
  <autoFilter ref="A12:AH3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name="nro" dataDxfId="36" dataCellStyle="Normaali 2"/>
    <tableColumn id="2" name="Kunnat" dataDxfId="35" dataCellStyle="Normaali 2"/>
    <tableColumn id="3" name="Hv-alue" dataDxfId="34" dataCellStyle="Normaali 2"/>
    <tableColumn id="4" name="Kuntakoko" dataDxfId="33" dataCellStyle="Normaali 2"/>
    <tableColumn id="5" name="Asukasluku 31.12.2022" dataDxfId="32" dataCellStyle="Normaali 2">
      <calculatedColumnFormula>'Tasapainon muutos, pl. tasaus'!D3</calculatedColumnFormula>
    </tableColumn>
    <tableColumn id="6" name="Nykyinen tasapaino 2022, €/asukas" dataDxfId="31" dataCellStyle="Normaali 2"/>
    <tableColumn id="7" name="Uusi tasapaino ILMAN tasausta, 2022, €/asukas" dataDxfId="30" dataCellStyle="Normaali 2"/>
    <tableColumn id="8" name="Tasapainon muutos ILMAN tasausta, 2022, €/asukas" dataDxfId="29" dataCellStyle="Normaali 2">
      <calculatedColumnFormula>G13-F13</calculatedColumnFormula>
    </tableColumn>
    <tableColumn id="9" name="Tasaus 2023, €/asukas" dataDxfId="28" dataCellStyle="Normaali 2">
      <calculatedColumnFormula>H13*(-1)+$H$17</calculatedColumnFormula>
    </tableColumn>
    <tableColumn id="10" name="Tasaus 2024, €/asukas" dataDxfId="27" dataCellStyle="Normaali 2">
      <calculatedColumnFormula>IF($H13&lt;-15,-$H13-15,IF($H13&gt;15,15-$H13,0))-$J$17</calculatedColumnFormula>
    </tableColumn>
    <tableColumn id="11" name="Tasaus 2025, €/asukas" dataDxfId="26" dataCellStyle="Normaali 2">
      <calculatedColumnFormula>IF($H13&lt;-30,-$H13-30,IF($H13&gt;30,30-$H13,0))-$K$17</calculatedColumnFormula>
    </tableColumn>
    <tableColumn id="12" name="Tasaus 2026, €/asukas" dataDxfId="25" dataCellStyle="Normaali 2">
      <calculatedColumnFormula>IF($H13&lt;-45,-$H13-45,IF($H13&gt;45,45-$H13,0))-$L$17</calculatedColumnFormula>
    </tableColumn>
    <tableColumn id="13" name="Tasaus 2027, €/asukas" dataDxfId="24" dataCellStyle="Normaali 2">
      <calculatedColumnFormula>IF($H13&lt;-60,-$H13-60,IF($H13&gt;60,60-$H13,0))-$M$17</calculatedColumnFormula>
    </tableColumn>
    <tableColumn id="14" name="Uusi tasapaino ml. tasaus, 2027 alkaen, €/asukas" dataDxfId="23" dataCellStyle="Normaali 2">
      <calculatedColumnFormula>G13+M13</calculatedColumnFormula>
    </tableColumn>
    <tableColumn id="15" name="Tasapainon muutos ml. tasaus, 2027 alkaen, €/asukas" dataDxfId="22" dataCellStyle="Normaali 2">
      <calculatedColumnFormula>N13-F13</calculatedColumnFormula>
    </tableColumn>
    <tableColumn id="31" name="Tasaus 2023, €" dataDxfId="21" dataCellStyle="Normaali 2">
      <calculatedColumnFormula>Taulukko5[[#This Row],[Tasaus 2023, €/asukas]]*Taulukko5[[#This Row],[Asukasluku 31.12.2022]]</calculatedColumnFormula>
    </tableColumn>
    <tableColumn id="35" name="Tasaus 2024, €" dataDxfId="20" dataCellStyle="Normaali 2"/>
    <tableColumn id="34" name="Tasaus 2025, €" dataDxfId="19" dataCellStyle="Normaali 2"/>
    <tableColumn id="33" name="Tasaus 2026, €" dataDxfId="18" dataCellStyle="Normaali 2"/>
    <tableColumn id="32" name="Tasaus 2027, €" dataDxfId="17" dataCellStyle="Normaali 2"/>
    <tableColumn id="16" name="Tasapainon muutos 2023, €/as" dataDxfId="16" dataCellStyle="Normaali 2">
      <calculatedColumnFormula>$H13+I13</calculatedColumnFormula>
    </tableColumn>
    <tableColumn id="17" name="Tasapainon muutos 2024, €/as" dataDxfId="15" dataCellStyle="Normaali 2">
      <calculatedColumnFormula>$H13+J13</calculatedColumnFormula>
    </tableColumn>
    <tableColumn id="18" name="Tasapainon muutos 2025, €/as" dataDxfId="14" dataCellStyle="Normaali 2">
      <calculatedColumnFormula>$H13+K13</calculatedColumnFormula>
    </tableColumn>
    <tableColumn id="19" name="Tasapainon muutos 2026, €/as" dataDxfId="13" dataCellStyle="Normaali 2">
      <calculatedColumnFormula>$H13+L13</calculatedColumnFormula>
    </tableColumn>
    <tableColumn id="20" name="Tasapainon muutos 2027 (LOPULLINEN MUUTOS), €/as" dataDxfId="12" dataCellStyle="Normaali 2">
      <calculatedColumnFormula>$H13+M13</calculatedColumnFormula>
    </tableColumn>
    <tableColumn id="21" name="Nykyinen kunnan vero-%, 2022" dataDxfId="11" dataCellStyle="Normaali 2"/>
    <tableColumn id="22" name="UUSI kunnan vero-%, 2022" dataDxfId="10" dataCellStyle="Normaali 2">
      <calculatedColumnFormula>Z13-$E$9</calculatedColumnFormula>
    </tableColumn>
    <tableColumn id="23" name="Kunnallisvero-%:n muutos, 2022" dataDxfId="9" dataCellStyle="Normaali 2">
      <calculatedColumnFormula>AA13-Z13</calculatedColumnFormula>
    </tableColumn>
    <tableColumn id="24" name="Kunnallisvero-%:n tuotto, v. 2022" dataDxfId="8" dataCellStyle="Normaali 2"/>
    <tableColumn id="25" name="Korotuspaine/laskuvara tulovero-%:iin 2023, %-yks." dataDxfId="7" dataCellStyle="Normaali 2">
      <calculatedColumnFormula>-U13/$AC13</calculatedColumnFormula>
    </tableColumn>
    <tableColumn id="26" name="Korotuspaine/laskuvara tulovero-%:iin 2024, %-yks." dataDxfId="6" dataCellStyle="Normaali 2">
      <calculatedColumnFormula>-V13/$AC13</calculatedColumnFormula>
    </tableColumn>
    <tableColumn id="27" name="Korotuspaine/laskuvara tulovero-%:iin 2025, %-yks." dataDxfId="5" dataCellStyle="Normaali 2">
      <calculatedColumnFormula>-W13/$AC13</calculatedColumnFormula>
    </tableColumn>
    <tableColumn id="28" name="Korotuspaine/laskuvara tulovero-%:iin 2026, %-yks." dataDxfId="4" dataCellStyle="Normaali 2">
      <calculatedColumnFormula>-X13/$AC13</calculatedColumnFormula>
    </tableColumn>
    <tableColumn id="29" name="LOPULLINEN lask. paine (pysyvä) 2027&gt; %-yks." dataDxfId="3" dataCellStyle="Normaali 2">
      <calculatedColumnFormula>-Y13/$AC13</calculatedColumnFormula>
    </tableColumn>
  </tableColumns>
  <tableStyleInfo name="TableStyleLight20" showFirstColumn="0" showLastColumn="0" showRowStripes="0" showColumnStripes="0"/>
</table>
</file>

<file path=xl/tables/table6.xml><?xml version="1.0" encoding="utf-8"?>
<table xmlns="http://schemas.openxmlformats.org/spreadsheetml/2006/main" id="4" name="Taulukko4" displayName="Taulukko4" ref="A4:B69" totalsRowShown="0" headerRowDxfId="2">
  <autoFilter ref="A4:B69">
    <filterColumn colId="0" hiddenButton="1"/>
    <filterColumn colId="1" hiddenButton="1"/>
  </autoFilter>
  <tableColumns count="2">
    <tableColumn id="1" name="PALVELUN NUMERO" dataDxfId="1"/>
    <tableColumn id="2" name="PALVELU" dataDxfId="0"/>
  </tableColumns>
  <tableStyleInfo name="TableStyleLight20" showFirstColumn="0" showLastColumn="0" showRowStripes="0"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C16"/>
  <sheetViews>
    <sheetView tabSelected="1" zoomScaleNormal="100" workbookViewId="0"/>
  </sheetViews>
  <sheetFormatPr defaultRowHeight="14.25" x14ac:dyDescent="0.2"/>
  <cols>
    <col min="1" max="1" width="68.75" customWidth="1"/>
  </cols>
  <sheetData>
    <row r="1" spans="1:3" ht="23.25" x14ac:dyDescent="0.35">
      <c r="A1" s="16" t="s">
        <v>358</v>
      </c>
      <c r="C1" s="117"/>
    </row>
    <row r="2" spans="1:3" ht="71.25" x14ac:dyDescent="0.2">
      <c r="A2" s="140" t="s">
        <v>481</v>
      </c>
    </row>
    <row r="3" spans="1:3" ht="99.75" x14ac:dyDescent="0.2">
      <c r="A3" s="140" t="s">
        <v>492</v>
      </c>
    </row>
    <row r="4" spans="1:3" ht="85.5" x14ac:dyDescent="0.2">
      <c r="A4" s="177" t="s">
        <v>493</v>
      </c>
    </row>
    <row r="5" spans="1:3" ht="17.25" thickBot="1" x14ac:dyDescent="0.3">
      <c r="A5" s="141" t="s">
        <v>482</v>
      </c>
    </row>
    <row r="6" spans="1:3" ht="48" customHeight="1" thickTop="1" x14ac:dyDescent="0.2">
      <c r="A6" s="177" t="s">
        <v>483</v>
      </c>
    </row>
    <row r="7" spans="1:3" ht="28.5" customHeight="1" thickBot="1" x14ac:dyDescent="0.3">
      <c r="A7" s="141" t="s">
        <v>365</v>
      </c>
    </row>
    <row r="8" spans="1:3" ht="72.75" customHeight="1" thickTop="1" x14ac:dyDescent="0.2">
      <c r="A8" s="140" t="s">
        <v>484</v>
      </c>
    </row>
    <row r="9" spans="1:3" ht="17.25" thickBot="1" x14ac:dyDescent="0.3">
      <c r="A9" s="141" t="s">
        <v>366</v>
      </c>
    </row>
    <row r="10" spans="1:3" ht="86.25" thickTop="1" x14ac:dyDescent="0.2">
      <c r="A10" s="140" t="s">
        <v>485</v>
      </c>
    </row>
    <row r="11" spans="1:3" ht="17.25" thickBot="1" x14ac:dyDescent="0.3">
      <c r="A11" s="179" t="s">
        <v>486</v>
      </c>
    </row>
    <row r="12" spans="1:3" ht="72" thickTop="1" x14ac:dyDescent="0.2">
      <c r="A12" s="140" t="s">
        <v>487</v>
      </c>
    </row>
    <row r="13" spans="1:3" ht="17.25" thickBot="1" x14ac:dyDescent="0.3">
      <c r="A13" s="141" t="s">
        <v>488</v>
      </c>
    </row>
    <row r="14" spans="1:3" ht="43.5" thickTop="1" x14ac:dyDescent="0.2">
      <c r="A14" s="140" t="s">
        <v>490</v>
      </c>
    </row>
    <row r="15" spans="1:3" ht="17.25" thickBot="1" x14ac:dyDescent="0.3">
      <c r="A15" s="179" t="s">
        <v>489</v>
      </c>
    </row>
    <row r="16" spans="1:3" ht="157.5" thickTop="1" x14ac:dyDescent="0.2">
      <c r="A16" s="177" t="s">
        <v>491</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110" zoomScaleNormal="110" workbookViewId="0">
      <selection activeCell="C17" sqref="C17"/>
    </sheetView>
  </sheetViews>
  <sheetFormatPr defaultRowHeight="14.25" x14ac:dyDescent="0.2"/>
  <cols>
    <col min="1" max="1" width="51.5" bestFit="1" customWidth="1"/>
    <col min="2" max="3" width="25.625" customWidth="1"/>
    <col min="4" max="4" width="11.125" bestFit="1" customWidth="1"/>
  </cols>
  <sheetData>
    <row r="1" spans="1:4" ht="23.25" x14ac:dyDescent="0.35">
      <c r="A1" s="158" t="s">
        <v>464</v>
      </c>
    </row>
    <row r="3" spans="1:4" ht="15" x14ac:dyDescent="0.25">
      <c r="A3" s="173" t="s">
        <v>467</v>
      </c>
      <c r="B3" s="173" t="s">
        <v>465</v>
      </c>
      <c r="C3" s="173" t="s">
        <v>466</v>
      </c>
      <c r="D3" s="174" t="s">
        <v>0</v>
      </c>
    </row>
    <row r="4" spans="1:4" ht="15" x14ac:dyDescent="0.25">
      <c r="A4" s="170" t="s">
        <v>494</v>
      </c>
      <c r="B4" s="172">
        <v>21233580999.999996</v>
      </c>
      <c r="C4" s="172">
        <v>21800502000</v>
      </c>
      <c r="D4" s="172">
        <f>Taulukko6[[#This Row],[Kevään 2023 arvion mukainen]]-Taulukko6[[#This Row],[Kevään 2022 arvion mukainen]]</f>
        <v>566921000.00000381</v>
      </c>
    </row>
    <row r="5" spans="1:4" ht="15" x14ac:dyDescent="0.25">
      <c r="A5" s="181" t="s">
        <v>456</v>
      </c>
      <c r="B5" s="183">
        <v>62000000</v>
      </c>
      <c r="C5" s="182">
        <v>64000000</v>
      </c>
      <c r="D5" s="182">
        <f>Taulukko6[[#This Row],[Kevään 2023 arvion mukainen]]-Taulukko6[[#This Row],[Kevään 2022 arvion mukainen]]</f>
        <v>2000000</v>
      </c>
    </row>
    <row r="6" spans="1:4" ht="15" x14ac:dyDescent="0.25">
      <c r="A6" s="171" t="s">
        <v>495</v>
      </c>
      <c r="B6" s="180">
        <f>B4+B5</f>
        <v>21295580999.999996</v>
      </c>
      <c r="C6" s="180">
        <f t="shared" ref="C6" si="0">C4+C5</f>
        <v>21864502000</v>
      </c>
      <c r="D6" s="180">
        <f>Taulukko6[[#This Row],[Kevään 2023 arvion mukainen]]-Taulukko6[[#This Row],[Kevään 2022 arvion mukainen]]</f>
        <v>568921000.00000381</v>
      </c>
    </row>
    <row r="7" spans="1:4" ht="15" x14ac:dyDescent="0.25">
      <c r="A7" s="169" t="s">
        <v>460</v>
      </c>
      <c r="B7" s="172">
        <v>5361132302.5632324</v>
      </c>
      <c r="C7" s="172">
        <v>5361103752.8700027</v>
      </c>
      <c r="D7" s="172">
        <f>Taulukko6[[#This Row],[Kevään 2023 arvion mukainen]]-Taulukko6[[#This Row],[Kevään 2022 arvion mukainen]]</f>
        <v>-28549.693229675293</v>
      </c>
    </row>
    <row r="8" spans="1:4" ht="15" x14ac:dyDescent="0.25">
      <c r="A8" s="169" t="s">
        <v>461</v>
      </c>
      <c r="B8" s="172">
        <v>13173448697.436764</v>
      </c>
      <c r="C8" s="172">
        <v>13484915194.6</v>
      </c>
      <c r="D8" s="172">
        <f>Taulukko6[[#This Row],[Kevään 2023 arvion mukainen]]-Taulukko6[[#This Row],[Kevään 2022 arvion mukainen]]</f>
        <v>311466497.16323662</v>
      </c>
    </row>
    <row r="9" spans="1:4" ht="15" x14ac:dyDescent="0.25">
      <c r="A9" s="169" t="s">
        <v>462</v>
      </c>
      <c r="B9" s="172">
        <v>817000000</v>
      </c>
      <c r="C9" s="172">
        <v>913436344</v>
      </c>
      <c r="D9" s="172">
        <f>Taulukko6[[#This Row],[Kevään 2023 arvion mukainen]]-Taulukko6[[#This Row],[Kevään 2022 arvion mukainen]]</f>
        <v>96436344</v>
      </c>
    </row>
    <row r="10" spans="1:4" ht="15" x14ac:dyDescent="0.25">
      <c r="A10" s="169" t="s">
        <v>463</v>
      </c>
      <c r="B10" s="172">
        <v>1944000000</v>
      </c>
      <c r="C10" s="172">
        <v>1944000000</v>
      </c>
      <c r="D10" s="172">
        <f>Taulukko6[[#This Row],[Kevään 2023 arvion mukainen]]-Taulukko6[[#This Row],[Kevään 2022 arvion mukainen]]</f>
        <v>0</v>
      </c>
    </row>
    <row r="11" spans="1:4" ht="15" x14ac:dyDescent="0.25">
      <c r="A11" s="175" t="s">
        <v>496</v>
      </c>
      <c r="B11" s="176">
        <f>SUM(B7:B10)</f>
        <v>21295580999.999996</v>
      </c>
      <c r="C11" s="176">
        <f>SUM(C7:C10)</f>
        <v>21703455291.470001</v>
      </c>
      <c r="D11" s="176">
        <f>Taulukko6[[#This Row],[Kevään 2023 arvion mukainen]]-Taulukko6[[#This Row],[Kevään 2022 arvion mukainen]]</f>
        <v>407874291.47000504</v>
      </c>
    </row>
    <row r="12" spans="1:4" ht="15" x14ac:dyDescent="0.25">
      <c r="A12" s="169" t="s">
        <v>497</v>
      </c>
      <c r="B12" s="169">
        <f>B6-B11</f>
        <v>0</v>
      </c>
      <c r="C12" s="169">
        <f>C6-C11</f>
        <v>161046708.52999878</v>
      </c>
      <c r="D12" s="172">
        <f>Taulukko6[[#This Row],[Kevään 2023 arvion mukainen]]-Taulukko6[[#This Row],[Kevään 2022 arvion mukainen]]</f>
        <v>161046708.52999878</v>
      </c>
    </row>
    <row r="13" spans="1:4" ht="15" x14ac:dyDescent="0.25">
      <c r="A13" s="171" t="s">
        <v>468</v>
      </c>
      <c r="B13" s="180">
        <f>B11+B12</f>
        <v>21295580999.999996</v>
      </c>
      <c r="C13" s="180">
        <f>C11+C12</f>
        <v>21864502000</v>
      </c>
      <c r="D13" s="180">
        <f>Taulukko6[[#This Row],[Kevään 2023 arvion mukainen]]-Taulukko6[[#This Row],[Kevään 2022 arvion mukainen]]</f>
        <v>568921000.00000381</v>
      </c>
    </row>
    <row r="14" spans="1:4" ht="57" x14ac:dyDescent="0.2">
      <c r="A14" s="177" t="s">
        <v>499</v>
      </c>
    </row>
    <row r="15" spans="1:4" ht="28.5" x14ac:dyDescent="0.2">
      <c r="A15" s="177" t="s">
        <v>469</v>
      </c>
    </row>
    <row r="16" spans="1:4" ht="28.5" x14ac:dyDescent="0.2">
      <c r="A16" s="177" t="s">
        <v>498</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7"/>
  <sheetViews>
    <sheetView zoomScale="80" zoomScaleNormal="80" workbookViewId="0"/>
  </sheetViews>
  <sheetFormatPr defaultRowHeight="14.25" x14ac:dyDescent="0.2"/>
  <cols>
    <col min="2" max="2" width="13.125" bestFit="1" customWidth="1"/>
    <col min="3" max="4" width="16.125" customWidth="1"/>
    <col min="5" max="5" width="16.625" customWidth="1"/>
    <col min="6" max="6" width="20" customWidth="1"/>
    <col min="7" max="7" width="18.375" customWidth="1"/>
    <col min="8" max="8" width="18" customWidth="1"/>
    <col min="9" max="9" width="16.625" customWidth="1"/>
    <col min="10" max="10" width="18.75" customWidth="1"/>
    <col min="11" max="11" width="16.5" customWidth="1"/>
  </cols>
  <sheetData>
    <row r="1" spans="1:11" ht="23.25" x14ac:dyDescent="0.35">
      <c r="A1" s="158" t="s">
        <v>368</v>
      </c>
    </row>
    <row r="2" spans="1:11" x14ac:dyDescent="0.2">
      <c r="A2" s="70"/>
    </row>
    <row r="3" spans="1:11" s="146" customFormat="1" ht="57" x14ac:dyDescent="0.2">
      <c r="A3" s="147" t="s">
        <v>7</v>
      </c>
      <c r="B3" s="147" t="s">
        <v>348</v>
      </c>
      <c r="C3" s="144" t="s">
        <v>457</v>
      </c>
      <c r="D3" s="144" t="s">
        <v>470</v>
      </c>
      <c r="E3" s="147" t="s">
        <v>369</v>
      </c>
      <c r="F3" s="145" t="s">
        <v>370</v>
      </c>
      <c r="G3" s="147" t="s">
        <v>371</v>
      </c>
      <c r="H3" s="147" t="s">
        <v>471</v>
      </c>
      <c r="I3" s="147" t="s">
        <v>374</v>
      </c>
      <c r="J3" s="149" t="s">
        <v>372</v>
      </c>
      <c r="K3" s="149" t="s">
        <v>373</v>
      </c>
    </row>
    <row r="4" spans="1:11" ht="15" x14ac:dyDescent="0.25">
      <c r="A4" s="142"/>
      <c r="B4" s="142" t="s">
        <v>8</v>
      </c>
      <c r="C4" s="143">
        <f>SUM(C5:C297)</f>
        <v>19911190244.660015</v>
      </c>
      <c r="D4" s="143">
        <f>SUM(D5:D297)</f>
        <v>21308619000</v>
      </c>
      <c r="E4" s="143">
        <f>SUM(E5:E297)</f>
        <v>20609904622.330002</v>
      </c>
      <c r="F4" s="148">
        <f>SUM(F5:F297)</f>
        <v>21308619000</v>
      </c>
      <c r="G4" s="143">
        <f>SUM(G5:G297)</f>
        <v>457092369.63999987</v>
      </c>
      <c r="H4" s="143">
        <f t="shared" ref="H4:K4" si="0">SUM(H5:H297)</f>
        <v>491883000</v>
      </c>
      <c r="I4" s="143">
        <f t="shared" si="0"/>
        <v>474487684.81999999</v>
      </c>
      <c r="J4" s="148">
        <f t="shared" si="0"/>
        <v>491882999.99999976</v>
      </c>
      <c r="K4" s="150">
        <f t="shared" si="0"/>
        <v>21800502000</v>
      </c>
    </row>
    <row r="5" spans="1:11" ht="15" x14ac:dyDescent="0.25">
      <c r="A5" s="142">
        <v>5</v>
      </c>
      <c r="B5" s="142" t="s">
        <v>9</v>
      </c>
      <c r="C5" s="143">
        <v>40283427.550000004</v>
      </c>
      <c r="D5" s="143">
        <v>41062000</v>
      </c>
      <c r="E5" s="143">
        <f>AVERAGE(C5:D5)</f>
        <v>40672713.775000006</v>
      </c>
      <c r="F5" s="148">
        <f>(E5/$E$4)*$D$4</f>
        <v>42051594.96897985</v>
      </c>
      <c r="G5" s="143">
        <v>955756.07000000007</v>
      </c>
      <c r="H5" s="143">
        <v>989000</v>
      </c>
      <c r="I5" s="143">
        <f>AVERAGE(G5:H5)</f>
        <v>972378.03500000003</v>
      </c>
      <c r="J5" s="148">
        <f>(I5/$I$4)*$H$4</f>
        <v>1008026.6365002705</v>
      </c>
      <c r="K5" s="150">
        <f t="shared" ref="K5:K68" si="1">J5+F5</f>
        <v>43059621.60548012</v>
      </c>
    </row>
    <row r="6" spans="1:11" ht="15" x14ac:dyDescent="0.25">
      <c r="A6" s="142">
        <v>9</v>
      </c>
      <c r="B6" s="142" t="s">
        <v>10</v>
      </c>
      <c r="C6" s="143">
        <v>10412007.789999999</v>
      </c>
      <c r="D6" s="143">
        <v>11047000</v>
      </c>
      <c r="E6" s="143">
        <f t="shared" ref="E6:E69" si="2">AVERAGE(C6:D6)</f>
        <v>10729503.895</v>
      </c>
      <c r="F6" s="148">
        <f t="shared" ref="F6:F69" si="3">(E6/$E$4)*$D$4</f>
        <v>11093254.177889721</v>
      </c>
      <c r="G6" s="143">
        <v>333521.96999999997</v>
      </c>
      <c r="H6" s="143">
        <v>403000</v>
      </c>
      <c r="I6" s="143">
        <f t="shared" ref="I6:I69" si="4">AVERAGE(G6:H6)</f>
        <v>368260.98499999999</v>
      </c>
      <c r="J6" s="148">
        <f t="shared" ref="J6:J69" si="5">(I6/$I$4)*$H$4</f>
        <v>381761.89578760543</v>
      </c>
      <c r="K6" s="150">
        <f t="shared" si="1"/>
        <v>11475016.073677327</v>
      </c>
    </row>
    <row r="7" spans="1:11" ht="15" x14ac:dyDescent="0.25">
      <c r="A7" s="142">
        <v>10</v>
      </c>
      <c r="B7" s="142" t="s">
        <v>11</v>
      </c>
      <c r="C7" s="143">
        <v>49727888.63000001</v>
      </c>
      <c r="D7" s="143">
        <v>50681000</v>
      </c>
      <c r="E7" s="143">
        <f t="shared" si="2"/>
        <v>50204444.315000005</v>
      </c>
      <c r="F7" s="148">
        <f t="shared" si="3"/>
        <v>51906469.031204522</v>
      </c>
      <c r="G7" s="143">
        <v>1205716.78</v>
      </c>
      <c r="H7" s="143">
        <v>1245000</v>
      </c>
      <c r="I7" s="143">
        <f t="shared" si="4"/>
        <v>1225358.3900000001</v>
      </c>
      <c r="J7" s="148">
        <f t="shared" si="5"/>
        <v>1270281.5694300279</v>
      </c>
      <c r="K7" s="150">
        <f t="shared" si="1"/>
        <v>53176750.600634553</v>
      </c>
    </row>
    <row r="8" spans="1:11" ht="15" x14ac:dyDescent="0.25">
      <c r="A8" s="142">
        <v>16</v>
      </c>
      <c r="B8" s="142" t="s">
        <v>12</v>
      </c>
      <c r="C8" s="143">
        <v>28546271.930000007</v>
      </c>
      <c r="D8" s="143">
        <v>31589000</v>
      </c>
      <c r="E8" s="143">
        <f t="shared" si="2"/>
        <v>30067635.965000004</v>
      </c>
      <c r="F8" s="148">
        <f t="shared" si="3"/>
        <v>31086985.153473731</v>
      </c>
      <c r="G8" s="143">
        <v>846012.58000000007</v>
      </c>
      <c r="H8" s="143">
        <v>873000</v>
      </c>
      <c r="I8" s="143">
        <f t="shared" si="4"/>
        <v>859506.29</v>
      </c>
      <c r="J8" s="148">
        <f t="shared" si="5"/>
        <v>891016.87139562552</v>
      </c>
      <c r="K8" s="150">
        <f t="shared" si="1"/>
        <v>31978002.024869356</v>
      </c>
    </row>
    <row r="9" spans="1:11" ht="15" x14ac:dyDescent="0.25">
      <c r="A9" s="142">
        <v>18</v>
      </c>
      <c r="B9" s="142" t="s">
        <v>13</v>
      </c>
      <c r="C9" s="143">
        <v>15180794.720000001</v>
      </c>
      <c r="D9" s="143">
        <v>16705000</v>
      </c>
      <c r="E9" s="143">
        <f t="shared" si="2"/>
        <v>15942897.359999999</v>
      </c>
      <c r="F9" s="148">
        <f t="shared" si="3"/>
        <v>16483391.44822008</v>
      </c>
      <c r="G9" s="143">
        <v>461466.39999999997</v>
      </c>
      <c r="H9" s="143">
        <v>475000</v>
      </c>
      <c r="I9" s="143">
        <f t="shared" si="4"/>
        <v>468233.19999999995</v>
      </c>
      <c r="J9" s="148">
        <f t="shared" si="5"/>
        <v>485399.21790166554</v>
      </c>
      <c r="K9" s="150">
        <f t="shared" si="1"/>
        <v>16968790.666121744</v>
      </c>
    </row>
    <row r="10" spans="1:11" ht="15" x14ac:dyDescent="0.25">
      <c r="A10" s="142">
        <v>19</v>
      </c>
      <c r="B10" s="142" t="s">
        <v>14</v>
      </c>
      <c r="C10" s="143">
        <v>12544570.08</v>
      </c>
      <c r="D10" s="143">
        <v>13612000</v>
      </c>
      <c r="E10" s="143">
        <f t="shared" si="2"/>
        <v>13078285.039999999</v>
      </c>
      <c r="F10" s="148">
        <f t="shared" si="3"/>
        <v>13521663.403954862</v>
      </c>
      <c r="G10" s="143">
        <v>318414.58</v>
      </c>
      <c r="H10" s="143">
        <v>326000</v>
      </c>
      <c r="I10" s="143">
        <f t="shared" si="4"/>
        <v>322207.29000000004</v>
      </c>
      <c r="J10" s="148">
        <f t="shared" si="5"/>
        <v>334019.81441772002</v>
      </c>
      <c r="K10" s="150">
        <f t="shared" si="1"/>
        <v>13855683.218372582</v>
      </c>
    </row>
    <row r="11" spans="1:11" ht="15" x14ac:dyDescent="0.25">
      <c r="A11" s="142">
        <v>20</v>
      </c>
      <c r="B11" s="142" t="s">
        <v>15</v>
      </c>
      <c r="C11" s="143">
        <v>59090545.219999991</v>
      </c>
      <c r="D11" s="143">
        <v>64565000</v>
      </c>
      <c r="E11" s="143">
        <f t="shared" si="2"/>
        <v>61827772.609999999</v>
      </c>
      <c r="F11" s="148">
        <f t="shared" si="3"/>
        <v>63923849.930761248</v>
      </c>
      <c r="G11" s="143">
        <v>1305298.58</v>
      </c>
      <c r="H11" s="143">
        <v>1308000</v>
      </c>
      <c r="I11" s="143">
        <f t="shared" si="4"/>
        <v>1306649.29</v>
      </c>
      <c r="J11" s="148">
        <f t="shared" si="5"/>
        <v>1354552.6960449764</v>
      </c>
      <c r="K11" s="150">
        <f t="shared" si="1"/>
        <v>65278402.626806222</v>
      </c>
    </row>
    <row r="12" spans="1:11" ht="15" x14ac:dyDescent="0.25">
      <c r="A12" s="142">
        <v>46</v>
      </c>
      <c r="B12" s="142" t="s">
        <v>16</v>
      </c>
      <c r="C12" s="143">
        <v>5984633.4899999984</v>
      </c>
      <c r="D12" s="143">
        <v>6580000</v>
      </c>
      <c r="E12" s="143">
        <f t="shared" si="2"/>
        <v>6282316.7449999992</v>
      </c>
      <c r="F12" s="148">
        <f t="shared" si="3"/>
        <v>6495299.0520628169</v>
      </c>
      <c r="G12" s="143">
        <v>136428.15</v>
      </c>
      <c r="H12" s="143">
        <v>156000</v>
      </c>
      <c r="I12" s="143">
        <f t="shared" si="4"/>
        <v>146214.07500000001</v>
      </c>
      <c r="J12" s="148">
        <f t="shared" si="5"/>
        <v>151574.46684945765</v>
      </c>
      <c r="K12" s="150">
        <f t="shared" si="1"/>
        <v>6646873.5189122744</v>
      </c>
    </row>
    <row r="13" spans="1:11" ht="15" x14ac:dyDescent="0.25">
      <c r="A13" s="142">
        <v>47</v>
      </c>
      <c r="B13" s="142" t="s">
        <v>17</v>
      </c>
      <c r="C13" s="143">
        <v>8903430.0800000001</v>
      </c>
      <c r="D13" s="143">
        <v>9572000</v>
      </c>
      <c r="E13" s="143">
        <f t="shared" si="2"/>
        <v>9237715.0399999991</v>
      </c>
      <c r="F13" s="148">
        <f t="shared" si="3"/>
        <v>9550890.8859606422</v>
      </c>
      <c r="G13" s="143">
        <v>333251.82</v>
      </c>
      <c r="H13" s="143">
        <v>372000</v>
      </c>
      <c r="I13" s="143">
        <f t="shared" si="4"/>
        <v>352625.91000000003</v>
      </c>
      <c r="J13" s="148">
        <f t="shared" si="5"/>
        <v>365553.61927745224</v>
      </c>
      <c r="K13" s="150">
        <f t="shared" si="1"/>
        <v>9916444.5052380953</v>
      </c>
    </row>
    <row r="14" spans="1:11" ht="15" x14ac:dyDescent="0.25">
      <c r="A14" s="142">
        <v>49</v>
      </c>
      <c r="B14" s="142" t="s">
        <v>18</v>
      </c>
      <c r="C14" s="143">
        <v>811132334.48000002</v>
      </c>
      <c r="D14" s="143">
        <v>867107000</v>
      </c>
      <c r="E14" s="143">
        <f t="shared" si="2"/>
        <v>839119667.24000001</v>
      </c>
      <c r="F14" s="148">
        <f t="shared" si="3"/>
        <v>867567395.98159802</v>
      </c>
      <c r="G14" s="143">
        <v>21524130.320000004</v>
      </c>
      <c r="H14" s="143">
        <v>21698000</v>
      </c>
      <c r="I14" s="143">
        <f t="shared" si="4"/>
        <v>21611065.160000004</v>
      </c>
      <c r="J14" s="148">
        <f t="shared" si="5"/>
        <v>22403353.984053105</v>
      </c>
      <c r="K14" s="150">
        <f t="shared" si="1"/>
        <v>889970749.96565115</v>
      </c>
    </row>
    <row r="15" spans="1:11" ht="15" x14ac:dyDescent="0.25">
      <c r="A15" s="142">
        <v>50</v>
      </c>
      <c r="B15" s="142" t="s">
        <v>19</v>
      </c>
      <c r="C15" s="143">
        <v>43836768.089999981</v>
      </c>
      <c r="D15" s="143">
        <v>46816000</v>
      </c>
      <c r="E15" s="143">
        <f t="shared" si="2"/>
        <v>45326384.044999987</v>
      </c>
      <c r="F15" s="148">
        <f t="shared" si="3"/>
        <v>46863033.379403993</v>
      </c>
      <c r="G15" s="143">
        <v>1335255.3500000001</v>
      </c>
      <c r="H15" s="143">
        <v>1398000</v>
      </c>
      <c r="I15" s="143">
        <f t="shared" si="4"/>
        <v>1366627.675</v>
      </c>
      <c r="J15" s="148">
        <f t="shared" si="5"/>
        <v>1416729.9640601557</v>
      </c>
      <c r="K15" s="150">
        <f t="shared" si="1"/>
        <v>48279763.343464151</v>
      </c>
    </row>
    <row r="16" spans="1:11" ht="15" x14ac:dyDescent="0.25">
      <c r="A16" s="142">
        <v>51</v>
      </c>
      <c r="B16" s="142" t="s">
        <v>20</v>
      </c>
      <c r="C16" s="143">
        <v>37281412.149999999</v>
      </c>
      <c r="D16" s="143">
        <v>42824000</v>
      </c>
      <c r="E16" s="143">
        <f t="shared" si="2"/>
        <v>40052706.075000003</v>
      </c>
      <c r="F16" s="148">
        <f t="shared" si="3"/>
        <v>41410567.846416056</v>
      </c>
      <c r="G16" s="143">
        <v>916257.93</v>
      </c>
      <c r="H16" s="143">
        <v>965000</v>
      </c>
      <c r="I16" s="143">
        <f t="shared" si="4"/>
        <v>940628.96500000008</v>
      </c>
      <c r="J16" s="148">
        <f t="shared" si="5"/>
        <v>975113.60567053605</v>
      </c>
      <c r="K16" s="150">
        <f t="shared" si="1"/>
        <v>42385681.45208659</v>
      </c>
    </row>
    <row r="17" spans="1:11" ht="15" x14ac:dyDescent="0.25">
      <c r="A17" s="142">
        <v>52</v>
      </c>
      <c r="B17" s="142" t="s">
        <v>21</v>
      </c>
      <c r="C17" s="143">
        <v>10315227.800000001</v>
      </c>
      <c r="D17" s="143">
        <v>10436000</v>
      </c>
      <c r="E17" s="143">
        <f t="shared" si="2"/>
        <v>10375613.9</v>
      </c>
      <c r="F17" s="148">
        <f t="shared" si="3"/>
        <v>10727366.649075221</v>
      </c>
      <c r="G17" s="143">
        <v>253212.59999999998</v>
      </c>
      <c r="H17" s="143">
        <v>246000</v>
      </c>
      <c r="I17" s="143">
        <f t="shared" si="4"/>
        <v>249606.3</v>
      </c>
      <c r="J17" s="148">
        <f t="shared" si="5"/>
        <v>258757.18083068117</v>
      </c>
      <c r="K17" s="150">
        <f t="shared" si="1"/>
        <v>10986123.829905903</v>
      </c>
    </row>
    <row r="18" spans="1:11" ht="15" x14ac:dyDescent="0.25">
      <c r="A18" s="142">
        <v>61</v>
      </c>
      <c r="B18" s="142" t="s">
        <v>22</v>
      </c>
      <c r="C18" s="143">
        <v>69213092.780000016</v>
      </c>
      <c r="D18" s="143">
        <v>72698000</v>
      </c>
      <c r="E18" s="143">
        <f t="shared" si="2"/>
        <v>70955546.390000015</v>
      </c>
      <c r="F18" s="148">
        <f t="shared" si="3"/>
        <v>73361072.342041939</v>
      </c>
      <c r="G18" s="143">
        <v>1568368.49</v>
      </c>
      <c r="H18" s="143">
        <v>1643000</v>
      </c>
      <c r="I18" s="143">
        <f t="shared" si="4"/>
        <v>1605684.2450000001</v>
      </c>
      <c r="J18" s="148">
        <f t="shared" si="5"/>
        <v>1664550.6485230576</v>
      </c>
      <c r="K18" s="150">
        <f t="shared" si="1"/>
        <v>75025622.990565002</v>
      </c>
    </row>
    <row r="19" spans="1:11" ht="15" x14ac:dyDescent="0.25">
      <c r="A19" s="142">
        <v>69</v>
      </c>
      <c r="B19" s="142" t="s">
        <v>23</v>
      </c>
      <c r="C19" s="143">
        <v>31028320.499999996</v>
      </c>
      <c r="D19" s="143">
        <v>30249000</v>
      </c>
      <c r="E19" s="143">
        <f t="shared" si="2"/>
        <v>30638660.25</v>
      </c>
      <c r="F19" s="148">
        <f t="shared" si="3"/>
        <v>31677368.231502589</v>
      </c>
      <c r="G19" s="143">
        <v>879801.45</v>
      </c>
      <c r="H19" s="143">
        <v>887000</v>
      </c>
      <c r="I19" s="143">
        <f t="shared" si="4"/>
        <v>883400.72499999998</v>
      </c>
      <c r="J19" s="148">
        <f t="shared" si="5"/>
        <v>915787.30642928428</v>
      </c>
      <c r="K19" s="150">
        <f t="shared" si="1"/>
        <v>32593155.537931874</v>
      </c>
    </row>
    <row r="20" spans="1:11" ht="15" x14ac:dyDescent="0.25">
      <c r="A20" s="142">
        <v>71</v>
      </c>
      <c r="B20" s="142" t="s">
        <v>24</v>
      </c>
      <c r="C20" s="143">
        <v>27650953.670000006</v>
      </c>
      <c r="D20" s="143">
        <v>29260000</v>
      </c>
      <c r="E20" s="143">
        <f t="shared" si="2"/>
        <v>28455476.835000001</v>
      </c>
      <c r="F20" s="148">
        <f t="shared" si="3"/>
        <v>29420170.808718272</v>
      </c>
      <c r="G20" s="143">
        <v>855597.52</v>
      </c>
      <c r="H20" s="143">
        <v>996000</v>
      </c>
      <c r="I20" s="143">
        <f t="shared" si="4"/>
        <v>925798.76</v>
      </c>
      <c r="J20" s="148">
        <f t="shared" si="5"/>
        <v>959739.70670668327</v>
      </c>
      <c r="K20" s="150">
        <f t="shared" si="1"/>
        <v>30379910.515424956</v>
      </c>
    </row>
    <row r="21" spans="1:11" ht="15" x14ac:dyDescent="0.25">
      <c r="A21" s="142">
        <v>72</v>
      </c>
      <c r="B21" s="142" t="s">
        <v>25</v>
      </c>
      <c r="C21" s="143">
        <v>4310935.78</v>
      </c>
      <c r="D21" s="143">
        <v>4759000</v>
      </c>
      <c r="E21" s="143">
        <f t="shared" si="2"/>
        <v>4534967.8900000006</v>
      </c>
      <c r="F21" s="148">
        <f t="shared" si="3"/>
        <v>4688711.7973629525</v>
      </c>
      <c r="G21" s="143">
        <v>66739.320000000007</v>
      </c>
      <c r="H21" s="143">
        <v>67000</v>
      </c>
      <c r="I21" s="143">
        <f t="shared" si="4"/>
        <v>66869.66</v>
      </c>
      <c r="J21" s="148">
        <f t="shared" si="5"/>
        <v>69321.185822257568</v>
      </c>
      <c r="K21" s="150">
        <f t="shared" si="1"/>
        <v>4758032.9831852103</v>
      </c>
    </row>
    <row r="22" spans="1:11" ht="15" x14ac:dyDescent="0.25">
      <c r="A22" s="142">
        <v>74</v>
      </c>
      <c r="B22" s="142" t="s">
        <v>26</v>
      </c>
      <c r="C22" s="143">
        <v>5235563.68</v>
      </c>
      <c r="D22" s="143">
        <v>5161000</v>
      </c>
      <c r="E22" s="143">
        <f t="shared" si="2"/>
        <v>5198281.84</v>
      </c>
      <c r="F22" s="148">
        <f t="shared" si="3"/>
        <v>5374513.3329324611</v>
      </c>
      <c r="G22" s="143">
        <v>146520.79</v>
      </c>
      <c r="H22" s="143">
        <v>157000</v>
      </c>
      <c r="I22" s="143">
        <f t="shared" si="4"/>
        <v>151760.39500000002</v>
      </c>
      <c r="J22" s="148">
        <f t="shared" si="5"/>
        <v>157324.12191499418</v>
      </c>
      <c r="K22" s="150">
        <f t="shared" si="1"/>
        <v>5531837.454847455</v>
      </c>
    </row>
    <row r="23" spans="1:11" ht="15" x14ac:dyDescent="0.25">
      <c r="A23" s="142">
        <v>75</v>
      </c>
      <c r="B23" s="142" t="s">
        <v>27</v>
      </c>
      <c r="C23" s="143">
        <v>88144369.130000025</v>
      </c>
      <c r="D23" s="143">
        <v>92686000</v>
      </c>
      <c r="E23" s="143">
        <f t="shared" si="2"/>
        <v>90415184.565000013</v>
      </c>
      <c r="F23" s="148">
        <f t="shared" si="3"/>
        <v>93480428.707217202</v>
      </c>
      <c r="G23" s="143">
        <v>2650532.6800000002</v>
      </c>
      <c r="H23" s="143">
        <v>3187000</v>
      </c>
      <c r="I23" s="143">
        <f t="shared" si="4"/>
        <v>2918766.34</v>
      </c>
      <c r="J23" s="148">
        <f t="shared" si="5"/>
        <v>3025771.9842883991</v>
      </c>
      <c r="K23" s="150">
        <f t="shared" si="1"/>
        <v>96506200.691505596</v>
      </c>
    </row>
    <row r="24" spans="1:11" ht="15" x14ac:dyDescent="0.25">
      <c r="A24" s="142">
        <v>77</v>
      </c>
      <c r="B24" s="142" t="s">
        <v>28</v>
      </c>
      <c r="C24" s="143">
        <v>22380641.080000002</v>
      </c>
      <c r="D24" s="143">
        <v>23533000</v>
      </c>
      <c r="E24" s="143">
        <f t="shared" si="2"/>
        <v>22956820.539999999</v>
      </c>
      <c r="F24" s="148">
        <f t="shared" si="3"/>
        <v>23735099.764034297</v>
      </c>
      <c r="G24" s="143">
        <v>463383.08</v>
      </c>
      <c r="H24" s="143">
        <v>472000</v>
      </c>
      <c r="I24" s="143">
        <f t="shared" si="4"/>
        <v>467691.54000000004</v>
      </c>
      <c r="J24" s="148">
        <f t="shared" si="5"/>
        <v>484837.69996494387</v>
      </c>
      <c r="K24" s="150">
        <f t="shared" si="1"/>
        <v>24219937.463999242</v>
      </c>
    </row>
    <row r="25" spans="1:11" ht="15" x14ac:dyDescent="0.25">
      <c r="A25" s="142">
        <v>78</v>
      </c>
      <c r="B25" s="142" t="s">
        <v>29</v>
      </c>
      <c r="C25" s="143">
        <v>34960866.499999993</v>
      </c>
      <c r="D25" s="143">
        <v>37030000</v>
      </c>
      <c r="E25" s="143">
        <f t="shared" si="2"/>
        <v>35995433.25</v>
      </c>
      <c r="F25" s="148">
        <f t="shared" si="3"/>
        <v>37215745.871679291</v>
      </c>
      <c r="G25" s="143">
        <v>747346.57000000007</v>
      </c>
      <c r="H25" s="143">
        <v>646000</v>
      </c>
      <c r="I25" s="143">
        <f t="shared" si="4"/>
        <v>696673.28500000003</v>
      </c>
      <c r="J25" s="148">
        <f t="shared" si="5"/>
        <v>722214.2036745454</v>
      </c>
      <c r="K25" s="150">
        <f t="shared" si="1"/>
        <v>37937960.075353839</v>
      </c>
    </row>
    <row r="26" spans="1:11" ht="15" x14ac:dyDescent="0.25">
      <c r="A26" s="142">
        <v>79</v>
      </c>
      <c r="B26" s="142" t="s">
        <v>30</v>
      </c>
      <c r="C26" s="143">
        <v>31290049.360000007</v>
      </c>
      <c r="D26" s="143">
        <v>32599000</v>
      </c>
      <c r="E26" s="143">
        <f t="shared" si="2"/>
        <v>31944524.680000003</v>
      </c>
      <c r="F26" s="148">
        <f t="shared" si="3"/>
        <v>33027503.912109949</v>
      </c>
      <c r="G26" s="143">
        <v>717850.42</v>
      </c>
      <c r="H26" s="143">
        <v>737000</v>
      </c>
      <c r="I26" s="143">
        <f t="shared" si="4"/>
        <v>727425.21</v>
      </c>
      <c r="J26" s="148">
        <f t="shared" si="5"/>
        <v>754093.53291469906</v>
      </c>
      <c r="K26" s="150">
        <f t="shared" si="1"/>
        <v>33781597.445024647</v>
      </c>
    </row>
    <row r="27" spans="1:11" ht="15" x14ac:dyDescent="0.25">
      <c r="A27" s="142">
        <v>81</v>
      </c>
      <c r="B27" s="142" t="s">
        <v>31</v>
      </c>
      <c r="C27" s="143">
        <v>12932876.599999998</v>
      </c>
      <c r="D27" s="143">
        <v>13701000</v>
      </c>
      <c r="E27" s="143">
        <f t="shared" si="2"/>
        <v>13316938.299999999</v>
      </c>
      <c r="F27" s="148">
        <f t="shared" si="3"/>
        <v>13768407.456566252</v>
      </c>
      <c r="G27" s="143">
        <v>268719.94</v>
      </c>
      <c r="H27" s="143">
        <v>303000</v>
      </c>
      <c r="I27" s="143">
        <f t="shared" si="4"/>
        <v>285859.96999999997</v>
      </c>
      <c r="J27" s="148">
        <f t="shared" si="5"/>
        <v>296339.9559608195</v>
      </c>
      <c r="K27" s="150">
        <f t="shared" si="1"/>
        <v>14064747.412527071</v>
      </c>
    </row>
    <row r="28" spans="1:11" ht="15" x14ac:dyDescent="0.25">
      <c r="A28" s="142">
        <v>82</v>
      </c>
      <c r="B28" s="142" t="s">
        <v>32</v>
      </c>
      <c r="C28" s="143">
        <v>28083839.620000008</v>
      </c>
      <c r="D28" s="143">
        <v>32085000</v>
      </c>
      <c r="E28" s="143">
        <f t="shared" si="2"/>
        <v>30084419.810000002</v>
      </c>
      <c r="F28" s="148">
        <f t="shared" si="3"/>
        <v>31104338.002262395</v>
      </c>
      <c r="G28" s="143">
        <v>708639.96</v>
      </c>
      <c r="H28" s="143">
        <v>717000</v>
      </c>
      <c r="I28" s="143">
        <f t="shared" si="4"/>
        <v>712819.98</v>
      </c>
      <c r="J28" s="148">
        <f t="shared" si="5"/>
        <v>738952.85681724595</v>
      </c>
      <c r="K28" s="150">
        <f t="shared" si="1"/>
        <v>31843290.85907964</v>
      </c>
    </row>
    <row r="29" spans="1:11" ht="15" x14ac:dyDescent="0.25">
      <c r="A29" s="142">
        <v>86</v>
      </c>
      <c r="B29" s="142" t="s">
        <v>33</v>
      </c>
      <c r="C29" s="143">
        <v>27611935.219999999</v>
      </c>
      <c r="D29" s="143">
        <v>29442000</v>
      </c>
      <c r="E29" s="143">
        <f t="shared" si="2"/>
        <v>28526967.609999999</v>
      </c>
      <c r="F29" s="148">
        <f t="shared" si="3"/>
        <v>29494085.254922897</v>
      </c>
      <c r="G29" s="143">
        <v>681815.22</v>
      </c>
      <c r="H29" s="143">
        <v>641000</v>
      </c>
      <c r="I29" s="143">
        <f t="shared" si="4"/>
        <v>661407.61</v>
      </c>
      <c r="J29" s="148">
        <f t="shared" si="5"/>
        <v>685655.64468348224</v>
      </c>
      <c r="K29" s="150">
        <f t="shared" si="1"/>
        <v>30179740.899606381</v>
      </c>
    </row>
    <row r="30" spans="1:11" ht="15" x14ac:dyDescent="0.25">
      <c r="A30" s="142">
        <v>90</v>
      </c>
      <c r="B30" s="142" t="s">
        <v>34</v>
      </c>
      <c r="C30" s="143">
        <v>17596153.150000002</v>
      </c>
      <c r="D30" s="143">
        <v>19965000</v>
      </c>
      <c r="E30" s="143">
        <f t="shared" si="2"/>
        <v>18780576.575000003</v>
      </c>
      <c r="F30" s="148">
        <f t="shared" si="3"/>
        <v>19417273.304768827</v>
      </c>
      <c r="G30" s="143">
        <v>317780.81</v>
      </c>
      <c r="H30" s="143">
        <v>329000</v>
      </c>
      <c r="I30" s="143">
        <f t="shared" si="4"/>
        <v>323390.40500000003</v>
      </c>
      <c r="J30" s="148">
        <f t="shared" si="5"/>
        <v>335246.3039013528</v>
      </c>
      <c r="K30" s="150">
        <f t="shared" si="1"/>
        <v>19752519.608670179</v>
      </c>
    </row>
    <row r="31" spans="1:11" ht="15" x14ac:dyDescent="0.25">
      <c r="A31" s="142">
        <v>91</v>
      </c>
      <c r="B31" s="142" t="s">
        <v>35</v>
      </c>
      <c r="C31" s="143">
        <v>2256402056.1299996</v>
      </c>
      <c r="D31" s="143">
        <v>2410030000</v>
      </c>
      <c r="E31" s="143">
        <f t="shared" si="2"/>
        <v>2333216028.0649996</v>
      </c>
      <c r="F31" s="148">
        <f t="shared" si="3"/>
        <v>2412316422.5060678</v>
      </c>
      <c r="G31" s="143">
        <v>44093601.219999999</v>
      </c>
      <c r="H31" s="143">
        <v>50495000</v>
      </c>
      <c r="I31" s="143">
        <f t="shared" si="4"/>
        <v>47294300.609999999</v>
      </c>
      <c r="J31" s="148">
        <f t="shared" si="5"/>
        <v>49028169.141573615</v>
      </c>
      <c r="K31" s="150">
        <f t="shared" si="1"/>
        <v>2461344591.6476412</v>
      </c>
    </row>
    <row r="32" spans="1:11" ht="15" x14ac:dyDescent="0.25">
      <c r="A32" s="142">
        <v>92</v>
      </c>
      <c r="B32" s="142" t="s">
        <v>36</v>
      </c>
      <c r="C32" s="143">
        <v>722466642.8599999</v>
      </c>
      <c r="D32" s="143">
        <v>804146000</v>
      </c>
      <c r="E32" s="143">
        <f t="shared" si="2"/>
        <v>763306321.42999995</v>
      </c>
      <c r="F32" s="148">
        <f t="shared" si="3"/>
        <v>789183835.71852767</v>
      </c>
      <c r="G32" s="143">
        <v>9918714.5800000019</v>
      </c>
      <c r="H32" s="143">
        <v>12354000</v>
      </c>
      <c r="I32" s="143">
        <f t="shared" si="4"/>
        <v>11136357.290000001</v>
      </c>
      <c r="J32" s="148">
        <f t="shared" si="5"/>
        <v>11544630.151897628</v>
      </c>
      <c r="K32" s="150">
        <f t="shared" si="1"/>
        <v>800728465.87042534</v>
      </c>
    </row>
    <row r="33" spans="1:11" ht="15" x14ac:dyDescent="0.25">
      <c r="A33" s="142">
        <v>97</v>
      </c>
      <c r="B33" s="142" t="s">
        <v>37</v>
      </c>
      <c r="C33" s="143">
        <v>10963401.5</v>
      </c>
      <c r="D33" s="143">
        <v>10650000</v>
      </c>
      <c r="E33" s="143">
        <f t="shared" si="2"/>
        <v>10806700.75</v>
      </c>
      <c r="F33" s="148">
        <f t="shared" si="3"/>
        <v>11173068.150896225</v>
      </c>
      <c r="G33" s="143">
        <v>208935.67</v>
      </c>
      <c r="H33" s="143">
        <v>230000</v>
      </c>
      <c r="I33" s="143">
        <f t="shared" si="4"/>
        <v>219467.83500000002</v>
      </c>
      <c r="J33" s="148">
        <f t="shared" si="5"/>
        <v>227513.80180553577</v>
      </c>
      <c r="K33" s="150">
        <f t="shared" si="1"/>
        <v>11400581.95270176</v>
      </c>
    </row>
    <row r="34" spans="1:11" ht="15" x14ac:dyDescent="0.25">
      <c r="A34" s="142">
        <v>98</v>
      </c>
      <c r="B34" s="142" t="s">
        <v>38</v>
      </c>
      <c r="C34" s="143">
        <v>74742182.010000005</v>
      </c>
      <c r="D34" s="143">
        <v>80877000</v>
      </c>
      <c r="E34" s="143">
        <f t="shared" si="2"/>
        <v>77809591.004999995</v>
      </c>
      <c r="F34" s="148">
        <f t="shared" si="3"/>
        <v>80447481.909983203</v>
      </c>
      <c r="G34" s="143">
        <v>2365657.4</v>
      </c>
      <c r="H34" s="143">
        <v>2443000</v>
      </c>
      <c r="I34" s="143">
        <f t="shared" si="4"/>
        <v>2404328.7000000002</v>
      </c>
      <c r="J34" s="148">
        <f t="shared" si="5"/>
        <v>2492474.4135155911</v>
      </c>
      <c r="K34" s="150">
        <f t="shared" si="1"/>
        <v>82939956.3234988</v>
      </c>
    </row>
    <row r="35" spans="1:11" ht="15" x14ac:dyDescent="0.25">
      <c r="A35" s="142">
        <v>102</v>
      </c>
      <c r="B35" s="142" t="s">
        <v>39</v>
      </c>
      <c r="C35" s="143">
        <v>36966321.560000002</v>
      </c>
      <c r="D35" s="143">
        <v>40419000</v>
      </c>
      <c r="E35" s="143">
        <f t="shared" si="2"/>
        <v>38692660.780000001</v>
      </c>
      <c r="F35" s="148">
        <f t="shared" si="3"/>
        <v>40004414.467981778</v>
      </c>
      <c r="G35" s="143">
        <v>1147856.8700000001</v>
      </c>
      <c r="H35" s="143">
        <v>1179000</v>
      </c>
      <c r="I35" s="143">
        <f t="shared" si="4"/>
        <v>1163428.4350000001</v>
      </c>
      <c r="J35" s="148">
        <f t="shared" si="5"/>
        <v>1206081.184404606</v>
      </c>
      <c r="K35" s="150">
        <f t="shared" si="1"/>
        <v>41210495.652386382</v>
      </c>
    </row>
    <row r="36" spans="1:11" ht="15" x14ac:dyDescent="0.25">
      <c r="A36" s="142">
        <v>103</v>
      </c>
      <c r="B36" s="142" t="s">
        <v>40</v>
      </c>
      <c r="C36" s="143">
        <v>8106752</v>
      </c>
      <c r="D36" s="143">
        <v>8425000</v>
      </c>
      <c r="E36" s="143">
        <f t="shared" si="2"/>
        <v>8265876</v>
      </c>
      <c r="F36" s="148">
        <f t="shared" si="3"/>
        <v>8546104.681843577</v>
      </c>
      <c r="G36" s="143">
        <v>197647.31</v>
      </c>
      <c r="H36" s="143">
        <v>148000</v>
      </c>
      <c r="I36" s="143">
        <f t="shared" si="4"/>
        <v>172823.655</v>
      </c>
      <c r="J36" s="148">
        <f t="shared" si="5"/>
        <v>179159.58751303257</v>
      </c>
      <c r="K36" s="150">
        <f t="shared" si="1"/>
        <v>8725264.2693566103</v>
      </c>
    </row>
    <row r="37" spans="1:11" ht="15" x14ac:dyDescent="0.25">
      <c r="A37" s="142">
        <v>105</v>
      </c>
      <c r="B37" s="142" t="s">
        <v>41</v>
      </c>
      <c r="C37" s="143">
        <v>12728564.75</v>
      </c>
      <c r="D37" s="143">
        <v>12532000</v>
      </c>
      <c r="E37" s="143">
        <f t="shared" si="2"/>
        <v>12630282.375</v>
      </c>
      <c r="F37" s="148">
        <f t="shared" si="3"/>
        <v>13058472.609314961</v>
      </c>
      <c r="G37" s="143">
        <v>307997.19</v>
      </c>
      <c r="H37" s="143">
        <v>288000</v>
      </c>
      <c r="I37" s="143">
        <f t="shared" si="4"/>
        <v>297998.59499999997</v>
      </c>
      <c r="J37" s="148">
        <f t="shared" si="5"/>
        <v>308923.59821728827</v>
      </c>
      <c r="K37" s="150">
        <f t="shared" si="1"/>
        <v>13367396.207532249</v>
      </c>
    </row>
    <row r="38" spans="1:11" ht="15" x14ac:dyDescent="0.25">
      <c r="A38" s="142">
        <v>106</v>
      </c>
      <c r="B38" s="142" t="s">
        <v>42</v>
      </c>
      <c r="C38" s="143">
        <v>168671903.75999996</v>
      </c>
      <c r="D38" s="143">
        <v>189545000</v>
      </c>
      <c r="E38" s="143">
        <f t="shared" si="2"/>
        <v>179108451.88</v>
      </c>
      <c r="F38" s="148">
        <f t="shared" si="3"/>
        <v>185180563.94378805</v>
      </c>
      <c r="G38" s="143">
        <v>3486302.3899999997</v>
      </c>
      <c r="H38" s="143">
        <v>2697000</v>
      </c>
      <c r="I38" s="143">
        <f t="shared" si="4"/>
        <v>3091651.1949999998</v>
      </c>
      <c r="J38" s="148">
        <f t="shared" si="5"/>
        <v>3204995.0154703888</v>
      </c>
      <c r="K38" s="150">
        <f t="shared" si="1"/>
        <v>188385558.95925844</v>
      </c>
    </row>
    <row r="39" spans="1:11" ht="15" x14ac:dyDescent="0.25">
      <c r="A39" s="142">
        <v>108</v>
      </c>
      <c r="B39" s="142" t="s">
        <v>43</v>
      </c>
      <c r="C39" s="143">
        <v>36028907.240000002</v>
      </c>
      <c r="D39" s="143">
        <v>37128000</v>
      </c>
      <c r="E39" s="143">
        <f t="shared" si="2"/>
        <v>36578453.620000005</v>
      </c>
      <c r="F39" s="148">
        <f t="shared" si="3"/>
        <v>37818531.724463344</v>
      </c>
      <c r="G39" s="143">
        <v>783768</v>
      </c>
      <c r="H39" s="143">
        <v>815000</v>
      </c>
      <c r="I39" s="143">
        <f t="shared" si="4"/>
        <v>799384</v>
      </c>
      <c r="J39" s="148">
        <f t="shared" si="5"/>
        <v>828690.42264218989</v>
      </c>
      <c r="K39" s="150">
        <f t="shared" si="1"/>
        <v>38647222.14710553</v>
      </c>
    </row>
    <row r="40" spans="1:11" ht="15" x14ac:dyDescent="0.25">
      <c r="A40" s="142">
        <v>109</v>
      </c>
      <c r="B40" s="142" t="s">
        <v>44</v>
      </c>
      <c r="C40" s="143">
        <v>254386419.87000006</v>
      </c>
      <c r="D40" s="143">
        <v>290398000</v>
      </c>
      <c r="E40" s="143">
        <f t="shared" si="2"/>
        <v>272392209.93500006</v>
      </c>
      <c r="F40" s="148">
        <f t="shared" si="3"/>
        <v>281626816.15635449</v>
      </c>
      <c r="G40" s="143">
        <v>4939575.7500000009</v>
      </c>
      <c r="H40" s="143">
        <v>5983000</v>
      </c>
      <c r="I40" s="143">
        <f t="shared" si="4"/>
        <v>5461287.875</v>
      </c>
      <c r="J40" s="148">
        <f t="shared" si="5"/>
        <v>5661505.555908571</v>
      </c>
      <c r="K40" s="150">
        <f t="shared" si="1"/>
        <v>287288321.71226305</v>
      </c>
    </row>
    <row r="41" spans="1:11" ht="15" x14ac:dyDescent="0.25">
      <c r="A41" s="142">
        <v>111</v>
      </c>
      <c r="B41" s="142" t="s">
        <v>45</v>
      </c>
      <c r="C41" s="143">
        <v>76544263.310000017</v>
      </c>
      <c r="D41" s="143">
        <v>80857000</v>
      </c>
      <c r="E41" s="143">
        <f t="shared" si="2"/>
        <v>78700631.655000001</v>
      </c>
      <c r="F41" s="148">
        <f t="shared" si="3"/>
        <v>81368730.507310092</v>
      </c>
      <c r="G41" s="143">
        <v>2253614.91</v>
      </c>
      <c r="H41" s="143">
        <v>2108000</v>
      </c>
      <c r="I41" s="143">
        <f t="shared" si="4"/>
        <v>2180807.4550000001</v>
      </c>
      <c r="J41" s="148">
        <f t="shared" si="5"/>
        <v>2260758.5986024095</v>
      </c>
      <c r="K41" s="150">
        <f t="shared" si="1"/>
        <v>83629489.105912507</v>
      </c>
    </row>
    <row r="42" spans="1:11" ht="15" x14ac:dyDescent="0.25">
      <c r="A42" s="142">
        <v>139</v>
      </c>
      <c r="B42" s="142" t="s">
        <v>46</v>
      </c>
      <c r="C42" s="143">
        <v>36358037.780000009</v>
      </c>
      <c r="D42" s="143">
        <v>37474000</v>
      </c>
      <c r="E42" s="143">
        <f t="shared" si="2"/>
        <v>36916018.890000001</v>
      </c>
      <c r="F42" s="148">
        <f t="shared" si="3"/>
        <v>38167541.089517303</v>
      </c>
      <c r="G42" s="143">
        <v>830678.24</v>
      </c>
      <c r="H42" s="143">
        <v>709000</v>
      </c>
      <c r="I42" s="143">
        <f t="shared" si="4"/>
        <v>769839.12</v>
      </c>
      <c r="J42" s="148">
        <f t="shared" si="5"/>
        <v>798062.39018956036</v>
      </c>
      <c r="K42" s="150">
        <f t="shared" si="1"/>
        <v>38965603.479706861</v>
      </c>
    </row>
    <row r="43" spans="1:11" ht="15" x14ac:dyDescent="0.25">
      <c r="A43" s="142">
        <v>140</v>
      </c>
      <c r="B43" s="142" t="s">
        <v>47</v>
      </c>
      <c r="C43" s="143">
        <v>80155126.450000003</v>
      </c>
      <c r="D43" s="143">
        <v>86804000</v>
      </c>
      <c r="E43" s="143">
        <f t="shared" si="2"/>
        <v>83479563.224999994</v>
      </c>
      <c r="F43" s="148">
        <f t="shared" si="3"/>
        <v>86309676.810471058</v>
      </c>
      <c r="G43" s="143">
        <v>1975545</v>
      </c>
      <c r="H43" s="143">
        <v>2564000</v>
      </c>
      <c r="I43" s="143">
        <f t="shared" si="4"/>
        <v>2269772.5</v>
      </c>
      <c r="J43" s="148">
        <f t="shared" si="5"/>
        <v>2352985.2140230727</v>
      </c>
      <c r="K43" s="150">
        <f t="shared" si="1"/>
        <v>88662662.024494126</v>
      </c>
    </row>
    <row r="44" spans="1:11" ht="15" x14ac:dyDescent="0.25">
      <c r="A44" s="142">
        <v>142</v>
      </c>
      <c r="B44" s="142" t="s">
        <v>48</v>
      </c>
      <c r="C44" s="143">
        <v>26033994.470000003</v>
      </c>
      <c r="D44" s="143">
        <v>27640000</v>
      </c>
      <c r="E44" s="143">
        <f t="shared" si="2"/>
        <v>26836997.234999999</v>
      </c>
      <c r="F44" s="148">
        <f t="shared" si="3"/>
        <v>27746821.71818893</v>
      </c>
      <c r="G44" s="143">
        <v>666428.07999999996</v>
      </c>
      <c r="H44" s="143">
        <v>684000</v>
      </c>
      <c r="I44" s="143">
        <f t="shared" si="4"/>
        <v>675214.04</v>
      </c>
      <c r="J44" s="148">
        <f t="shared" si="5"/>
        <v>699968.23576846742</v>
      </c>
      <c r="K44" s="150">
        <f t="shared" si="1"/>
        <v>28446789.953957397</v>
      </c>
    </row>
    <row r="45" spans="1:11" ht="15" x14ac:dyDescent="0.25">
      <c r="A45" s="142">
        <v>143</v>
      </c>
      <c r="B45" s="142" t="s">
        <v>49</v>
      </c>
      <c r="C45" s="143">
        <v>28996624.760000005</v>
      </c>
      <c r="D45" s="143">
        <v>29829000</v>
      </c>
      <c r="E45" s="143">
        <f t="shared" si="2"/>
        <v>29412812.380000003</v>
      </c>
      <c r="F45" s="148">
        <f t="shared" si="3"/>
        <v>30409961.822183728</v>
      </c>
      <c r="G45" s="143">
        <v>545821.68000000005</v>
      </c>
      <c r="H45" s="143">
        <v>563000</v>
      </c>
      <c r="I45" s="143">
        <f t="shared" si="4"/>
        <v>554410.84000000008</v>
      </c>
      <c r="J45" s="148">
        <f t="shared" si="5"/>
        <v>574736.23854994797</v>
      </c>
      <c r="K45" s="150">
        <f t="shared" si="1"/>
        <v>30984698.060733676</v>
      </c>
    </row>
    <row r="46" spans="1:11" ht="15" x14ac:dyDescent="0.25">
      <c r="A46" s="142">
        <v>145</v>
      </c>
      <c r="B46" s="142" t="s">
        <v>50</v>
      </c>
      <c r="C46" s="143">
        <v>42890037.710000001</v>
      </c>
      <c r="D46" s="143">
        <v>45192000</v>
      </c>
      <c r="E46" s="143">
        <f t="shared" si="2"/>
        <v>44041018.855000004</v>
      </c>
      <c r="F46" s="148">
        <f t="shared" si="3"/>
        <v>45534091.901436314</v>
      </c>
      <c r="G46" s="143">
        <v>1204840.1599999999</v>
      </c>
      <c r="H46" s="143">
        <v>1269000</v>
      </c>
      <c r="I46" s="143">
        <f t="shared" si="4"/>
        <v>1236920.08</v>
      </c>
      <c r="J46" s="148">
        <f t="shared" si="5"/>
        <v>1282267.1255239176</v>
      </c>
      <c r="K46" s="150">
        <f t="shared" si="1"/>
        <v>46816359.026960231</v>
      </c>
    </row>
    <row r="47" spans="1:11" ht="15" x14ac:dyDescent="0.25">
      <c r="A47" s="142">
        <v>146</v>
      </c>
      <c r="B47" s="142" t="s">
        <v>51</v>
      </c>
      <c r="C47" s="143">
        <v>25888502.290000003</v>
      </c>
      <c r="D47" s="143">
        <v>28156000</v>
      </c>
      <c r="E47" s="143">
        <f t="shared" si="2"/>
        <v>27022251.145000003</v>
      </c>
      <c r="F47" s="148">
        <f t="shared" si="3"/>
        <v>27938356.082796</v>
      </c>
      <c r="G47" s="143">
        <v>574016.12</v>
      </c>
      <c r="H47" s="143">
        <v>537000</v>
      </c>
      <c r="I47" s="143">
        <f t="shared" si="4"/>
        <v>555508.06000000006</v>
      </c>
      <c r="J47" s="148">
        <f t="shared" si="5"/>
        <v>575873.68401487032</v>
      </c>
      <c r="K47" s="150">
        <f t="shared" si="1"/>
        <v>28514229.766810872</v>
      </c>
    </row>
    <row r="48" spans="1:11" ht="15" x14ac:dyDescent="0.25">
      <c r="A48" s="142">
        <v>148</v>
      </c>
      <c r="B48" s="142" t="s">
        <v>52</v>
      </c>
      <c r="C48" s="143">
        <v>30416608.870000001</v>
      </c>
      <c r="D48" s="143">
        <v>32868000</v>
      </c>
      <c r="E48" s="143">
        <f t="shared" si="2"/>
        <v>31642304.435000002</v>
      </c>
      <c r="F48" s="148">
        <f t="shared" si="3"/>
        <v>32715037.8346195</v>
      </c>
      <c r="G48" s="143">
        <v>845096.33000000007</v>
      </c>
      <c r="H48" s="143">
        <v>870000</v>
      </c>
      <c r="I48" s="143">
        <f t="shared" si="4"/>
        <v>857548.16500000004</v>
      </c>
      <c r="J48" s="148">
        <f t="shared" si="5"/>
        <v>888986.95907084004</v>
      </c>
      <c r="K48" s="150">
        <f t="shared" si="1"/>
        <v>33604024.793690339</v>
      </c>
    </row>
    <row r="49" spans="1:11" ht="15" x14ac:dyDescent="0.25">
      <c r="A49" s="142">
        <v>149</v>
      </c>
      <c r="B49" s="142" t="s">
        <v>53</v>
      </c>
      <c r="C49" s="143">
        <v>18349401.940000005</v>
      </c>
      <c r="D49" s="143">
        <v>20758000</v>
      </c>
      <c r="E49" s="143">
        <f t="shared" si="2"/>
        <v>19553700.970000003</v>
      </c>
      <c r="F49" s="148">
        <f t="shared" si="3"/>
        <v>20216608.065144736</v>
      </c>
      <c r="G49" s="143">
        <v>372452.32</v>
      </c>
      <c r="H49" s="143">
        <v>392000</v>
      </c>
      <c r="I49" s="143">
        <f t="shared" si="4"/>
        <v>382226.16000000003</v>
      </c>
      <c r="J49" s="148">
        <f t="shared" si="5"/>
        <v>396239.05166390789</v>
      </c>
      <c r="K49" s="150">
        <f t="shared" si="1"/>
        <v>20612847.116808645</v>
      </c>
    </row>
    <row r="50" spans="1:11" ht="15" x14ac:dyDescent="0.25">
      <c r="A50" s="142">
        <v>151</v>
      </c>
      <c r="B50" s="142" t="s">
        <v>54</v>
      </c>
      <c r="C50" s="143">
        <v>10209238.52</v>
      </c>
      <c r="D50" s="143">
        <v>11110000</v>
      </c>
      <c r="E50" s="143">
        <f t="shared" si="2"/>
        <v>10659619.26</v>
      </c>
      <c r="F50" s="148">
        <f t="shared" si="3"/>
        <v>11021000.322840067</v>
      </c>
      <c r="G50" s="143">
        <v>193577.11</v>
      </c>
      <c r="H50" s="143">
        <v>198000</v>
      </c>
      <c r="I50" s="143">
        <f t="shared" si="4"/>
        <v>195788.55499999999</v>
      </c>
      <c r="J50" s="148">
        <f t="shared" si="5"/>
        <v>202966.40962472811</v>
      </c>
      <c r="K50" s="150">
        <f t="shared" si="1"/>
        <v>11223966.732464794</v>
      </c>
    </row>
    <row r="51" spans="1:11" ht="15" x14ac:dyDescent="0.25">
      <c r="A51" s="142">
        <v>152</v>
      </c>
      <c r="B51" s="142" t="s">
        <v>55</v>
      </c>
      <c r="C51" s="143">
        <v>18572902.149999999</v>
      </c>
      <c r="D51" s="143">
        <v>17838000</v>
      </c>
      <c r="E51" s="143">
        <f t="shared" si="2"/>
        <v>18205451.074999999</v>
      </c>
      <c r="F51" s="148">
        <f t="shared" si="3"/>
        <v>18822649.972868171</v>
      </c>
      <c r="G51" s="143">
        <v>510370.22000000003</v>
      </c>
      <c r="H51" s="143">
        <v>474000</v>
      </c>
      <c r="I51" s="143">
        <f t="shared" si="4"/>
        <v>492185.11</v>
      </c>
      <c r="J51" s="148">
        <f t="shared" si="5"/>
        <v>510229.23504109756</v>
      </c>
      <c r="K51" s="150">
        <f t="shared" si="1"/>
        <v>19332879.207909267</v>
      </c>
    </row>
    <row r="52" spans="1:11" ht="15" x14ac:dyDescent="0.25">
      <c r="A52" s="142">
        <v>153</v>
      </c>
      <c r="B52" s="142" t="s">
        <v>56</v>
      </c>
      <c r="C52" s="143">
        <v>101521755.85999998</v>
      </c>
      <c r="D52" s="143">
        <v>111785000</v>
      </c>
      <c r="E52" s="143">
        <f t="shared" si="2"/>
        <v>106653377.92999999</v>
      </c>
      <c r="F52" s="148">
        <f t="shared" si="3"/>
        <v>110269127.24821971</v>
      </c>
      <c r="G52" s="143">
        <v>2794349.26</v>
      </c>
      <c r="H52" s="143">
        <v>2675000</v>
      </c>
      <c r="I52" s="143">
        <f t="shared" si="4"/>
        <v>2734674.63</v>
      </c>
      <c r="J52" s="148">
        <f t="shared" si="5"/>
        <v>2834931.2407098147</v>
      </c>
      <c r="K52" s="150">
        <f t="shared" si="1"/>
        <v>113104058.48892953</v>
      </c>
    </row>
    <row r="53" spans="1:11" ht="15" x14ac:dyDescent="0.25">
      <c r="A53" s="142">
        <v>165</v>
      </c>
      <c r="B53" s="142" t="s">
        <v>57</v>
      </c>
      <c r="C53" s="143">
        <v>54502976.390000001</v>
      </c>
      <c r="D53" s="143">
        <v>58930000</v>
      </c>
      <c r="E53" s="143">
        <f t="shared" si="2"/>
        <v>56716488.195</v>
      </c>
      <c r="F53" s="148">
        <f t="shared" si="3"/>
        <v>58639283.39851886</v>
      </c>
      <c r="G53" s="143">
        <v>1255633.79</v>
      </c>
      <c r="H53" s="143">
        <v>1298000</v>
      </c>
      <c r="I53" s="143">
        <f t="shared" si="4"/>
        <v>1276816.895</v>
      </c>
      <c r="J53" s="148">
        <f t="shared" si="5"/>
        <v>1323626.6079309052</v>
      </c>
      <c r="K53" s="150">
        <f t="shared" si="1"/>
        <v>59962910.006449766</v>
      </c>
    </row>
    <row r="54" spans="1:11" ht="15" x14ac:dyDescent="0.25">
      <c r="A54" s="142">
        <v>167</v>
      </c>
      <c r="B54" s="142" t="s">
        <v>58</v>
      </c>
      <c r="C54" s="143">
        <v>264507078.97000003</v>
      </c>
      <c r="D54" s="143">
        <v>294150000</v>
      </c>
      <c r="E54" s="143">
        <f t="shared" si="2"/>
        <v>279328539.48500001</v>
      </c>
      <c r="F54" s="148">
        <f t="shared" si="3"/>
        <v>288798300.27274632</v>
      </c>
      <c r="G54" s="143">
        <v>6674728.9199999999</v>
      </c>
      <c r="H54" s="143">
        <v>7377000</v>
      </c>
      <c r="I54" s="143">
        <f t="shared" si="4"/>
        <v>7025864.46</v>
      </c>
      <c r="J54" s="148">
        <f t="shared" si="5"/>
        <v>7283441.485924338</v>
      </c>
      <c r="K54" s="150">
        <f t="shared" si="1"/>
        <v>296081741.75867069</v>
      </c>
    </row>
    <row r="55" spans="1:11" ht="15" x14ac:dyDescent="0.25">
      <c r="A55" s="142">
        <v>169</v>
      </c>
      <c r="B55" s="142" t="s">
        <v>59</v>
      </c>
      <c r="C55" s="143">
        <v>17689982.870000001</v>
      </c>
      <c r="D55" s="143">
        <v>19278000</v>
      </c>
      <c r="E55" s="143">
        <f t="shared" si="2"/>
        <v>18483991.435000002</v>
      </c>
      <c r="F55" s="148">
        <f t="shared" si="3"/>
        <v>19110633.37289479</v>
      </c>
      <c r="G55" s="143">
        <v>413712.64000000001</v>
      </c>
      <c r="H55" s="143">
        <v>310000</v>
      </c>
      <c r="I55" s="143">
        <f t="shared" si="4"/>
        <v>361856.32</v>
      </c>
      <c r="J55" s="148">
        <f t="shared" si="5"/>
        <v>375122.42771502497</v>
      </c>
      <c r="K55" s="150">
        <f t="shared" si="1"/>
        <v>19485755.800609816</v>
      </c>
    </row>
    <row r="56" spans="1:11" ht="15" x14ac:dyDescent="0.25">
      <c r="A56" s="142">
        <v>171</v>
      </c>
      <c r="B56" s="142" t="s">
        <v>60</v>
      </c>
      <c r="C56" s="143">
        <v>19666818.629999999</v>
      </c>
      <c r="D56" s="143">
        <v>20557000</v>
      </c>
      <c r="E56" s="143">
        <f t="shared" si="2"/>
        <v>20111909.314999998</v>
      </c>
      <c r="F56" s="148">
        <f t="shared" si="3"/>
        <v>20793740.718797974</v>
      </c>
      <c r="G56" s="143">
        <v>414887.49</v>
      </c>
      <c r="H56" s="143">
        <v>469000</v>
      </c>
      <c r="I56" s="143">
        <f t="shared" si="4"/>
        <v>441943.745</v>
      </c>
      <c r="J56" s="148">
        <f t="shared" si="5"/>
        <v>458145.9584231386</v>
      </c>
      <c r="K56" s="150">
        <f t="shared" si="1"/>
        <v>21251886.677221112</v>
      </c>
    </row>
    <row r="57" spans="1:11" ht="15" x14ac:dyDescent="0.25">
      <c r="A57" s="142">
        <v>172</v>
      </c>
      <c r="B57" s="142" t="s">
        <v>61</v>
      </c>
      <c r="C57" s="143">
        <v>20845494.48</v>
      </c>
      <c r="D57" s="143">
        <v>23984000</v>
      </c>
      <c r="E57" s="143">
        <f t="shared" si="2"/>
        <v>22414747.240000002</v>
      </c>
      <c r="F57" s="148">
        <f t="shared" si="3"/>
        <v>23174649.163634244</v>
      </c>
      <c r="G57" s="143">
        <v>365386.59</v>
      </c>
      <c r="H57" s="143">
        <v>419000</v>
      </c>
      <c r="I57" s="143">
        <f t="shared" si="4"/>
        <v>392193.29500000004</v>
      </c>
      <c r="J57" s="148">
        <f t="shared" si="5"/>
        <v>406571.59436639101</v>
      </c>
      <c r="K57" s="150">
        <f t="shared" si="1"/>
        <v>23581220.758000635</v>
      </c>
    </row>
    <row r="58" spans="1:11" ht="15" x14ac:dyDescent="0.25">
      <c r="A58" s="142">
        <v>176</v>
      </c>
      <c r="B58" s="142" t="s">
        <v>62</v>
      </c>
      <c r="C58" s="143">
        <v>25260332.240000006</v>
      </c>
      <c r="D58" s="143">
        <v>26385000</v>
      </c>
      <c r="E58" s="143">
        <f t="shared" si="2"/>
        <v>25822666.120000005</v>
      </c>
      <c r="F58" s="148">
        <f t="shared" si="3"/>
        <v>26698102.878123932</v>
      </c>
      <c r="G58" s="143">
        <v>392760.96</v>
      </c>
      <c r="H58" s="143">
        <v>526000</v>
      </c>
      <c r="I58" s="143">
        <f t="shared" si="4"/>
        <v>459380.47999999998</v>
      </c>
      <c r="J58" s="148">
        <f t="shared" si="5"/>
        <v>476221.94605442701</v>
      </c>
      <c r="K58" s="150">
        <f t="shared" si="1"/>
        <v>27174324.82417836</v>
      </c>
    </row>
    <row r="59" spans="1:11" ht="15" x14ac:dyDescent="0.25">
      <c r="A59" s="142">
        <v>177</v>
      </c>
      <c r="B59" s="142" t="s">
        <v>63</v>
      </c>
      <c r="C59" s="143">
        <v>7118446.2699999996</v>
      </c>
      <c r="D59" s="143">
        <v>6726000</v>
      </c>
      <c r="E59" s="143">
        <f t="shared" si="2"/>
        <v>6922223.1349999998</v>
      </c>
      <c r="F59" s="148">
        <f t="shared" si="3"/>
        <v>7156899.4674961753</v>
      </c>
      <c r="G59" s="143">
        <v>129508.9</v>
      </c>
      <c r="H59" s="143">
        <v>141000</v>
      </c>
      <c r="I59" s="143">
        <f t="shared" si="4"/>
        <v>135254.45000000001</v>
      </c>
      <c r="J59" s="148">
        <f t="shared" si="5"/>
        <v>140213.04821554717</v>
      </c>
      <c r="K59" s="150">
        <f t="shared" si="1"/>
        <v>7297112.5157117229</v>
      </c>
    </row>
    <row r="60" spans="1:11" ht="15" x14ac:dyDescent="0.25">
      <c r="A60" s="142">
        <v>178</v>
      </c>
      <c r="B60" s="142" t="s">
        <v>64</v>
      </c>
      <c r="C60" s="143">
        <v>29471645.350000001</v>
      </c>
      <c r="D60" s="143">
        <v>30414000</v>
      </c>
      <c r="E60" s="143">
        <f t="shared" si="2"/>
        <v>29942822.675000001</v>
      </c>
      <c r="F60" s="148">
        <f t="shared" si="3"/>
        <v>30957940.459115222</v>
      </c>
      <c r="G60" s="143">
        <v>516303.65</v>
      </c>
      <c r="H60" s="143">
        <v>560000</v>
      </c>
      <c r="I60" s="143">
        <f t="shared" si="4"/>
        <v>538151.82499999995</v>
      </c>
      <c r="J60" s="148">
        <f t="shared" si="5"/>
        <v>557881.14761480805</v>
      </c>
      <c r="K60" s="150">
        <f t="shared" si="1"/>
        <v>31515821.606730029</v>
      </c>
    </row>
    <row r="61" spans="1:11" ht="15" x14ac:dyDescent="0.25">
      <c r="A61" s="142">
        <v>179</v>
      </c>
      <c r="B61" s="142" t="s">
        <v>65</v>
      </c>
      <c r="C61" s="143">
        <v>470642281.53999996</v>
      </c>
      <c r="D61" s="143">
        <v>505094000</v>
      </c>
      <c r="E61" s="143">
        <f t="shared" si="2"/>
        <v>487868140.76999998</v>
      </c>
      <c r="F61" s="148">
        <f t="shared" si="3"/>
        <v>504407784.7232185</v>
      </c>
      <c r="G61" s="143">
        <v>13283139.610000001</v>
      </c>
      <c r="H61" s="143">
        <v>13935000</v>
      </c>
      <c r="I61" s="143">
        <f t="shared" si="4"/>
        <v>13609069.805</v>
      </c>
      <c r="J61" s="148">
        <f t="shared" si="5"/>
        <v>14107995.417061782</v>
      </c>
      <c r="K61" s="150">
        <f t="shared" si="1"/>
        <v>518515780.14028031</v>
      </c>
    </row>
    <row r="62" spans="1:11" ht="15" x14ac:dyDescent="0.25">
      <c r="A62" s="142">
        <v>181</v>
      </c>
      <c r="B62" s="142" t="s">
        <v>66</v>
      </c>
      <c r="C62" s="143">
        <v>6319918.3000000007</v>
      </c>
      <c r="D62" s="143">
        <v>6730000</v>
      </c>
      <c r="E62" s="143">
        <f t="shared" si="2"/>
        <v>6524959.1500000004</v>
      </c>
      <c r="F62" s="148">
        <f t="shared" si="3"/>
        <v>6746167.4891630467</v>
      </c>
      <c r="G62" s="143">
        <v>146287.51</v>
      </c>
      <c r="H62" s="143">
        <v>148000</v>
      </c>
      <c r="I62" s="143">
        <f t="shared" si="4"/>
        <v>147143.755</v>
      </c>
      <c r="J62" s="148">
        <f t="shared" si="5"/>
        <v>152538.23008730329</v>
      </c>
      <c r="K62" s="150">
        <f t="shared" si="1"/>
        <v>6898705.7192503503</v>
      </c>
    </row>
    <row r="63" spans="1:11" ht="15" x14ac:dyDescent="0.25">
      <c r="A63" s="142">
        <v>182</v>
      </c>
      <c r="B63" s="142" t="s">
        <v>67</v>
      </c>
      <c r="C63" s="143">
        <v>84479508.560000002</v>
      </c>
      <c r="D63" s="143">
        <v>91108000</v>
      </c>
      <c r="E63" s="143">
        <f t="shared" si="2"/>
        <v>87793754.280000001</v>
      </c>
      <c r="F63" s="148">
        <f t="shared" si="3"/>
        <v>90770127.024520159</v>
      </c>
      <c r="G63" s="143">
        <v>1849896.03</v>
      </c>
      <c r="H63" s="143">
        <v>1888000</v>
      </c>
      <c r="I63" s="143">
        <f t="shared" si="4"/>
        <v>1868948.0150000001</v>
      </c>
      <c r="J63" s="148">
        <f t="shared" si="5"/>
        <v>1937465.9993778109</v>
      </c>
      <c r="K63" s="150">
        <f t="shared" si="1"/>
        <v>92707593.023897976</v>
      </c>
    </row>
    <row r="64" spans="1:11" ht="15" x14ac:dyDescent="0.25">
      <c r="A64" s="142">
        <v>186</v>
      </c>
      <c r="B64" s="142" t="s">
        <v>68</v>
      </c>
      <c r="C64" s="143">
        <v>146251828.43000001</v>
      </c>
      <c r="D64" s="143">
        <v>167776000</v>
      </c>
      <c r="E64" s="143">
        <f t="shared" si="2"/>
        <v>157013914.215</v>
      </c>
      <c r="F64" s="148">
        <f t="shared" si="3"/>
        <v>162336980.05963278</v>
      </c>
      <c r="G64" s="143">
        <v>3062387.64</v>
      </c>
      <c r="H64" s="143">
        <v>2347000</v>
      </c>
      <c r="I64" s="143">
        <f t="shared" si="4"/>
        <v>2704693.8200000003</v>
      </c>
      <c r="J64" s="148">
        <f t="shared" si="5"/>
        <v>2803851.2965152161</v>
      </c>
      <c r="K64" s="150">
        <f t="shared" si="1"/>
        <v>165140831.356148</v>
      </c>
    </row>
    <row r="65" spans="1:11" ht="15" x14ac:dyDescent="0.25">
      <c r="A65" s="142">
        <v>202</v>
      </c>
      <c r="B65" s="142" t="s">
        <v>69</v>
      </c>
      <c r="C65" s="143">
        <v>105372642.83</v>
      </c>
      <c r="D65" s="143">
        <v>110651000</v>
      </c>
      <c r="E65" s="143">
        <f t="shared" si="2"/>
        <v>108011821.41499999</v>
      </c>
      <c r="F65" s="148">
        <f t="shared" si="3"/>
        <v>111673624.51229413</v>
      </c>
      <c r="G65" s="143">
        <v>2535895.7200000002</v>
      </c>
      <c r="H65" s="143">
        <v>2696000</v>
      </c>
      <c r="I65" s="143">
        <f t="shared" si="4"/>
        <v>2615947.8600000003</v>
      </c>
      <c r="J65" s="148">
        <f t="shared" si="5"/>
        <v>2711851.7980261459</v>
      </c>
      <c r="K65" s="150">
        <f t="shared" si="1"/>
        <v>114385476.31032027</v>
      </c>
    </row>
    <row r="66" spans="1:11" ht="15" x14ac:dyDescent="0.25">
      <c r="A66" s="142">
        <v>204</v>
      </c>
      <c r="B66" s="142" t="s">
        <v>70</v>
      </c>
      <c r="C66" s="143">
        <v>16310915.449999996</v>
      </c>
      <c r="D66" s="143">
        <v>16253000</v>
      </c>
      <c r="E66" s="143">
        <f t="shared" si="2"/>
        <v>16281957.724999998</v>
      </c>
      <c r="F66" s="148">
        <f t="shared" si="3"/>
        <v>16833946.594795477</v>
      </c>
      <c r="G66" s="143">
        <v>300325.15999999997</v>
      </c>
      <c r="H66" s="143">
        <v>313000</v>
      </c>
      <c r="I66" s="143">
        <f t="shared" si="4"/>
        <v>306662.57999999996</v>
      </c>
      <c r="J66" s="148">
        <f t="shared" si="5"/>
        <v>317905.21580209804</v>
      </c>
      <c r="K66" s="150">
        <f t="shared" si="1"/>
        <v>17151851.810597576</v>
      </c>
    </row>
    <row r="67" spans="1:11" ht="15" x14ac:dyDescent="0.25">
      <c r="A67" s="142">
        <v>205</v>
      </c>
      <c r="B67" s="142" t="s">
        <v>71</v>
      </c>
      <c r="C67" s="143">
        <v>150135032.31999999</v>
      </c>
      <c r="D67" s="143">
        <v>149784000</v>
      </c>
      <c r="E67" s="143">
        <f t="shared" si="2"/>
        <v>149959516.16</v>
      </c>
      <c r="F67" s="148">
        <f t="shared" si="3"/>
        <v>155043424.69472969</v>
      </c>
      <c r="G67" s="143">
        <v>5071921.26</v>
      </c>
      <c r="H67" s="143">
        <v>4843000</v>
      </c>
      <c r="I67" s="143">
        <f t="shared" si="4"/>
        <v>4957460.63</v>
      </c>
      <c r="J67" s="148">
        <f t="shared" si="5"/>
        <v>5139207.3705587266</v>
      </c>
      <c r="K67" s="150">
        <f t="shared" si="1"/>
        <v>160182632.06528842</v>
      </c>
    </row>
    <row r="68" spans="1:11" ht="15" x14ac:dyDescent="0.25">
      <c r="A68" s="142">
        <v>208</v>
      </c>
      <c r="B68" s="142" t="s">
        <v>72</v>
      </c>
      <c r="C68" s="143">
        <v>44597210.019999996</v>
      </c>
      <c r="D68" s="143">
        <v>45892000</v>
      </c>
      <c r="E68" s="143">
        <f t="shared" si="2"/>
        <v>45244605.009999998</v>
      </c>
      <c r="F68" s="148">
        <f t="shared" si="3"/>
        <v>46778481.881911166</v>
      </c>
      <c r="G68" s="143">
        <v>1461022.52</v>
      </c>
      <c r="H68" s="143">
        <v>1776000</v>
      </c>
      <c r="I68" s="143">
        <f t="shared" si="4"/>
        <v>1618511.26</v>
      </c>
      <c r="J68" s="148">
        <f t="shared" si="5"/>
        <v>1677847.9180225567</v>
      </c>
      <c r="K68" s="150">
        <f t="shared" si="1"/>
        <v>48456329.799933724</v>
      </c>
    </row>
    <row r="69" spans="1:11" ht="15" x14ac:dyDescent="0.25">
      <c r="A69" s="142">
        <v>211</v>
      </c>
      <c r="B69" s="142" t="s">
        <v>73</v>
      </c>
      <c r="C69" s="143">
        <v>102878824.84999999</v>
      </c>
      <c r="D69" s="143">
        <v>106545000</v>
      </c>
      <c r="E69" s="143">
        <f t="shared" si="2"/>
        <v>104711912.425</v>
      </c>
      <c r="F69" s="148">
        <f t="shared" si="3"/>
        <v>108261842.42542315</v>
      </c>
      <c r="G69" s="143">
        <v>2400794.21</v>
      </c>
      <c r="H69" s="143">
        <v>2539000</v>
      </c>
      <c r="I69" s="143">
        <f t="shared" si="4"/>
        <v>2469897.105</v>
      </c>
      <c r="J69" s="148">
        <f t="shared" si="5"/>
        <v>2560446.6386932577</v>
      </c>
      <c r="K69" s="150">
        <f t="shared" ref="K69:K132" si="6">J69+F69</f>
        <v>110822289.0641164</v>
      </c>
    </row>
    <row r="70" spans="1:11" ht="15" x14ac:dyDescent="0.25">
      <c r="A70" s="142">
        <v>213</v>
      </c>
      <c r="B70" s="142" t="s">
        <v>74</v>
      </c>
      <c r="C70" s="143">
        <v>26901952.239999998</v>
      </c>
      <c r="D70" s="143">
        <v>27547000</v>
      </c>
      <c r="E70" s="143">
        <f t="shared" ref="E70:E133" si="7">AVERAGE(C70:D70)</f>
        <v>27224476.119999997</v>
      </c>
      <c r="F70" s="148">
        <f t="shared" ref="F70:F133" si="8">(E70/$E$4)*$D$4</f>
        <v>28147436.863300469</v>
      </c>
      <c r="G70" s="143">
        <v>452791.08</v>
      </c>
      <c r="H70" s="143">
        <v>525000</v>
      </c>
      <c r="I70" s="143">
        <f t="shared" ref="I70:I133" si="9">AVERAGE(G70:H70)</f>
        <v>488895.54000000004</v>
      </c>
      <c r="J70" s="148">
        <f t="shared" ref="J70:J133" si="10">(I70/$I$4)*$H$4</f>
        <v>506819.06526835874</v>
      </c>
      <c r="K70" s="150">
        <f t="shared" si="6"/>
        <v>28654255.928568829</v>
      </c>
    </row>
    <row r="71" spans="1:11" ht="15" x14ac:dyDescent="0.25">
      <c r="A71" s="142">
        <v>214</v>
      </c>
      <c r="B71" s="142" t="s">
        <v>75</v>
      </c>
      <c r="C71" s="143">
        <v>48130184.700000003</v>
      </c>
      <c r="D71" s="143">
        <v>53093000</v>
      </c>
      <c r="E71" s="143">
        <f t="shared" si="7"/>
        <v>50611592.350000001</v>
      </c>
      <c r="F71" s="148">
        <f t="shared" si="8"/>
        <v>52327420.147349603</v>
      </c>
      <c r="G71" s="143">
        <v>1339671.5</v>
      </c>
      <c r="H71" s="143">
        <v>1423000</v>
      </c>
      <c r="I71" s="143">
        <f t="shared" si="9"/>
        <v>1381335.75</v>
      </c>
      <c r="J71" s="148">
        <f t="shared" si="10"/>
        <v>1431977.2555846332</v>
      </c>
      <c r="K71" s="150">
        <f t="shared" si="6"/>
        <v>53759397.402934238</v>
      </c>
    </row>
    <row r="72" spans="1:11" ht="15" x14ac:dyDescent="0.25">
      <c r="A72" s="142">
        <v>216</v>
      </c>
      <c r="B72" s="142" t="s">
        <v>76</v>
      </c>
      <c r="C72" s="143">
        <v>6964310.2799999993</v>
      </c>
      <c r="D72" s="143">
        <v>7397000</v>
      </c>
      <c r="E72" s="143">
        <f t="shared" si="7"/>
        <v>7180655.1399999997</v>
      </c>
      <c r="F72" s="148">
        <f t="shared" si="8"/>
        <v>7424092.8016169295</v>
      </c>
      <c r="G72" s="143">
        <v>127616.04</v>
      </c>
      <c r="H72" s="143">
        <v>129000</v>
      </c>
      <c r="I72" s="143">
        <f t="shared" si="9"/>
        <v>128308.01999999999</v>
      </c>
      <c r="J72" s="148">
        <f t="shared" si="10"/>
        <v>133011.95335681291</v>
      </c>
      <c r="K72" s="150">
        <f t="shared" si="6"/>
        <v>7557104.7549737422</v>
      </c>
    </row>
    <row r="73" spans="1:11" ht="15" x14ac:dyDescent="0.25">
      <c r="A73" s="142">
        <v>217</v>
      </c>
      <c r="B73" s="142" t="s">
        <v>77</v>
      </c>
      <c r="C73" s="143">
        <v>20815597.100000001</v>
      </c>
      <c r="D73" s="143">
        <v>22000000</v>
      </c>
      <c r="E73" s="143">
        <f t="shared" si="7"/>
        <v>21407798.550000001</v>
      </c>
      <c r="F73" s="148">
        <f t="shared" si="8"/>
        <v>22133563.026607115</v>
      </c>
      <c r="G73" s="143">
        <v>611343</v>
      </c>
      <c r="H73" s="143">
        <v>647000</v>
      </c>
      <c r="I73" s="143">
        <f t="shared" si="9"/>
        <v>629171.5</v>
      </c>
      <c r="J73" s="148">
        <f t="shared" si="10"/>
        <v>652237.7183549091</v>
      </c>
      <c r="K73" s="150">
        <f t="shared" si="6"/>
        <v>22785800.744962025</v>
      </c>
    </row>
    <row r="74" spans="1:11" ht="15" x14ac:dyDescent="0.25">
      <c r="A74" s="142">
        <v>218</v>
      </c>
      <c r="B74" s="142" t="s">
        <v>78</v>
      </c>
      <c r="C74" s="143">
        <v>6081003.209999999</v>
      </c>
      <c r="D74" s="143">
        <v>6414000</v>
      </c>
      <c r="E74" s="143">
        <f t="shared" si="7"/>
        <v>6247501.6049999995</v>
      </c>
      <c r="F74" s="148">
        <f t="shared" si="8"/>
        <v>6459303.6135934964</v>
      </c>
      <c r="G74" s="143">
        <v>125115.29</v>
      </c>
      <c r="H74" s="143">
        <v>128000</v>
      </c>
      <c r="I74" s="143">
        <f t="shared" si="9"/>
        <v>126557.64499999999</v>
      </c>
      <c r="J74" s="148">
        <f t="shared" si="10"/>
        <v>131197.40740826714</v>
      </c>
      <c r="K74" s="150">
        <f t="shared" si="6"/>
        <v>6590501.0210017636</v>
      </c>
    </row>
    <row r="75" spans="1:11" ht="15" x14ac:dyDescent="0.25">
      <c r="A75" s="142">
        <v>224</v>
      </c>
      <c r="B75" s="142" t="s">
        <v>79</v>
      </c>
      <c r="C75" s="143">
        <v>32576100.220000006</v>
      </c>
      <c r="D75" s="143">
        <v>33736000</v>
      </c>
      <c r="E75" s="143">
        <f t="shared" si="7"/>
        <v>33156050.110000003</v>
      </c>
      <c r="F75" s="148">
        <f t="shared" si="8"/>
        <v>34280102.323880889</v>
      </c>
      <c r="G75" s="143">
        <v>628476.1100000001</v>
      </c>
      <c r="H75" s="143">
        <v>643000</v>
      </c>
      <c r="I75" s="143">
        <f t="shared" si="9"/>
        <v>635738.05500000005</v>
      </c>
      <c r="J75" s="148">
        <f t="shared" si="10"/>
        <v>659045.01151846151</v>
      </c>
      <c r="K75" s="150">
        <f t="shared" si="6"/>
        <v>34939147.335399352</v>
      </c>
    </row>
    <row r="76" spans="1:11" ht="15" x14ac:dyDescent="0.25">
      <c r="A76" s="142">
        <v>226</v>
      </c>
      <c r="B76" s="142" t="s">
        <v>80</v>
      </c>
      <c r="C76" s="143">
        <v>17669504.649999999</v>
      </c>
      <c r="D76" s="143">
        <v>19223000</v>
      </c>
      <c r="E76" s="143">
        <f t="shared" si="7"/>
        <v>18446252.324999999</v>
      </c>
      <c r="F76" s="148">
        <f t="shared" si="8"/>
        <v>19071614.836364646</v>
      </c>
      <c r="G76" s="143">
        <v>361041</v>
      </c>
      <c r="H76" s="143">
        <v>366000</v>
      </c>
      <c r="I76" s="143">
        <f t="shared" si="9"/>
        <v>363520.5</v>
      </c>
      <c r="J76" s="148">
        <f t="shared" si="10"/>
        <v>376847.61864648305</v>
      </c>
      <c r="K76" s="150">
        <f t="shared" si="6"/>
        <v>19448462.455011129</v>
      </c>
    </row>
    <row r="77" spans="1:11" ht="15" x14ac:dyDescent="0.25">
      <c r="A77" s="142">
        <v>230</v>
      </c>
      <c r="B77" s="142" t="s">
        <v>81</v>
      </c>
      <c r="C77" s="143">
        <v>9650265.1400000006</v>
      </c>
      <c r="D77" s="143">
        <v>10394000</v>
      </c>
      <c r="E77" s="143">
        <f t="shared" si="7"/>
        <v>10022132.57</v>
      </c>
      <c r="F77" s="148">
        <f t="shared" si="8"/>
        <v>10361901.63976982</v>
      </c>
      <c r="G77" s="143">
        <v>350595.69</v>
      </c>
      <c r="H77" s="143">
        <v>335000</v>
      </c>
      <c r="I77" s="143">
        <f t="shared" si="9"/>
        <v>342797.84499999997</v>
      </c>
      <c r="J77" s="148">
        <f t="shared" si="10"/>
        <v>355365.24505604553</v>
      </c>
      <c r="K77" s="150">
        <f t="shared" si="6"/>
        <v>10717266.884825867</v>
      </c>
    </row>
    <row r="78" spans="1:11" ht="15" x14ac:dyDescent="0.25">
      <c r="A78" s="142">
        <v>231</v>
      </c>
      <c r="B78" s="142" t="s">
        <v>82</v>
      </c>
      <c r="C78" s="143">
        <v>7013673.6799999997</v>
      </c>
      <c r="D78" s="143">
        <v>6811000</v>
      </c>
      <c r="E78" s="143">
        <f t="shared" si="7"/>
        <v>6912336.8399999999</v>
      </c>
      <c r="F78" s="148">
        <f t="shared" si="8"/>
        <v>7146678.0085745091</v>
      </c>
      <c r="G78" s="143">
        <v>124759.43</v>
      </c>
      <c r="H78" s="143">
        <v>102000</v>
      </c>
      <c r="I78" s="143">
        <f t="shared" si="9"/>
        <v>113379.715</v>
      </c>
      <c r="J78" s="148">
        <f t="shared" si="10"/>
        <v>117536.35792360247</v>
      </c>
      <c r="K78" s="150">
        <f t="shared" si="6"/>
        <v>7264214.3664981117</v>
      </c>
    </row>
    <row r="79" spans="1:11" ht="15" x14ac:dyDescent="0.25">
      <c r="A79" s="142">
        <v>232</v>
      </c>
      <c r="B79" s="142" t="s">
        <v>83</v>
      </c>
      <c r="C79" s="143">
        <v>56336001.239999995</v>
      </c>
      <c r="D79" s="143">
        <v>57682000</v>
      </c>
      <c r="E79" s="143">
        <f t="shared" si="7"/>
        <v>57009000.619999997</v>
      </c>
      <c r="F79" s="148">
        <f t="shared" si="8"/>
        <v>58941712.54272449</v>
      </c>
      <c r="G79" s="143">
        <v>1345572.14</v>
      </c>
      <c r="H79" s="143">
        <v>1345000</v>
      </c>
      <c r="I79" s="143">
        <f t="shared" si="9"/>
        <v>1345286.0699999998</v>
      </c>
      <c r="J79" s="148">
        <f t="shared" si="10"/>
        <v>1394605.9489844062</v>
      </c>
      <c r="K79" s="150">
        <f t="shared" si="6"/>
        <v>60336318.491708897</v>
      </c>
    </row>
    <row r="80" spans="1:11" ht="15" x14ac:dyDescent="0.25">
      <c r="A80" s="142">
        <v>233</v>
      </c>
      <c r="B80" s="142" t="s">
        <v>84</v>
      </c>
      <c r="C80" s="143">
        <v>64621660.729999989</v>
      </c>
      <c r="D80" s="143">
        <v>67927000</v>
      </c>
      <c r="E80" s="143">
        <f t="shared" si="7"/>
        <v>66274330.364999995</v>
      </c>
      <c r="F80" s="148">
        <f t="shared" si="8"/>
        <v>68521154.323918521</v>
      </c>
      <c r="G80" s="143">
        <v>1548437.96</v>
      </c>
      <c r="H80" s="143">
        <v>1603000</v>
      </c>
      <c r="I80" s="143">
        <f t="shared" si="9"/>
        <v>1575718.98</v>
      </c>
      <c r="J80" s="148">
        <f t="shared" si="10"/>
        <v>1633486.8192277057</v>
      </c>
      <c r="K80" s="150">
        <f t="shared" si="6"/>
        <v>70154641.143146232</v>
      </c>
    </row>
    <row r="81" spans="1:11" ht="15" x14ac:dyDescent="0.25">
      <c r="A81" s="142">
        <v>235</v>
      </c>
      <c r="B81" s="142" t="s">
        <v>85</v>
      </c>
      <c r="C81" s="143">
        <v>36571861.420000002</v>
      </c>
      <c r="D81" s="143">
        <v>36012000</v>
      </c>
      <c r="E81" s="143">
        <f t="shared" si="7"/>
        <v>36291930.710000001</v>
      </c>
      <c r="F81" s="148">
        <f t="shared" si="8"/>
        <v>37522295.151037075</v>
      </c>
      <c r="G81" s="143">
        <v>1009181.22</v>
      </c>
      <c r="H81" s="143">
        <v>943000</v>
      </c>
      <c r="I81" s="143">
        <f t="shared" si="9"/>
        <v>976090.61</v>
      </c>
      <c r="J81" s="148">
        <f t="shared" si="10"/>
        <v>1011875.3191682257</v>
      </c>
      <c r="K81" s="150">
        <f t="shared" si="6"/>
        <v>38534170.4702053</v>
      </c>
    </row>
    <row r="82" spans="1:11" ht="15" x14ac:dyDescent="0.25">
      <c r="A82" s="142">
        <v>236</v>
      </c>
      <c r="B82" s="142" t="s">
        <v>86</v>
      </c>
      <c r="C82" s="143">
        <v>15315128.029999999</v>
      </c>
      <c r="D82" s="143">
        <v>16746000</v>
      </c>
      <c r="E82" s="143">
        <f t="shared" si="7"/>
        <v>16030564.015000001</v>
      </c>
      <c r="F82" s="148">
        <f t="shared" si="8"/>
        <v>16574030.167060897</v>
      </c>
      <c r="G82" s="143">
        <v>333754.44</v>
      </c>
      <c r="H82" s="143">
        <v>491000</v>
      </c>
      <c r="I82" s="143">
        <f t="shared" si="9"/>
        <v>412377.22</v>
      </c>
      <c r="J82" s="148">
        <f t="shared" si="10"/>
        <v>427495.48743759107</v>
      </c>
      <c r="K82" s="150">
        <f t="shared" si="6"/>
        <v>17001525.654498488</v>
      </c>
    </row>
    <row r="83" spans="1:11" ht="15" x14ac:dyDescent="0.25">
      <c r="A83" s="142">
        <v>239</v>
      </c>
      <c r="B83" s="142" t="s">
        <v>87</v>
      </c>
      <c r="C83" s="143">
        <v>10925001.429999996</v>
      </c>
      <c r="D83" s="143">
        <v>10589000</v>
      </c>
      <c r="E83" s="143">
        <f t="shared" si="7"/>
        <v>10757000.714999998</v>
      </c>
      <c r="F83" s="148">
        <f t="shared" si="8"/>
        <v>11121683.191600768</v>
      </c>
      <c r="G83" s="143">
        <v>237310.58000000002</v>
      </c>
      <c r="H83" s="143">
        <v>281000</v>
      </c>
      <c r="I83" s="143">
        <f t="shared" si="9"/>
        <v>259155.29</v>
      </c>
      <c r="J83" s="148">
        <f t="shared" si="10"/>
        <v>268656.24881165911</v>
      </c>
      <c r="K83" s="150">
        <f t="shared" si="6"/>
        <v>11390339.440412426</v>
      </c>
    </row>
    <row r="84" spans="1:11" ht="15" x14ac:dyDescent="0.25">
      <c r="A84" s="142">
        <v>240</v>
      </c>
      <c r="B84" s="142" t="s">
        <v>88</v>
      </c>
      <c r="C84" s="143">
        <v>97060864.01000002</v>
      </c>
      <c r="D84" s="143">
        <v>98715000</v>
      </c>
      <c r="E84" s="143">
        <f t="shared" si="7"/>
        <v>97887932.00500001</v>
      </c>
      <c r="F84" s="148">
        <f t="shared" si="8"/>
        <v>101206516.28501521</v>
      </c>
      <c r="G84" s="143">
        <v>2379614.2400000002</v>
      </c>
      <c r="H84" s="143">
        <v>2540000</v>
      </c>
      <c r="I84" s="143">
        <f t="shared" si="9"/>
        <v>2459807.12</v>
      </c>
      <c r="J84" s="148">
        <f t="shared" si="10"/>
        <v>2549986.7421552944</v>
      </c>
      <c r="K84" s="150">
        <f t="shared" si="6"/>
        <v>103756503.02717051</v>
      </c>
    </row>
    <row r="85" spans="1:11" ht="15" x14ac:dyDescent="0.25">
      <c r="A85" s="142">
        <v>241</v>
      </c>
      <c r="B85" s="142" t="s">
        <v>89</v>
      </c>
      <c r="C85" s="143">
        <v>31878960.259999998</v>
      </c>
      <c r="D85" s="143">
        <v>33709000</v>
      </c>
      <c r="E85" s="143">
        <f t="shared" si="7"/>
        <v>32793980.129999999</v>
      </c>
      <c r="F85" s="148">
        <f t="shared" si="8"/>
        <v>33905757.493250348</v>
      </c>
      <c r="G85" s="143">
        <v>552809.84</v>
      </c>
      <c r="H85" s="143">
        <v>587000</v>
      </c>
      <c r="I85" s="143">
        <f t="shared" si="9"/>
        <v>569904.91999999993</v>
      </c>
      <c r="J85" s="148">
        <f t="shared" si="10"/>
        <v>590798.35100610391</v>
      </c>
      <c r="K85" s="150">
        <f t="shared" si="6"/>
        <v>34496555.844256453</v>
      </c>
    </row>
    <row r="86" spans="1:11" ht="15" x14ac:dyDescent="0.25">
      <c r="A86" s="142">
        <v>244</v>
      </c>
      <c r="B86" s="142" t="s">
        <v>90</v>
      </c>
      <c r="C86" s="143">
        <v>55175107.440000005</v>
      </c>
      <c r="D86" s="143">
        <v>56424000</v>
      </c>
      <c r="E86" s="143">
        <f t="shared" si="7"/>
        <v>55799553.719999999</v>
      </c>
      <c r="F86" s="148">
        <f t="shared" si="8"/>
        <v>57691263.127014503</v>
      </c>
      <c r="G86" s="143">
        <v>1348777.77</v>
      </c>
      <c r="H86" s="143">
        <v>1379000</v>
      </c>
      <c r="I86" s="143">
        <f t="shared" si="9"/>
        <v>1363888.885</v>
      </c>
      <c r="J86" s="148">
        <f t="shared" si="10"/>
        <v>1413890.7665748065</v>
      </c>
      <c r="K86" s="150">
        <f t="shared" si="6"/>
        <v>59105153.89358931</v>
      </c>
    </row>
    <row r="87" spans="1:11" ht="15" x14ac:dyDescent="0.25">
      <c r="A87" s="142">
        <v>245</v>
      </c>
      <c r="B87" s="142" t="s">
        <v>91</v>
      </c>
      <c r="C87" s="143">
        <v>121120344.00999999</v>
      </c>
      <c r="D87" s="143">
        <v>132751000</v>
      </c>
      <c r="E87" s="143">
        <f t="shared" si="7"/>
        <v>126935672.005</v>
      </c>
      <c r="F87" s="148">
        <f t="shared" si="8"/>
        <v>131239029.08958361</v>
      </c>
      <c r="G87" s="143">
        <v>2842036.89</v>
      </c>
      <c r="H87" s="143">
        <v>2840000</v>
      </c>
      <c r="I87" s="143">
        <f t="shared" si="9"/>
        <v>2841018.4450000003</v>
      </c>
      <c r="J87" s="148">
        <f t="shared" si="10"/>
        <v>2945173.7536919774</v>
      </c>
      <c r="K87" s="150">
        <f t="shared" si="6"/>
        <v>134184202.84327558</v>
      </c>
    </row>
    <row r="88" spans="1:11" ht="15" x14ac:dyDescent="0.25">
      <c r="A88" s="142">
        <v>249</v>
      </c>
      <c r="B88" s="142" t="s">
        <v>92</v>
      </c>
      <c r="C88" s="143">
        <v>41768287.379999995</v>
      </c>
      <c r="D88" s="143">
        <v>42804000</v>
      </c>
      <c r="E88" s="143">
        <f t="shared" si="7"/>
        <v>42286143.689999998</v>
      </c>
      <c r="F88" s="148">
        <f t="shared" si="8"/>
        <v>43719723.180727512</v>
      </c>
      <c r="G88" s="143">
        <v>836362.46</v>
      </c>
      <c r="H88" s="143">
        <v>934000</v>
      </c>
      <c r="I88" s="143">
        <f t="shared" si="9"/>
        <v>885181.23</v>
      </c>
      <c r="J88" s="148">
        <f t="shared" si="10"/>
        <v>917633.08698151773</v>
      </c>
      <c r="K88" s="150">
        <f t="shared" si="6"/>
        <v>44637356.267709032</v>
      </c>
    </row>
    <row r="89" spans="1:11" ht="15" x14ac:dyDescent="0.25">
      <c r="A89" s="142">
        <v>250</v>
      </c>
      <c r="B89" s="142" t="s">
        <v>93</v>
      </c>
      <c r="C89" s="143">
        <v>8696723.0600000005</v>
      </c>
      <c r="D89" s="143">
        <v>8884000</v>
      </c>
      <c r="E89" s="143">
        <f t="shared" si="7"/>
        <v>8790361.5300000012</v>
      </c>
      <c r="F89" s="148">
        <f t="shared" si="8"/>
        <v>9088371.2538913824</v>
      </c>
      <c r="G89" s="143">
        <v>158553.48000000001</v>
      </c>
      <c r="H89" s="143">
        <v>161000</v>
      </c>
      <c r="I89" s="143">
        <f t="shared" si="9"/>
        <v>159776.74</v>
      </c>
      <c r="J89" s="148">
        <f t="shared" si="10"/>
        <v>165634.35620301543</v>
      </c>
      <c r="K89" s="150">
        <f t="shared" si="6"/>
        <v>9254005.6100943983</v>
      </c>
    </row>
    <row r="90" spans="1:11" ht="15" x14ac:dyDescent="0.25">
      <c r="A90" s="142">
        <v>256</v>
      </c>
      <c r="B90" s="142" t="s">
        <v>94</v>
      </c>
      <c r="C90" s="143">
        <v>8063609.5299999993</v>
      </c>
      <c r="D90" s="143">
        <v>8067000</v>
      </c>
      <c r="E90" s="143">
        <f t="shared" si="7"/>
        <v>8065304.7649999997</v>
      </c>
      <c r="F90" s="148">
        <f t="shared" si="8"/>
        <v>8338733.7062232494</v>
      </c>
      <c r="G90" s="143">
        <v>143823.82</v>
      </c>
      <c r="H90" s="143">
        <v>143000</v>
      </c>
      <c r="I90" s="143">
        <f t="shared" si="9"/>
        <v>143411.91</v>
      </c>
      <c r="J90" s="148">
        <f t="shared" si="10"/>
        <v>148669.57095691646</v>
      </c>
      <c r="K90" s="150">
        <f t="shared" si="6"/>
        <v>8487403.2771801651</v>
      </c>
    </row>
    <row r="91" spans="1:11" ht="15" x14ac:dyDescent="0.25">
      <c r="A91" s="142">
        <v>257</v>
      </c>
      <c r="B91" s="142" t="s">
        <v>95</v>
      </c>
      <c r="C91" s="143">
        <v>114788727.48999999</v>
      </c>
      <c r="D91" s="143">
        <v>128239000</v>
      </c>
      <c r="E91" s="143">
        <f t="shared" si="7"/>
        <v>121513863.745</v>
      </c>
      <c r="F91" s="148">
        <f t="shared" si="8"/>
        <v>125633411.37225468</v>
      </c>
      <c r="G91" s="143">
        <v>2815934.6900000004</v>
      </c>
      <c r="H91" s="143">
        <v>3075000</v>
      </c>
      <c r="I91" s="143">
        <f t="shared" si="9"/>
        <v>2945467.3450000002</v>
      </c>
      <c r="J91" s="148">
        <f t="shared" si="10"/>
        <v>3053451.8817074387</v>
      </c>
      <c r="K91" s="150">
        <f t="shared" si="6"/>
        <v>128686863.25396213</v>
      </c>
    </row>
    <row r="92" spans="1:11" ht="15" x14ac:dyDescent="0.25">
      <c r="A92" s="142">
        <v>260</v>
      </c>
      <c r="B92" s="142" t="s">
        <v>96</v>
      </c>
      <c r="C92" s="143">
        <v>45290754.420000002</v>
      </c>
      <c r="D92" s="143">
        <v>49507000</v>
      </c>
      <c r="E92" s="143">
        <f t="shared" si="7"/>
        <v>47398877.210000001</v>
      </c>
      <c r="F92" s="148">
        <f t="shared" si="8"/>
        <v>49005787.945344187</v>
      </c>
      <c r="G92" s="143">
        <v>892542.94</v>
      </c>
      <c r="H92" s="143">
        <v>962000</v>
      </c>
      <c r="I92" s="143">
        <f t="shared" si="9"/>
        <v>927271.47</v>
      </c>
      <c r="J92" s="148">
        <f t="shared" si="10"/>
        <v>961266.4081071734</v>
      </c>
      <c r="K92" s="150">
        <f t="shared" si="6"/>
        <v>49967054.353451364</v>
      </c>
    </row>
    <row r="93" spans="1:11" ht="15" x14ac:dyDescent="0.25">
      <c r="A93" s="142">
        <v>261</v>
      </c>
      <c r="B93" s="142" t="s">
        <v>97</v>
      </c>
      <c r="C93" s="143">
        <v>28000759.470000006</v>
      </c>
      <c r="D93" s="143">
        <v>28693000</v>
      </c>
      <c r="E93" s="143">
        <f t="shared" si="7"/>
        <v>28346879.735000003</v>
      </c>
      <c r="F93" s="148">
        <f t="shared" si="8"/>
        <v>29307892.063580476</v>
      </c>
      <c r="G93" s="143">
        <v>949663.56</v>
      </c>
      <c r="H93" s="143">
        <v>984000</v>
      </c>
      <c r="I93" s="143">
        <f t="shared" si="9"/>
        <v>966831.78</v>
      </c>
      <c r="J93" s="148">
        <f t="shared" si="10"/>
        <v>1002277.0488177157</v>
      </c>
      <c r="K93" s="150">
        <f t="shared" si="6"/>
        <v>30310169.112398192</v>
      </c>
    </row>
    <row r="94" spans="1:11" ht="15" x14ac:dyDescent="0.25">
      <c r="A94" s="142">
        <v>263</v>
      </c>
      <c r="B94" s="142" t="s">
        <v>98</v>
      </c>
      <c r="C94" s="143">
        <v>35412997.599999994</v>
      </c>
      <c r="D94" s="143">
        <v>37633000</v>
      </c>
      <c r="E94" s="143">
        <f t="shared" si="7"/>
        <v>36522998.799999997</v>
      </c>
      <c r="F94" s="148">
        <f t="shared" si="8"/>
        <v>37761196.882175259</v>
      </c>
      <c r="G94" s="143">
        <v>856335.54999999993</v>
      </c>
      <c r="H94" s="143">
        <v>1114000</v>
      </c>
      <c r="I94" s="143">
        <f t="shared" si="9"/>
        <v>985167.77499999991</v>
      </c>
      <c r="J94" s="148">
        <f t="shared" si="10"/>
        <v>1021285.2644513974</v>
      </c>
      <c r="K94" s="150">
        <f t="shared" si="6"/>
        <v>38782482.146626659</v>
      </c>
    </row>
    <row r="95" spans="1:11" ht="15" x14ac:dyDescent="0.25">
      <c r="A95" s="142">
        <v>265</v>
      </c>
      <c r="B95" s="142" t="s">
        <v>99</v>
      </c>
      <c r="C95" s="143">
        <v>5394736.7599999998</v>
      </c>
      <c r="D95" s="143">
        <v>5456000</v>
      </c>
      <c r="E95" s="143">
        <f t="shared" si="7"/>
        <v>5425368.3799999999</v>
      </c>
      <c r="F95" s="148">
        <f t="shared" si="8"/>
        <v>5609298.5320665473</v>
      </c>
      <c r="G95" s="143">
        <v>98779.950000000012</v>
      </c>
      <c r="H95" s="143">
        <v>109000</v>
      </c>
      <c r="I95" s="143">
        <f t="shared" si="9"/>
        <v>103889.97500000001</v>
      </c>
      <c r="J95" s="148">
        <f t="shared" si="10"/>
        <v>107698.71212212973</v>
      </c>
      <c r="K95" s="150">
        <f t="shared" si="6"/>
        <v>5716997.2441886766</v>
      </c>
    </row>
    <row r="96" spans="1:11" ht="15" x14ac:dyDescent="0.25">
      <c r="A96" s="142">
        <v>271</v>
      </c>
      <c r="B96" s="142" t="s">
        <v>100</v>
      </c>
      <c r="C96" s="143">
        <v>29920069.139999997</v>
      </c>
      <c r="D96" s="143">
        <v>30464000</v>
      </c>
      <c r="E96" s="143">
        <f t="shared" si="7"/>
        <v>30192034.57</v>
      </c>
      <c r="F96" s="148">
        <f t="shared" si="8"/>
        <v>31215601.104233857</v>
      </c>
      <c r="G96" s="143">
        <v>840797.79</v>
      </c>
      <c r="H96" s="143">
        <v>683000</v>
      </c>
      <c r="I96" s="143">
        <f t="shared" si="9"/>
        <v>761898.89500000002</v>
      </c>
      <c r="J96" s="148">
        <f t="shared" si="10"/>
        <v>789831.0665564579</v>
      </c>
      <c r="K96" s="150">
        <f t="shared" si="6"/>
        <v>32005432.170790315</v>
      </c>
    </row>
    <row r="97" spans="1:11" ht="15" x14ac:dyDescent="0.25">
      <c r="A97" s="142">
        <v>272</v>
      </c>
      <c r="B97" s="142" t="s">
        <v>101</v>
      </c>
      <c r="C97" s="143">
        <v>179925931.28</v>
      </c>
      <c r="D97" s="143">
        <v>187803000</v>
      </c>
      <c r="E97" s="143">
        <f t="shared" si="7"/>
        <v>183864465.63999999</v>
      </c>
      <c r="F97" s="148">
        <f t="shared" si="8"/>
        <v>190097815.48025534</v>
      </c>
      <c r="G97" s="143">
        <v>4139248.4399999985</v>
      </c>
      <c r="H97" s="143">
        <v>5222000</v>
      </c>
      <c r="I97" s="143">
        <f t="shared" si="9"/>
        <v>4680624.2199999988</v>
      </c>
      <c r="J97" s="148">
        <f t="shared" si="10"/>
        <v>4852221.7896543704</v>
      </c>
      <c r="K97" s="150">
        <f t="shared" si="6"/>
        <v>194950037.26990971</v>
      </c>
    </row>
    <row r="98" spans="1:11" ht="15" x14ac:dyDescent="0.25">
      <c r="A98" s="142">
        <v>273</v>
      </c>
      <c r="B98" s="142" t="s">
        <v>102</v>
      </c>
      <c r="C98" s="143">
        <v>19522007.749999996</v>
      </c>
      <c r="D98" s="143">
        <v>19880000</v>
      </c>
      <c r="E98" s="143">
        <f t="shared" si="7"/>
        <v>19701003.875</v>
      </c>
      <c r="F98" s="148">
        <f t="shared" si="8"/>
        <v>20368904.814584196</v>
      </c>
      <c r="G98" s="143">
        <v>523191</v>
      </c>
      <c r="H98" s="143">
        <v>562000</v>
      </c>
      <c r="I98" s="143">
        <f t="shared" si="9"/>
        <v>542595.5</v>
      </c>
      <c r="J98" s="148">
        <f t="shared" si="10"/>
        <v>562487.73332810064</v>
      </c>
      <c r="K98" s="150">
        <f t="shared" si="6"/>
        <v>20931392.547912296</v>
      </c>
    </row>
    <row r="99" spans="1:11" ht="15" x14ac:dyDescent="0.25">
      <c r="A99" s="142">
        <v>275</v>
      </c>
      <c r="B99" s="142" t="s">
        <v>103</v>
      </c>
      <c r="C99" s="143">
        <v>11288831.539999999</v>
      </c>
      <c r="D99" s="143">
        <v>11485000</v>
      </c>
      <c r="E99" s="143">
        <f t="shared" si="7"/>
        <v>11386915.77</v>
      </c>
      <c r="F99" s="148">
        <f t="shared" si="8"/>
        <v>11772953.547059676</v>
      </c>
      <c r="G99" s="143">
        <v>242696.94999999998</v>
      </c>
      <c r="H99" s="143">
        <v>257000</v>
      </c>
      <c r="I99" s="143">
        <f t="shared" si="9"/>
        <v>249848.47499999998</v>
      </c>
      <c r="J99" s="148">
        <f t="shared" si="10"/>
        <v>259008.23427070922</v>
      </c>
      <c r="K99" s="150">
        <f t="shared" si="6"/>
        <v>12031961.781330384</v>
      </c>
    </row>
    <row r="100" spans="1:11" ht="15" x14ac:dyDescent="0.25">
      <c r="A100" s="142">
        <v>276</v>
      </c>
      <c r="B100" s="142" t="s">
        <v>104</v>
      </c>
      <c r="C100" s="143">
        <v>39743661.489999995</v>
      </c>
      <c r="D100" s="143">
        <v>45005000</v>
      </c>
      <c r="E100" s="143">
        <f t="shared" si="7"/>
        <v>42374330.744999997</v>
      </c>
      <c r="F100" s="148">
        <f t="shared" si="8"/>
        <v>43810899.942103259</v>
      </c>
      <c r="G100" s="143">
        <v>1263124</v>
      </c>
      <c r="H100" s="143">
        <v>1631000</v>
      </c>
      <c r="I100" s="143">
        <f t="shared" si="9"/>
        <v>1447062</v>
      </c>
      <c r="J100" s="148">
        <f t="shared" si="10"/>
        <v>1500113.1125584859</v>
      </c>
      <c r="K100" s="150">
        <f t="shared" si="6"/>
        <v>45311013.054661743</v>
      </c>
    </row>
    <row r="101" spans="1:11" ht="15" x14ac:dyDescent="0.25">
      <c r="A101" s="142">
        <v>280</v>
      </c>
      <c r="B101" s="142" t="s">
        <v>105</v>
      </c>
      <c r="C101" s="143">
        <v>7892900.7199999997</v>
      </c>
      <c r="D101" s="143">
        <v>8336000</v>
      </c>
      <c r="E101" s="143">
        <f t="shared" si="7"/>
        <v>8114450.3599999994</v>
      </c>
      <c r="F101" s="148">
        <f t="shared" si="8"/>
        <v>8389545.4289640076</v>
      </c>
      <c r="G101" s="143">
        <v>164503.62</v>
      </c>
      <c r="H101" s="143">
        <v>168000</v>
      </c>
      <c r="I101" s="143">
        <f t="shared" si="9"/>
        <v>166251.81</v>
      </c>
      <c r="J101" s="148">
        <f t="shared" si="10"/>
        <v>172346.81041142813</v>
      </c>
      <c r="K101" s="150">
        <f t="shared" si="6"/>
        <v>8561892.2393754367</v>
      </c>
    </row>
    <row r="102" spans="1:11" ht="15" x14ac:dyDescent="0.25">
      <c r="A102" s="142">
        <v>284</v>
      </c>
      <c r="B102" s="142" t="s">
        <v>106</v>
      </c>
      <c r="C102" s="143">
        <v>8892999.0199999996</v>
      </c>
      <c r="D102" s="143">
        <v>10622000</v>
      </c>
      <c r="E102" s="143">
        <f t="shared" si="7"/>
        <v>9757499.5099999998</v>
      </c>
      <c r="F102" s="148">
        <f t="shared" si="8"/>
        <v>10088297.023267396</v>
      </c>
      <c r="G102" s="143">
        <v>157714.73000000001</v>
      </c>
      <c r="H102" s="143">
        <v>191000</v>
      </c>
      <c r="I102" s="143">
        <f t="shared" si="9"/>
        <v>174357.36499999999</v>
      </c>
      <c r="J102" s="148">
        <f t="shared" si="10"/>
        <v>180749.52525022838</v>
      </c>
      <c r="K102" s="150">
        <f t="shared" si="6"/>
        <v>10269046.548517624</v>
      </c>
    </row>
    <row r="103" spans="1:11" ht="15" x14ac:dyDescent="0.25">
      <c r="A103" s="142">
        <v>285</v>
      </c>
      <c r="B103" s="142" t="s">
        <v>107</v>
      </c>
      <c r="C103" s="143">
        <v>227031570.18000004</v>
      </c>
      <c r="D103" s="143">
        <v>250305000</v>
      </c>
      <c r="E103" s="143">
        <f t="shared" si="7"/>
        <v>238668285.09000003</v>
      </c>
      <c r="F103" s="148">
        <f t="shared" si="8"/>
        <v>246759587.08009008</v>
      </c>
      <c r="G103" s="143">
        <v>6227941.7999999989</v>
      </c>
      <c r="H103" s="143">
        <v>5450000</v>
      </c>
      <c r="I103" s="143">
        <f t="shared" si="9"/>
        <v>5838970.8999999994</v>
      </c>
      <c r="J103" s="148">
        <f t="shared" si="10"/>
        <v>6053034.9155305186</v>
      </c>
      <c r="K103" s="150">
        <f t="shared" si="6"/>
        <v>252812621.99562061</v>
      </c>
    </row>
    <row r="104" spans="1:11" ht="15" x14ac:dyDescent="0.25">
      <c r="A104" s="142">
        <v>286</v>
      </c>
      <c r="B104" s="142" t="s">
        <v>108</v>
      </c>
      <c r="C104" s="143">
        <v>341676618.13999999</v>
      </c>
      <c r="D104" s="143">
        <v>365463000</v>
      </c>
      <c r="E104" s="143">
        <f t="shared" si="7"/>
        <v>353569809.06999999</v>
      </c>
      <c r="F104" s="148">
        <f t="shared" si="8"/>
        <v>365556487.98163277</v>
      </c>
      <c r="G104" s="143">
        <v>7852496.4499999993</v>
      </c>
      <c r="H104" s="143">
        <v>9182000</v>
      </c>
      <c r="I104" s="143">
        <f t="shared" si="9"/>
        <v>8517248.2249999996</v>
      </c>
      <c r="J104" s="148">
        <f t="shared" si="10"/>
        <v>8829501.2551210579</v>
      </c>
      <c r="K104" s="150">
        <f t="shared" si="6"/>
        <v>374385989.23675382</v>
      </c>
    </row>
    <row r="105" spans="1:11" ht="15" x14ac:dyDescent="0.25">
      <c r="A105" s="142">
        <v>287</v>
      </c>
      <c r="B105" s="142" t="s">
        <v>109</v>
      </c>
      <c r="C105" s="143">
        <v>27455534.759999998</v>
      </c>
      <c r="D105" s="143">
        <v>31896000</v>
      </c>
      <c r="E105" s="143">
        <f t="shared" si="7"/>
        <v>29675767.379999999</v>
      </c>
      <c r="F105" s="148">
        <f t="shared" si="8"/>
        <v>30681831.489308439</v>
      </c>
      <c r="G105" s="143">
        <v>498762.48000000004</v>
      </c>
      <c r="H105" s="143">
        <v>504000</v>
      </c>
      <c r="I105" s="143">
        <f t="shared" si="9"/>
        <v>501381.24</v>
      </c>
      <c r="J105" s="148">
        <f t="shared" si="10"/>
        <v>519762.50673076423</v>
      </c>
      <c r="K105" s="150">
        <f t="shared" si="6"/>
        <v>31201593.996039204</v>
      </c>
    </row>
    <row r="106" spans="1:11" ht="15" x14ac:dyDescent="0.25">
      <c r="A106" s="142">
        <v>288</v>
      </c>
      <c r="B106" s="142" t="s">
        <v>110</v>
      </c>
      <c r="C106" s="143">
        <v>24386480.390000001</v>
      </c>
      <c r="D106" s="143">
        <v>25285000</v>
      </c>
      <c r="E106" s="143">
        <f t="shared" si="7"/>
        <v>24835740.195</v>
      </c>
      <c r="F106" s="148">
        <f t="shared" si="8"/>
        <v>25677718.315341312</v>
      </c>
      <c r="G106" s="143">
        <v>595101.54</v>
      </c>
      <c r="H106" s="143">
        <v>980000</v>
      </c>
      <c r="I106" s="143">
        <f t="shared" si="9"/>
        <v>787550.77</v>
      </c>
      <c r="J106" s="148">
        <f t="shared" si="10"/>
        <v>816423.37155044649</v>
      </c>
      <c r="K106" s="150">
        <f t="shared" si="6"/>
        <v>26494141.686891761</v>
      </c>
    </row>
    <row r="107" spans="1:11" ht="15" x14ac:dyDescent="0.25">
      <c r="A107" s="142">
        <v>290</v>
      </c>
      <c r="B107" s="142" t="s">
        <v>111</v>
      </c>
      <c r="C107" s="143">
        <v>40808538.090000004</v>
      </c>
      <c r="D107" s="143">
        <v>41489000</v>
      </c>
      <c r="E107" s="143">
        <f t="shared" si="7"/>
        <v>41148769.045000002</v>
      </c>
      <c r="F107" s="148">
        <f t="shared" si="8"/>
        <v>42543789.404483505</v>
      </c>
      <c r="G107" s="143">
        <v>1094942.52</v>
      </c>
      <c r="H107" s="143">
        <v>1183000</v>
      </c>
      <c r="I107" s="143">
        <f t="shared" si="9"/>
        <v>1138971.26</v>
      </c>
      <c r="J107" s="148">
        <f t="shared" si="10"/>
        <v>1180727.3786149181</v>
      </c>
      <c r="K107" s="150">
        <f t="shared" si="6"/>
        <v>43724516.783098422</v>
      </c>
    </row>
    <row r="108" spans="1:11" ht="15" x14ac:dyDescent="0.25">
      <c r="A108" s="142">
        <v>291</v>
      </c>
      <c r="B108" s="142" t="s">
        <v>112</v>
      </c>
      <c r="C108" s="143">
        <v>10498785.790000001</v>
      </c>
      <c r="D108" s="143">
        <v>10590000</v>
      </c>
      <c r="E108" s="143">
        <f t="shared" si="7"/>
        <v>10544392.895</v>
      </c>
      <c r="F108" s="148">
        <f t="shared" si="8"/>
        <v>10901867.568199383</v>
      </c>
      <c r="G108" s="143">
        <v>170479.2</v>
      </c>
      <c r="H108" s="143">
        <v>208000</v>
      </c>
      <c r="I108" s="143">
        <f t="shared" si="9"/>
        <v>189239.6</v>
      </c>
      <c r="J108" s="148">
        <f t="shared" si="10"/>
        <v>196177.36169930719</v>
      </c>
      <c r="K108" s="150">
        <f t="shared" si="6"/>
        <v>11098044.92989869</v>
      </c>
    </row>
    <row r="109" spans="1:11" ht="15" x14ac:dyDescent="0.25">
      <c r="A109" s="142">
        <v>297</v>
      </c>
      <c r="B109" s="142" t="s">
        <v>113</v>
      </c>
      <c r="C109" s="143">
        <v>456573870.26999998</v>
      </c>
      <c r="D109" s="143">
        <v>499464000</v>
      </c>
      <c r="E109" s="143">
        <f t="shared" si="7"/>
        <v>478018935.13499999</v>
      </c>
      <c r="F109" s="148">
        <f t="shared" si="8"/>
        <v>494224672.56550962</v>
      </c>
      <c r="G109" s="143">
        <v>7630322.379999999</v>
      </c>
      <c r="H109" s="143">
        <v>14728000</v>
      </c>
      <c r="I109" s="143">
        <f t="shared" si="9"/>
        <v>11179161.189999999</v>
      </c>
      <c r="J109" s="148">
        <f t="shared" si="10"/>
        <v>11589003.296696289</v>
      </c>
      <c r="K109" s="150">
        <f t="shared" si="6"/>
        <v>505813675.86220592</v>
      </c>
    </row>
    <row r="110" spans="1:11" ht="15" x14ac:dyDescent="0.25">
      <c r="A110" s="142">
        <v>300</v>
      </c>
      <c r="B110" s="142" t="s">
        <v>114</v>
      </c>
      <c r="C110" s="143">
        <v>15284192.66</v>
      </c>
      <c r="D110" s="143">
        <v>15134000</v>
      </c>
      <c r="E110" s="143">
        <f t="shared" si="7"/>
        <v>15209096.33</v>
      </c>
      <c r="F110" s="148">
        <f t="shared" si="8"/>
        <v>15724713.188586781</v>
      </c>
      <c r="G110" s="143">
        <v>295625.83</v>
      </c>
      <c r="H110" s="143">
        <v>363000</v>
      </c>
      <c r="I110" s="143">
        <f t="shared" si="9"/>
        <v>329312.91500000004</v>
      </c>
      <c r="J110" s="148">
        <f t="shared" si="10"/>
        <v>341385.94056533731</v>
      </c>
      <c r="K110" s="150">
        <f t="shared" si="6"/>
        <v>16066099.129152117</v>
      </c>
    </row>
    <row r="111" spans="1:11" ht="15" x14ac:dyDescent="0.25">
      <c r="A111" s="142">
        <v>301</v>
      </c>
      <c r="B111" s="142" t="s">
        <v>115</v>
      </c>
      <c r="C111" s="143">
        <v>93382236.939999998</v>
      </c>
      <c r="D111" s="143">
        <v>97820000</v>
      </c>
      <c r="E111" s="143">
        <f t="shared" si="7"/>
        <v>95601118.469999999</v>
      </c>
      <c r="F111" s="148">
        <f t="shared" si="8"/>
        <v>98842175.487020299</v>
      </c>
      <c r="G111" s="143">
        <v>2058262.51</v>
      </c>
      <c r="H111" s="143">
        <v>2139000</v>
      </c>
      <c r="I111" s="143">
        <f t="shared" si="9"/>
        <v>2098631.2549999999</v>
      </c>
      <c r="J111" s="148">
        <f t="shared" si="10"/>
        <v>2175569.7157762218</v>
      </c>
      <c r="K111" s="150">
        <f t="shared" si="6"/>
        <v>101017745.20279652</v>
      </c>
    </row>
    <row r="112" spans="1:11" ht="15" x14ac:dyDescent="0.25">
      <c r="A112" s="142">
        <v>304</v>
      </c>
      <c r="B112" s="142" t="s">
        <v>116</v>
      </c>
      <c r="C112" s="143">
        <v>4767375.83</v>
      </c>
      <c r="D112" s="143">
        <v>4965000</v>
      </c>
      <c r="E112" s="143">
        <f t="shared" si="7"/>
        <v>4866187.915</v>
      </c>
      <c r="F112" s="148">
        <f t="shared" si="8"/>
        <v>5031160.8017241163</v>
      </c>
      <c r="G112" s="143">
        <v>96069.3</v>
      </c>
      <c r="H112" s="143">
        <v>82000</v>
      </c>
      <c r="I112" s="143">
        <f t="shared" si="9"/>
        <v>89034.65</v>
      </c>
      <c r="J112" s="148">
        <f t="shared" si="10"/>
        <v>92298.772227489491</v>
      </c>
      <c r="K112" s="150">
        <f t="shared" si="6"/>
        <v>5123459.5739516057</v>
      </c>
    </row>
    <row r="113" spans="1:11" ht="15" x14ac:dyDescent="0.25">
      <c r="A113" s="142">
        <v>305</v>
      </c>
      <c r="B113" s="142" t="s">
        <v>117</v>
      </c>
      <c r="C113" s="143">
        <v>63471362.550000034</v>
      </c>
      <c r="D113" s="143">
        <v>66571000</v>
      </c>
      <c r="E113" s="143">
        <f t="shared" si="7"/>
        <v>65021181.275000021</v>
      </c>
      <c r="F113" s="148">
        <f t="shared" si="8"/>
        <v>67225521.132095084</v>
      </c>
      <c r="G113" s="143">
        <v>1054700.1599999999</v>
      </c>
      <c r="H113" s="143">
        <v>1072000</v>
      </c>
      <c r="I113" s="143">
        <f t="shared" si="9"/>
        <v>1063350.08</v>
      </c>
      <c r="J113" s="148">
        <f t="shared" si="10"/>
        <v>1102333.8310646778</v>
      </c>
      <c r="K113" s="150">
        <f t="shared" si="6"/>
        <v>68327854.963159755</v>
      </c>
    </row>
    <row r="114" spans="1:11" ht="15" x14ac:dyDescent="0.25">
      <c r="A114" s="142">
        <v>309</v>
      </c>
      <c r="B114" s="142" t="s">
        <v>118</v>
      </c>
      <c r="C114" s="143">
        <v>30033413.589999996</v>
      </c>
      <c r="D114" s="143">
        <v>33090000</v>
      </c>
      <c r="E114" s="143">
        <f t="shared" si="7"/>
        <v>31561706.794999998</v>
      </c>
      <c r="F114" s="148">
        <f t="shared" si="8"/>
        <v>32631707.783630401</v>
      </c>
      <c r="G114" s="143">
        <v>579952</v>
      </c>
      <c r="H114" s="143">
        <v>601000</v>
      </c>
      <c r="I114" s="143">
        <f t="shared" si="9"/>
        <v>590476</v>
      </c>
      <c r="J114" s="148">
        <f t="shared" si="10"/>
        <v>612123.59266644029</v>
      </c>
      <c r="K114" s="150">
        <f t="shared" si="6"/>
        <v>33243831.376296841</v>
      </c>
    </row>
    <row r="115" spans="1:11" ht="15" x14ac:dyDescent="0.25">
      <c r="A115" s="142">
        <v>312</v>
      </c>
      <c r="B115" s="142" t="s">
        <v>119</v>
      </c>
      <c r="C115" s="143">
        <v>5929820.0500000007</v>
      </c>
      <c r="D115" s="143">
        <v>6316000</v>
      </c>
      <c r="E115" s="143">
        <f t="shared" si="7"/>
        <v>6122910.0250000004</v>
      </c>
      <c r="F115" s="148">
        <f t="shared" si="8"/>
        <v>6330488.1456193477</v>
      </c>
      <c r="G115" s="143">
        <v>120960.4</v>
      </c>
      <c r="H115" s="143">
        <v>125000</v>
      </c>
      <c r="I115" s="143">
        <f t="shared" si="9"/>
        <v>122980.2</v>
      </c>
      <c r="J115" s="148">
        <f t="shared" si="10"/>
        <v>127488.80877603385</v>
      </c>
      <c r="K115" s="150">
        <f t="shared" si="6"/>
        <v>6457976.9543953817</v>
      </c>
    </row>
    <row r="116" spans="1:11" ht="15" x14ac:dyDescent="0.25">
      <c r="A116" s="142">
        <v>316</v>
      </c>
      <c r="B116" s="142" t="s">
        <v>120</v>
      </c>
      <c r="C116" s="143">
        <v>15452455.620000003</v>
      </c>
      <c r="D116" s="143">
        <v>16976000</v>
      </c>
      <c r="E116" s="143">
        <f t="shared" si="7"/>
        <v>16214227.810000002</v>
      </c>
      <c r="F116" s="148">
        <f t="shared" si="8"/>
        <v>16763920.508790521</v>
      </c>
      <c r="G116" s="143">
        <v>432491</v>
      </c>
      <c r="H116" s="143">
        <v>445000</v>
      </c>
      <c r="I116" s="143">
        <f t="shared" si="9"/>
        <v>438745.5</v>
      </c>
      <c r="J116" s="148">
        <f t="shared" si="10"/>
        <v>454830.46173973824</v>
      </c>
      <c r="K116" s="150">
        <f t="shared" si="6"/>
        <v>17218750.97053026</v>
      </c>
    </row>
    <row r="117" spans="1:11" ht="15" x14ac:dyDescent="0.25">
      <c r="A117" s="142">
        <v>317</v>
      </c>
      <c r="B117" s="142" t="s">
        <v>121</v>
      </c>
      <c r="C117" s="143">
        <v>10998137.220000003</v>
      </c>
      <c r="D117" s="143">
        <v>10657000</v>
      </c>
      <c r="E117" s="143">
        <f t="shared" si="7"/>
        <v>10827568.610000001</v>
      </c>
      <c r="F117" s="148">
        <f t="shared" si="8"/>
        <v>11194643.470444459</v>
      </c>
      <c r="G117" s="143">
        <v>269635.57</v>
      </c>
      <c r="H117" s="143">
        <v>361000</v>
      </c>
      <c r="I117" s="143">
        <f t="shared" si="9"/>
        <v>315317.78500000003</v>
      </c>
      <c r="J117" s="148">
        <f t="shared" si="10"/>
        <v>326877.73150106729</v>
      </c>
      <c r="K117" s="150">
        <f t="shared" si="6"/>
        <v>11521521.201945527</v>
      </c>
    </row>
    <row r="118" spans="1:11" ht="15" x14ac:dyDescent="0.25">
      <c r="A118" s="142">
        <v>320</v>
      </c>
      <c r="B118" s="142" t="s">
        <v>122</v>
      </c>
      <c r="C118" s="143">
        <v>33726933.050000004</v>
      </c>
      <c r="D118" s="143">
        <v>40579000</v>
      </c>
      <c r="E118" s="143">
        <f t="shared" si="7"/>
        <v>37152966.525000006</v>
      </c>
      <c r="F118" s="148">
        <f t="shared" si="8"/>
        <v>38412521.693245851</v>
      </c>
      <c r="G118" s="143">
        <v>732877</v>
      </c>
      <c r="H118" s="143">
        <v>850000</v>
      </c>
      <c r="I118" s="143">
        <f t="shared" si="9"/>
        <v>791438.5</v>
      </c>
      <c r="J118" s="148">
        <f t="shared" si="10"/>
        <v>820453.63062095409</v>
      </c>
      <c r="K118" s="150">
        <f t="shared" si="6"/>
        <v>39232975.323866807</v>
      </c>
    </row>
    <row r="119" spans="1:11" ht="15" x14ac:dyDescent="0.25">
      <c r="A119" s="142">
        <v>322</v>
      </c>
      <c r="B119" s="142" t="s">
        <v>123</v>
      </c>
      <c r="C119" s="143">
        <v>26039096.390000004</v>
      </c>
      <c r="D119" s="143">
        <v>29121000</v>
      </c>
      <c r="E119" s="143">
        <f t="shared" si="7"/>
        <v>27580048.195</v>
      </c>
      <c r="F119" s="148">
        <f t="shared" si="8"/>
        <v>28515063.497778215</v>
      </c>
      <c r="G119" s="143">
        <v>499483.69</v>
      </c>
      <c r="H119" s="143">
        <v>509000</v>
      </c>
      <c r="I119" s="143">
        <f t="shared" si="9"/>
        <v>504241.84499999997</v>
      </c>
      <c r="J119" s="148">
        <f t="shared" si="10"/>
        <v>522727.98510719207</v>
      </c>
      <c r="K119" s="150">
        <f t="shared" si="6"/>
        <v>29037791.482885405</v>
      </c>
    </row>
    <row r="120" spans="1:11" ht="15" x14ac:dyDescent="0.25">
      <c r="A120" s="142">
        <v>398</v>
      </c>
      <c r="B120" s="142" t="s">
        <v>124</v>
      </c>
      <c r="C120" s="143">
        <v>410464330.68000007</v>
      </c>
      <c r="D120" s="143">
        <v>445715000</v>
      </c>
      <c r="E120" s="143">
        <f t="shared" si="7"/>
        <v>428089665.34000003</v>
      </c>
      <c r="F120" s="148">
        <f t="shared" si="8"/>
        <v>442602706.98605013</v>
      </c>
      <c r="G120" s="143">
        <v>11284373.85</v>
      </c>
      <c r="H120" s="143">
        <v>11536000</v>
      </c>
      <c r="I120" s="143">
        <f t="shared" si="9"/>
        <v>11410186.925000001</v>
      </c>
      <c r="J120" s="148">
        <f t="shared" si="10"/>
        <v>11828498.725649551</v>
      </c>
      <c r="K120" s="150">
        <f t="shared" si="6"/>
        <v>454431205.71169966</v>
      </c>
    </row>
    <row r="121" spans="1:11" ht="15" x14ac:dyDescent="0.25">
      <c r="A121" s="142">
        <v>399</v>
      </c>
      <c r="B121" s="142" t="s">
        <v>125</v>
      </c>
      <c r="C121" s="143">
        <v>29809070.79999999</v>
      </c>
      <c r="D121" s="143">
        <v>32878000</v>
      </c>
      <c r="E121" s="143">
        <f t="shared" si="7"/>
        <v>31343535.399999995</v>
      </c>
      <c r="F121" s="148">
        <f t="shared" si="8"/>
        <v>32406139.969613608</v>
      </c>
      <c r="G121" s="143">
        <v>625735.32000000007</v>
      </c>
      <c r="H121" s="143">
        <v>640000</v>
      </c>
      <c r="I121" s="143">
        <f t="shared" si="9"/>
        <v>632867.66</v>
      </c>
      <c r="J121" s="148">
        <f t="shared" si="10"/>
        <v>656069.384228323</v>
      </c>
      <c r="K121" s="150">
        <f t="shared" si="6"/>
        <v>33062209.353841931</v>
      </c>
    </row>
    <row r="122" spans="1:11" ht="15" x14ac:dyDescent="0.25">
      <c r="A122" s="142">
        <v>400</v>
      </c>
      <c r="B122" s="142" t="s">
        <v>126</v>
      </c>
      <c r="C122" s="143">
        <v>27173457.190000001</v>
      </c>
      <c r="D122" s="143">
        <v>32787000</v>
      </c>
      <c r="E122" s="143">
        <f t="shared" si="7"/>
        <v>29980228.594999999</v>
      </c>
      <c r="F122" s="148">
        <f t="shared" si="8"/>
        <v>30996614.509880159</v>
      </c>
      <c r="G122" s="143">
        <v>633094.41</v>
      </c>
      <c r="H122" s="143">
        <v>703000</v>
      </c>
      <c r="I122" s="143">
        <f t="shared" si="9"/>
        <v>668047.20500000007</v>
      </c>
      <c r="J122" s="148">
        <f t="shared" si="10"/>
        <v>692538.65558528039</v>
      </c>
      <c r="K122" s="150">
        <f t="shared" si="6"/>
        <v>31689153.165465441</v>
      </c>
    </row>
    <row r="123" spans="1:11" ht="15" x14ac:dyDescent="0.25">
      <c r="A123" s="142">
        <v>402</v>
      </c>
      <c r="B123" s="142" t="s">
        <v>127</v>
      </c>
      <c r="C123" s="143">
        <v>42895918.989999995</v>
      </c>
      <c r="D123" s="143">
        <v>44228000</v>
      </c>
      <c r="E123" s="143">
        <f t="shared" si="7"/>
        <v>43561959.494999997</v>
      </c>
      <c r="F123" s="148">
        <f t="shared" si="8"/>
        <v>45038791.531653717</v>
      </c>
      <c r="G123" s="143">
        <v>711350.19</v>
      </c>
      <c r="H123" s="143">
        <v>739000</v>
      </c>
      <c r="I123" s="143">
        <f t="shared" si="9"/>
        <v>725175.09499999997</v>
      </c>
      <c r="J123" s="148">
        <f t="shared" si="10"/>
        <v>751760.92586934462</v>
      </c>
      <c r="K123" s="150">
        <f t="shared" si="6"/>
        <v>45790552.457523063</v>
      </c>
    </row>
    <row r="124" spans="1:11" ht="15" x14ac:dyDescent="0.25">
      <c r="A124" s="142">
        <v>403</v>
      </c>
      <c r="B124" s="142" t="s">
        <v>128</v>
      </c>
      <c r="C124" s="143">
        <v>13847612.27</v>
      </c>
      <c r="D124" s="143">
        <v>14560000</v>
      </c>
      <c r="E124" s="143">
        <f t="shared" si="7"/>
        <v>14203806.135</v>
      </c>
      <c r="F124" s="148">
        <f t="shared" si="8"/>
        <v>14685341.772647208</v>
      </c>
      <c r="G124" s="143">
        <v>289195</v>
      </c>
      <c r="H124" s="143">
        <v>300000</v>
      </c>
      <c r="I124" s="143">
        <f t="shared" si="9"/>
        <v>294597.5</v>
      </c>
      <c r="J124" s="148">
        <f t="shared" si="10"/>
        <v>305397.81479781005</v>
      </c>
      <c r="K124" s="150">
        <f t="shared" si="6"/>
        <v>14990739.587445017</v>
      </c>
    </row>
    <row r="125" spans="1:11" ht="15" x14ac:dyDescent="0.25">
      <c r="A125" s="142">
        <v>405</v>
      </c>
      <c r="B125" s="142" t="s">
        <v>129</v>
      </c>
      <c r="C125" s="143">
        <v>257376785.22999996</v>
      </c>
      <c r="D125" s="143">
        <v>269601000</v>
      </c>
      <c r="E125" s="143">
        <f t="shared" si="7"/>
        <v>263488892.61499998</v>
      </c>
      <c r="F125" s="148">
        <f t="shared" si="8"/>
        <v>272421659.69956851</v>
      </c>
      <c r="G125" s="143">
        <v>7318736.2199999997</v>
      </c>
      <c r="H125" s="143">
        <v>8132000</v>
      </c>
      <c r="I125" s="143">
        <f t="shared" si="9"/>
        <v>7725368.1099999994</v>
      </c>
      <c r="J125" s="148">
        <f t="shared" si="10"/>
        <v>8008589.8193388851</v>
      </c>
      <c r="K125" s="150">
        <f t="shared" si="6"/>
        <v>280430249.51890737</v>
      </c>
    </row>
    <row r="126" spans="1:11" ht="15" x14ac:dyDescent="0.25">
      <c r="A126" s="142">
        <v>407</v>
      </c>
      <c r="B126" s="142" t="s">
        <v>130</v>
      </c>
      <c r="C126" s="143">
        <v>10336099.23</v>
      </c>
      <c r="D126" s="143">
        <v>10727000</v>
      </c>
      <c r="E126" s="143">
        <f t="shared" si="7"/>
        <v>10531549.615</v>
      </c>
      <c r="F126" s="148">
        <f t="shared" si="8"/>
        <v>10888588.876946546</v>
      </c>
      <c r="G126" s="143">
        <v>282183.06</v>
      </c>
      <c r="H126" s="143">
        <v>301000</v>
      </c>
      <c r="I126" s="143">
        <f t="shared" si="9"/>
        <v>291591.53000000003</v>
      </c>
      <c r="J126" s="148">
        <f t="shared" si="10"/>
        <v>302281.64215768996</v>
      </c>
      <c r="K126" s="150">
        <f t="shared" si="6"/>
        <v>11190870.519104237</v>
      </c>
    </row>
    <row r="127" spans="1:11" ht="15" x14ac:dyDescent="0.25">
      <c r="A127" s="142">
        <v>408</v>
      </c>
      <c r="B127" s="142" t="s">
        <v>131</v>
      </c>
      <c r="C127" s="143">
        <v>53196960.129999988</v>
      </c>
      <c r="D127" s="143">
        <v>57706000</v>
      </c>
      <c r="E127" s="143">
        <f t="shared" si="7"/>
        <v>55451480.064999998</v>
      </c>
      <c r="F127" s="148">
        <f t="shared" si="8"/>
        <v>57331389.123022437</v>
      </c>
      <c r="G127" s="143">
        <v>1378582.6099999999</v>
      </c>
      <c r="H127" s="143">
        <v>1468000</v>
      </c>
      <c r="I127" s="143">
        <f t="shared" si="9"/>
        <v>1423291.3049999999</v>
      </c>
      <c r="J127" s="148">
        <f t="shared" si="10"/>
        <v>1475470.9539888264</v>
      </c>
      <c r="K127" s="150">
        <f t="shared" si="6"/>
        <v>58806860.077011265</v>
      </c>
    </row>
    <row r="128" spans="1:11" ht="15" x14ac:dyDescent="0.25">
      <c r="A128" s="142">
        <v>410</v>
      </c>
      <c r="B128" s="142" t="s">
        <v>132</v>
      </c>
      <c r="C128" s="143">
        <v>63602871.339999989</v>
      </c>
      <c r="D128" s="143">
        <v>69791000</v>
      </c>
      <c r="E128" s="143">
        <f t="shared" si="7"/>
        <v>66696935.669999994</v>
      </c>
      <c r="F128" s="148">
        <f t="shared" si="8"/>
        <v>68958086.740474552</v>
      </c>
      <c r="G128" s="143">
        <v>1799044.2399999998</v>
      </c>
      <c r="H128" s="143">
        <v>1788000</v>
      </c>
      <c r="I128" s="143">
        <f t="shared" si="9"/>
        <v>1793522.1199999999</v>
      </c>
      <c r="J128" s="148">
        <f t="shared" si="10"/>
        <v>1859274.8962212359</v>
      </c>
      <c r="K128" s="150">
        <f t="shared" si="6"/>
        <v>70817361.636695787</v>
      </c>
    </row>
    <row r="129" spans="1:11" ht="15" x14ac:dyDescent="0.25">
      <c r="A129" s="142">
        <v>416</v>
      </c>
      <c r="B129" s="142" t="s">
        <v>133</v>
      </c>
      <c r="C129" s="143">
        <v>10934508.879999997</v>
      </c>
      <c r="D129" s="143">
        <v>11451000</v>
      </c>
      <c r="E129" s="143">
        <f t="shared" si="7"/>
        <v>11192754.439999998</v>
      </c>
      <c r="F129" s="148">
        <f t="shared" si="8"/>
        <v>11572209.78422728</v>
      </c>
      <c r="G129" s="143">
        <v>320267.49</v>
      </c>
      <c r="H129" s="143">
        <v>340000</v>
      </c>
      <c r="I129" s="143">
        <f t="shared" si="9"/>
        <v>330133.745</v>
      </c>
      <c r="J129" s="148">
        <f t="shared" si="10"/>
        <v>342236.86322530714</v>
      </c>
      <c r="K129" s="150">
        <f t="shared" si="6"/>
        <v>11914446.647452587</v>
      </c>
    </row>
    <row r="130" spans="1:11" ht="15" x14ac:dyDescent="0.25">
      <c r="A130" s="142">
        <v>418</v>
      </c>
      <c r="B130" s="142" t="s">
        <v>134</v>
      </c>
      <c r="C130" s="143">
        <v>68733657.349999994</v>
      </c>
      <c r="D130" s="143">
        <v>71687000</v>
      </c>
      <c r="E130" s="143">
        <f t="shared" si="7"/>
        <v>70210328.674999997</v>
      </c>
      <c r="F130" s="148">
        <f t="shared" si="8"/>
        <v>72590590.350398898</v>
      </c>
      <c r="G130" s="143">
        <v>1941409</v>
      </c>
      <c r="H130" s="143">
        <v>1961000</v>
      </c>
      <c r="I130" s="143">
        <f t="shared" si="9"/>
        <v>1951204.5</v>
      </c>
      <c r="J130" s="148">
        <f t="shared" si="10"/>
        <v>2022738.1105530546</v>
      </c>
      <c r="K130" s="150">
        <f t="shared" si="6"/>
        <v>74613328.460951954</v>
      </c>
    </row>
    <row r="131" spans="1:11" ht="15" x14ac:dyDescent="0.25">
      <c r="A131" s="142">
        <v>420</v>
      </c>
      <c r="B131" s="142" t="s">
        <v>135</v>
      </c>
      <c r="C131" s="143">
        <v>48541780.510000013</v>
      </c>
      <c r="D131" s="143">
        <v>43269000</v>
      </c>
      <c r="E131" s="143">
        <f t="shared" si="7"/>
        <v>45905390.25500001</v>
      </c>
      <c r="F131" s="148">
        <f t="shared" si="8"/>
        <v>47461668.984643862</v>
      </c>
      <c r="G131" s="143">
        <v>596636.08000000007</v>
      </c>
      <c r="H131" s="143">
        <v>624000</v>
      </c>
      <c r="I131" s="143">
        <f t="shared" si="9"/>
        <v>610318.04</v>
      </c>
      <c r="J131" s="148">
        <f t="shared" si="10"/>
        <v>632693.06680362998</v>
      </c>
      <c r="K131" s="150">
        <f t="shared" si="6"/>
        <v>48094362.051447488</v>
      </c>
    </row>
    <row r="132" spans="1:11" ht="15" x14ac:dyDescent="0.25">
      <c r="A132" s="142">
        <v>421</v>
      </c>
      <c r="B132" s="142" t="s">
        <v>136</v>
      </c>
      <c r="C132" s="143">
        <v>3274471.3700000006</v>
      </c>
      <c r="D132" s="143">
        <v>3643000</v>
      </c>
      <c r="E132" s="143">
        <f t="shared" si="7"/>
        <v>3458735.6850000005</v>
      </c>
      <c r="F132" s="148">
        <f t="shared" si="8"/>
        <v>3575993.3043803168</v>
      </c>
      <c r="G132" s="143">
        <v>159380.51</v>
      </c>
      <c r="H132" s="143">
        <v>232000</v>
      </c>
      <c r="I132" s="143">
        <f t="shared" si="9"/>
        <v>195690.255</v>
      </c>
      <c r="J132" s="148">
        <f t="shared" si="10"/>
        <v>202864.5058231187</v>
      </c>
      <c r="K132" s="150">
        <f t="shared" si="6"/>
        <v>3778857.8102034354</v>
      </c>
    </row>
    <row r="133" spans="1:11" ht="15" x14ac:dyDescent="0.25">
      <c r="A133" s="142">
        <v>422</v>
      </c>
      <c r="B133" s="142" t="s">
        <v>137</v>
      </c>
      <c r="C133" s="143">
        <v>52626929.759999998</v>
      </c>
      <c r="D133" s="143">
        <v>57693000</v>
      </c>
      <c r="E133" s="143">
        <f t="shared" si="7"/>
        <v>55159964.879999995</v>
      </c>
      <c r="F133" s="148">
        <f t="shared" si="8"/>
        <v>57029991.027121045</v>
      </c>
      <c r="G133" s="143">
        <v>1081647.08</v>
      </c>
      <c r="H133" s="143">
        <v>1149000</v>
      </c>
      <c r="I133" s="143">
        <f t="shared" si="9"/>
        <v>1115323.54</v>
      </c>
      <c r="J133" s="148">
        <f t="shared" si="10"/>
        <v>1156212.7034633961</v>
      </c>
      <c r="K133" s="150">
        <f t="shared" ref="K133:K196" si="11">J133+F133</f>
        <v>58186203.730584443</v>
      </c>
    </row>
    <row r="134" spans="1:11" ht="15" x14ac:dyDescent="0.25">
      <c r="A134" s="142">
        <v>423</v>
      </c>
      <c r="B134" s="142" t="s">
        <v>138</v>
      </c>
      <c r="C134" s="143">
        <v>58039767.820000015</v>
      </c>
      <c r="D134" s="143">
        <v>61287000</v>
      </c>
      <c r="E134" s="143">
        <f t="shared" ref="E134:E197" si="12">AVERAGE(C134:D134)</f>
        <v>59663383.910000011</v>
      </c>
      <c r="F134" s="148">
        <f t="shared" ref="F134:F197" si="13">(E134/$E$4)*$D$4</f>
        <v>61686084.399025805</v>
      </c>
      <c r="G134" s="143">
        <v>1499908.97</v>
      </c>
      <c r="H134" s="143">
        <v>1541000</v>
      </c>
      <c r="I134" s="143">
        <f t="shared" ref="I134:I197" si="14">AVERAGE(G134:H134)</f>
        <v>1520454.4849999999</v>
      </c>
      <c r="J134" s="148">
        <f t="shared" ref="J134:J197" si="15">(I134/$I$4)*$H$4</f>
        <v>1576196.2583475066</v>
      </c>
      <c r="K134" s="150">
        <f t="shared" si="11"/>
        <v>63262280.657373309</v>
      </c>
    </row>
    <row r="135" spans="1:11" ht="15" x14ac:dyDescent="0.25">
      <c r="A135" s="142">
        <v>425</v>
      </c>
      <c r="B135" s="142" t="s">
        <v>139</v>
      </c>
      <c r="C135" s="143">
        <v>27224070.440000005</v>
      </c>
      <c r="D135" s="143">
        <v>29777000</v>
      </c>
      <c r="E135" s="143">
        <f t="shared" si="12"/>
        <v>28500535.220000003</v>
      </c>
      <c r="F135" s="148">
        <f t="shared" si="13"/>
        <v>29466756.757382978</v>
      </c>
      <c r="G135" s="143">
        <v>772566.7</v>
      </c>
      <c r="H135" s="143">
        <v>721000</v>
      </c>
      <c r="I135" s="143">
        <f t="shared" si="14"/>
        <v>746783.35</v>
      </c>
      <c r="J135" s="148">
        <f t="shared" si="15"/>
        <v>774161.3666693985</v>
      </c>
      <c r="K135" s="150">
        <f t="shared" si="11"/>
        <v>30240918.124052376</v>
      </c>
    </row>
    <row r="136" spans="1:11" ht="15" x14ac:dyDescent="0.25">
      <c r="A136" s="142">
        <v>426</v>
      </c>
      <c r="B136" s="142" t="s">
        <v>140</v>
      </c>
      <c r="C136" s="143">
        <v>42935200.019999996</v>
      </c>
      <c r="D136" s="143">
        <v>48247000</v>
      </c>
      <c r="E136" s="143">
        <f t="shared" si="12"/>
        <v>45591100.009999998</v>
      </c>
      <c r="F136" s="148">
        <f t="shared" si="13"/>
        <v>47136723.71154125</v>
      </c>
      <c r="G136" s="143">
        <v>1030425.2</v>
      </c>
      <c r="H136" s="143">
        <v>1130000</v>
      </c>
      <c r="I136" s="143">
        <f t="shared" si="14"/>
        <v>1080212.6000000001</v>
      </c>
      <c r="J136" s="148">
        <f t="shared" si="15"/>
        <v>1119814.5522520076</v>
      </c>
      <c r="K136" s="150">
        <f t="shared" si="11"/>
        <v>48256538.26379326</v>
      </c>
    </row>
    <row r="137" spans="1:11" ht="15" x14ac:dyDescent="0.25">
      <c r="A137" s="142">
        <v>430</v>
      </c>
      <c r="B137" s="142" t="s">
        <v>141</v>
      </c>
      <c r="C137" s="143">
        <v>65635287.299999997</v>
      </c>
      <c r="D137" s="143">
        <v>68777000</v>
      </c>
      <c r="E137" s="143">
        <f t="shared" si="12"/>
        <v>67206143.650000006</v>
      </c>
      <c r="F137" s="148">
        <f t="shared" si="13"/>
        <v>69484557.824956119</v>
      </c>
      <c r="G137" s="143">
        <v>1200326.47</v>
      </c>
      <c r="H137" s="143">
        <v>1039000</v>
      </c>
      <c r="I137" s="143">
        <f t="shared" si="14"/>
        <v>1119663.2349999999</v>
      </c>
      <c r="J137" s="148">
        <f t="shared" si="15"/>
        <v>1160711.4971391365</v>
      </c>
      <c r="K137" s="150">
        <f t="shared" si="11"/>
        <v>70645269.32209526</v>
      </c>
    </row>
    <row r="138" spans="1:11" ht="15" x14ac:dyDescent="0.25">
      <c r="A138" s="142">
        <v>433</v>
      </c>
      <c r="B138" s="142" t="s">
        <v>142</v>
      </c>
      <c r="C138" s="143">
        <v>27268583.149999999</v>
      </c>
      <c r="D138" s="143">
        <v>29385000</v>
      </c>
      <c r="E138" s="143">
        <f t="shared" si="12"/>
        <v>28326791.574999999</v>
      </c>
      <c r="F138" s="148">
        <f t="shared" si="13"/>
        <v>29287122.877322946</v>
      </c>
      <c r="G138" s="143">
        <v>472769.06</v>
      </c>
      <c r="H138" s="143">
        <v>512000</v>
      </c>
      <c r="I138" s="143">
        <f t="shared" si="14"/>
        <v>492384.53</v>
      </c>
      <c r="J138" s="148">
        <f t="shared" si="15"/>
        <v>510435.96602906246</v>
      </c>
      <c r="K138" s="150">
        <f t="shared" si="11"/>
        <v>29797558.843352009</v>
      </c>
    </row>
    <row r="139" spans="1:11" ht="15" x14ac:dyDescent="0.25">
      <c r="A139" s="142">
        <v>434</v>
      </c>
      <c r="B139" s="142" t="s">
        <v>143</v>
      </c>
      <c r="C139" s="143">
        <v>53249940.019999996</v>
      </c>
      <c r="D139" s="143">
        <v>55608000</v>
      </c>
      <c r="E139" s="143">
        <f t="shared" si="12"/>
        <v>54428970.009999998</v>
      </c>
      <c r="F139" s="148">
        <f t="shared" si="13"/>
        <v>56274214.061568871</v>
      </c>
      <c r="G139" s="143">
        <v>1994615.73</v>
      </c>
      <c r="H139" s="143">
        <v>2252000</v>
      </c>
      <c r="I139" s="143">
        <f t="shared" si="14"/>
        <v>2123307.8650000002</v>
      </c>
      <c r="J139" s="148">
        <f t="shared" si="15"/>
        <v>2201151.0013289433</v>
      </c>
      <c r="K139" s="150">
        <f t="shared" si="11"/>
        <v>58475365.062897816</v>
      </c>
    </row>
    <row r="140" spans="1:11" ht="15" x14ac:dyDescent="0.25">
      <c r="A140" s="142">
        <v>435</v>
      </c>
      <c r="B140" s="142" t="s">
        <v>144</v>
      </c>
      <c r="C140" s="143">
        <v>2929825.7</v>
      </c>
      <c r="D140" s="143">
        <v>3297000</v>
      </c>
      <c r="E140" s="143">
        <f t="shared" si="12"/>
        <v>3113412.85</v>
      </c>
      <c r="F140" s="148">
        <f t="shared" si="13"/>
        <v>3218963.3783396892</v>
      </c>
      <c r="G140" s="143">
        <v>63004.38</v>
      </c>
      <c r="H140" s="143">
        <v>60000</v>
      </c>
      <c r="I140" s="143">
        <f t="shared" si="14"/>
        <v>61502.19</v>
      </c>
      <c r="J140" s="148">
        <f t="shared" si="15"/>
        <v>63756.937622619756</v>
      </c>
      <c r="K140" s="150">
        <f t="shared" si="11"/>
        <v>3282720.315962309</v>
      </c>
    </row>
    <row r="141" spans="1:11" ht="15" x14ac:dyDescent="0.25">
      <c r="A141" s="142">
        <v>436</v>
      </c>
      <c r="B141" s="142" t="s">
        <v>145</v>
      </c>
      <c r="C141" s="143">
        <v>5886749.2199999988</v>
      </c>
      <c r="D141" s="143">
        <v>7362000</v>
      </c>
      <c r="E141" s="143">
        <f t="shared" si="12"/>
        <v>6624374.6099999994</v>
      </c>
      <c r="F141" s="148">
        <f t="shared" si="13"/>
        <v>6848953.3195037907</v>
      </c>
      <c r="G141" s="143">
        <v>140577.12</v>
      </c>
      <c r="H141" s="143">
        <v>135000</v>
      </c>
      <c r="I141" s="143">
        <f t="shared" si="14"/>
        <v>137788.56</v>
      </c>
      <c r="J141" s="148">
        <f t="shared" si="15"/>
        <v>142840.06187471698</v>
      </c>
      <c r="K141" s="150">
        <f t="shared" si="11"/>
        <v>6991793.3813785072</v>
      </c>
    </row>
    <row r="142" spans="1:11" ht="15" x14ac:dyDescent="0.25">
      <c r="A142" s="142">
        <v>440</v>
      </c>
      <c r="B142" s="142" t="s">
        <v>146</v>
      </c>
      <c r="C142" s="143">
        <v>16950266.989999998</v>
      </c>
      <c r="D142" s="143">
        <v>17074000</v>
      </c>
      <c r="E142" s="143">
        <f t="shared" si="12"/>
        <v>17012133.494999997</v>
      </c>
      <c r="F142" s="148">
        <f t="shared" si="13"/>
        <v>17588876.691323146</v>
      </c>
      <c r="G142" s="143">
        <v>368495.46</v>
      </c>
      <c r="H142" s="143">
        <v>370000</v>
      </c>
      <c r="I142" s="143">
        <f t="shared" si="14"/>
        <v>369247.73</v>
      </c>
      <c r="J142" s="148">
        <f t="shared" si="15"/>
        <v>382784.81610010861</v>
      </c>
      <c r="K142" s="150">
        <f t="shared" si="11"/>
        <v>17971661.507423256</v>
      </c>
    </row>
    <row r="143" spans="1:11" ht="15" x14ac:dyDescent="0.25">
      <c r="A143" s="142">
        <v>441</v>
      </c>
      <c r="B143" s="142" t="s">
        <v>147</v>
      </c>
      <c r="C143" s="143">
        <v>20720122.270000003</v>
      </c>
      <c r="D143" s="143">
        <v>22213000</v>
      </c>
      <c r="E143" s="143">
        <f t="shared" si="12"/>
        <v>21466561.135000002</v>
      </c>
      <c r="F143" s="148">
        <f t="shared" si="13"/>
        <v>22194317.773325525</v>
      </c>
      <c r="G143" s="143">
        <v>524495.97</v>
      </c>
      <c r="H143" s="143">
        <v>518000</v>
      </c>
      <c r="I143" s="143">
        <f t="shared" si="14"/>
        <v>521247.98499999999</v>
      </c>
      <c r="J143" s="148">
        <f t="shared" si="15"/>
        <v>540357.59158431971</v>
      </c>
      <c r="K143" s="150">
        <f t="shared" si="11"/>
        <v>22734675.364909846</v>
      </c>
    </row>
    <row r="144" spans="1:11" ht="15" x14ac:dyDescent="0.25">
      <c r="A144" s="142">
        <v>444</v>
      </c>
      <c r="B144" s="142" t="s">
        <v>148</v>
      </c>
      <c r="C144" s="143">
        <v>161120640.93999997</v>
      </c>
      <c r="D144" s="143">
        <v>171999000</v>
      </c>
      <c r="E144" s="143">
        <f t="shared" si="12"/>
        <v>166559820.46999997</v>
      </c>
      <c r="F144" s="148">
        <f t="shared" si="13"/>
        <v>172206510.42015296</v>
      </c>
      <c r="G144" s="143">
        <v>3059303.92</v>
      </c>
      <c r="H144" s="143">
        <v>3275000</v>
      </c>
      <c r="I144" s="143">
        <f t="shared" si="14"/>
        <v>3167151.96</v>
      </c>
      <c r="J144" s="148">
        <f t="shared" si="15"/>
        <v>3283263.733455311</v>
      </c>
      <c r="K144" s="150">
        <f t="shared" si="11"/>
        <v>175489774.15360826</v>
      </c>
    </row>
    <row r="145" spans="1:11" ht="15" x14ac:dyDescent="0.25">
      <c r="A145" s="142">
        <v>445</v>
      </c>
      <c r="B145" s="142" t="s">
        <v>149</v>
      </c>
      <c r="C145" s="143">
        <v>59738078.740000002</v>
      </c>
      <c r="D145" s="143">
        <v>65665000</v>
      </c>
      <c r="E145" s="143">
        <f t="shared" si="12"/>
        <v>62701539.370000005</v>
      </c>
      <c r="F145" s="148">
        <f t="shared" si="13"/>
        <v>64827239.020855911</v>
      </c>
      <c r="G145" s="143">
        <v>1350056.4100000001</v>
      </c>
      <c r="H145" s="143">
        <v>1401000</v>
      </c>
      <c r="I145" s="143">
        <f t="shared" si="14"/>
        <v>1375528.2050000001</v>
      </c>
      <c r="J145" s="148">
        <f t="shared" si="15"/>
        <v>1425956.7986821139</v>
      </c>
      <c r="K145" s="150">
        <f t="shared" si="11"/>
        <v>66253195.819538027</v>
      </c>
    </row>
    <row r="146" spans="1:11" ht="15" x14ac:dyDescent="0.25">
      <c r="A146" s="142">
        <v>475</v>
      </c>
      <c r="B146" s="142" t="s">
        <v>150</v>
      </c>
      <c r="C146" s="143">
        <v>23697425.999999996</v>
      </c>
      <c r="D146" s="143">
        <v>24700000</v>
      </c>
      <c r="E146" s="143">
        <f t="shared" si="12"/>
        <v>24198713</v>
      </c>
      <c r="F146" s="148">
        <f t="shared" si="13"/>
        <v>25019094.705012392</v>
      </c>
      <c r="G146" s="143">
        <v>446053.97</v>
      </c>
      <c r="H146" s="143">
        <v>400000</v>
      </c>
      <c r="I146" s="143">
        <f t="shared" si="14"/>
        <v>423026.98499999999</v>
      </c>
      <c r="J146" s="148">
        <f t="shared" si="15"/>
        <v>438535.68621426163</v>
      </c>
      <c r="K146" s="150">
        <f t="shared" si="11"/>
        <v>25457630.391226653</v>
      </c>
    </row>
    <row r="147" spans="1:11" ht="15" x14ac:dyDescent="0.25">
      <c r="A147" s="142">
        <v>480</v>
      </c>
      <c r="B147" s="142" t="s">
        <v>151</v>
      </c>
      <c r="C147" s="143">
        <v>7074087.7300000004</v>
      </c>
      <c r="D147" s="143">
        <v>7561000</v>
      </c>
      <c r="E147" s="143">
        <f t="shared" si="12"/>
        <v>7317543.8650000002</v>
      </c>
      <c r="F147" s="148">
        <f t="shared" si="13"/>
        <v>7565622.3108442761</v>
      </c>
      <c r="G147" s="143">
        <v>149930.16999999998</v>
      </c>
      <c r="H147" s="143">
        <v>152000</v>
      </c>
      <c r="I147" s="143">
        <f t="shared" si="14"/>
        <v>150965.08499999999</v>
      </c>
      <c r="J147" s="148">
        <f t="shared" si="15"/>
        <v>156499.6548503149</v>
      </c>
      <c r="K147" s="150">
        <f t="shared" si="11"/>
        <v>7722121.9656945914</v>
      </c>
    </row>
    <row r="148" spans="1:11" ht="15" x14ac:dyDescent="0.25">
      <c r="A148" s="142">
        <v>481</v>
      </c>
      <c r="B148" s="142" t="s">
        <v>152</v>
      </c>
      <c r="C148" s="143">
        <v>27993367.719999995</v>
      </c>
      <c r="D148" s="143">
        <v>29520000</v>
      </c>
      <c r="E148" s="143">
        <f t="shared" si="12"/>
        <v>28756683.859999999</v>
      </c>
      <c r="F148" s="148">
        <f t="shared" si="13"/>
        <v>29731589.316152528</v>
      </c>
      <c r="G148" s="143">
        <v>707867.58</v>
      </c>
      <c r="H148" s="143">
        <v>732000</v>
      </c>
      <c r="I148" s="143">
        <f t="shared" si="14"/>
        <v>719933.79</v>
      </c>
      <c r="J148" s="148">
        <f t="shared" si="15"/>
        <v>746327.46803725581</v>
      </c>
      <c r="K148" s="150">
        <f t="shared" si="11"/>
        <v>30477916.784189783</v>
      </c>
    </row>
    <row r="149" spans="1:11" ht="15" x14ac:dyDescent="0.25">
      <c r="A149" s="142">
        <v>483</v>
      </c>
      <c r="B149" s="142" t="s">
        <v>153</v>
      </c>
      <c r="C149" s="143">
        <v>4056514.65</v>
      </c>
      <c r="D149" s="143">
        <v>4447000</v>
      </c>
      <c r="E149" s="143">
        <f t="shared" si="12"/>
        <v>4251757.3250000002</v>
      </c>
      <c r="F149" s="148">
        <f t="shared" si="13"/>
        <v>4395899.8636375889</v>
      </c>
      <c r="G149" s="143">
        <v>93826</v>
      </c>
      <c r="H149" s="143">
        <v>108000</v>
      </c>
      <c r="I149" s="143">
        <f t="shared" si="14"/>
        <v>100913</v>
      </c>
      <c r="J149" s="148">
        <f t="shared" si="15"/>
        <v>104612.59747517003</v>
      </c>
      <c r="K149" s="150">
        <f t="shared" si="11"/>
        <v>4500512.4611127591</v>
      </c>
    </row>
    <row r="150" spans="1:11" ht="15" x14ac:dyDescent="0.25">
      <c r="A150" s="142">
        <v>484</v>
      </c>
      <c r="B150" s="142" t="s">
        <v>154</v>
      </c>
      <c r="C150" s="143">
        <v>14539588.550000001</v>
      </c>
      <c r="D150" s="143">
        <v>14928000</v>
      </c>
      <c r="E150" s="143">
        <f t="shared" si="12"/>
        <v>14733794.275</v>
      </c>
      <c r="F150" s="148">
        <f t="shared" si="13"/>
        <v>15233297.503482703</v>
      </c>
      <c r="G150" s="143">
        <v>349566.1</v>
      </c>
      <c r="H150" s="143">
        <v>361000</v>
      </c>
      <c r="I150" s="143">
        <f t="shared" si="14"/>
        <v>355283.05</v>
      </c>
      <c r="J150" s="148">
        <f t="shared" si="15"/>
        <v>368308.17337112862</v>
      </c>
      <c r="K150" s="150">
        <f t="shared" si="11"/>
        <v>15601605.676853832</v>
      </c>
    </row>
    <row r="151" spans="1:11" ht="15" x14ac:dyDescent="0.25">
      <c r="A151" s="142">
        <v>489</v>
      </c>
      <c r="B151" s="142" t="s">
        <v>155</v>
      </c>
      <c r="C151" s="143">
        <v>8484335.2899999972</v>
      </c>
      <c r="D151" s="143">
        <v>9183000</v>
      </c>
      <c r="E151" s="143">
        <f t="shared" si="12"/>
        <v>8833667.6449999996</v>
      </c>
      <c r="F151" s="148">
        <f t="shared" si="13"/>
        <v>9133145.5273203496</v>
      </c>
      <c r="G151" s="143">
        <v>303365.7</v>
      </c>
      <c r="H151" s="143">
        <v>359000</v>
      </c>
      <c r="I151" s="143">
        <f t="shared" si="14"/>
        <v>331182.84999999998</v>
      </c>
      <c r="J151" s="148">
        <f t="shared" si="15"/>
        <v>343324.42973382625</v>
      </c>
      <c r="K151" s="150">
        <f t="shared" si="11"/>
        <v>9476469.9570541754</v>
      </c>
    </row>
    <row r="152" spans="1:11" ht="15" x14ac:dyDescent="0.25">
      <c r="A152" s="142">
        <v>491</v>
      </c>
      <c r="B152" s="142" t="s">
        <v>156</v>
      </c>
      <c r="C152" s="143">
        <v>232053839.09999999</v>
      </c>
      <c r="D152" s="143">
        <v>233631000</v>
      </c>
      <c r="E152" s="143">
        <f t="shared" si="12"/>
        <v>232842419.55000001</v>
      </c>
      <c r="F152" s="148">
        <f t="shared" si="13"/>
        <v>240736213.78400078</v>
      </c>
      <c r="G152" s="143">
        <v>5407718.049999997</v>
      </c>
      <c r="H152" s="143">
        <v>5613000</v>
      </c>
      <c r="I152" s="143">
        <f t="shared" si="14"/>
        <v>5510359.0249999985</v>
      </c>
      <c r="J152" s="148">
        <f t="shared" si="15"/>
        <v>5712375.7159731174</v>
      </c>
      <c r="K152" s="150">
        <f t="shared" si="11"/>
        <v>246448589.49997389</v>
      </c>
    </row>
    <row r="153" spans="1:11" ht="15" x14ac:dyDescent="0.25">
      <c r="A153" s="142">
        <v>494</v>
      </c>
      <c r="B153" s="142" t="s">
        <v>157</v>
      </c>
      <c r="C153" s="143">
        <v>34292120.670000002</v>
      </c>
      <c r="D153" s="143">
        <v>34526000</v>
      </c>
      <c r="E153" s="143">
        <f t="shared" si="12"/>
        <v>34409060.335000001</v>
      </c>
      <c r="F153" s="148">
        <f t="shared" si="13"/>
        <v>35575591.9429207</v>
      </c>
      <c r="G153" s="143">
        <v>628493.27</v>
      </c>
      <c r="H153" s="143">
        <v>637000</v>
      </c>
      <c r="I153" s="143">
        <f t="shared" si="14"/>
        <v>632746.63500000001</v>
      </c>
      <c r="J153" s="148">
        <f t="shared" si="15"/>
        <v>655943.92229963758</v>
      </c>
      <c r="K153" s="150">
        <f t="shared" si="11"/>
        <v>36231535.865220338</v>
      </c>
    </row>
    <row r="154" spans="1:11" ht="15" x14ac:dyDescent="0.25">
      <c r="A154" s="142">
        <v>495</v>
      </c>
      <c r="B154" s="142" t="s">
        <v>158</v>
      </c>
      <c r="C154" s="143">
        <v>7230506.7899999991</v>
      </c>
      <c r="D154" s="143">
        <v>7924000</v>
      </c>
      <c r="E154" s="143">
        <f t="shared" si="12"/>
        <v>7577253.3949999996</v>
      </c>
      <c r="F154" s="148">
        <f t="shared" si="13"/>
        <v>7834136.4804558679</v>
      </c>
      <c r="G154" s="143">
        <v>141390.96</v>
      </c>
      <c r="H154" s="143">
        <v>146000</v>
      </c>
      <c r="I154" s="143">
        <f t="shared" si="14"/>
        <v>143695.47999999998</v>
      </c>
      <c r="J154" s="148">
        <f t="shared" si="15"/>
        <v>148963.53698969746</v>
      </c>
      <c r="K154" s="150">
        <f t="shared" si="11"/>
        <v>7983100.0174455652</v>
      </c>
    </row>
    <row r="155" spans="1:11" ht="15" x14ac:dyDescent="0.25">
      <c r="A155" s="142">
        <v>498</v>
      </c>
      <c r="B155" s="142" t="s">
        <v>159</v>
      </c>
      <c r="C155" s="143">
        <v>10605731.249999998</v>
      </c>
      <c r="D155" s="143">
        <v>11393000</v>
      </c>
      <c r="E155" s="143">
        <f t="shared" si="12"/>
        <v>10999365.625</v>
      </c>
      <c r="F155" s="148">
        <f t="shared" si="13"/>
        <v>11372264.726100635</v>
      </c>
      <c r="G155" s="143">
        <v>312843</v>
      </c>
      <c r="H155" s="143">
        <v>353000</v>
      </c>
      <c r="I155" s="143">
        <f t="shared" si="14"/>
        <v>332921.5</v>
      </c>
      <c r="J155" s="148">
        <f t="shared" si="15"/>
        <v>345126.82082912821</v>
      </c>
      <c r="K155" s="150">
        <f t="shared" si="11"/>
        <v>11717391.546929764</v>
      </c>
    </row>
    <row r="156" spans="1:11" ht="15" x14ac:dyDescent="0.25">
      <c r="A156" s="142">
        <v>499</v>
      </c>
      <c r="B156" s="142" t="s">
        <v>160</v>
      </c>
      <c r="C156" s="143">
        <v>62659359.340000018</v>
      </c>
      <c r="D156" s="143">
        <v>69500000</v>
      </c>
      <c r="E156" s="143">
        <f t="shared" si="12"/>
        <v>66079679.670000009</v>
      </c>
      <c r="F156" s="148">
        <f t="shared" si="13"/>
        <v>68319904.605695859</v>
      </c>
      <c r="G156" s="143">
        <v>1489496.4</v>
      </c>
      <c r="H156" s="143">
        <v>1530000</v>
      </c>
      <c r="I156" s="143">
        <f t="shared" si="14"/>
        <v>1509748.2</v>
      </c>
      <c r="J156" s="148">
        <f t="shared" si="15"/>
        <v>1565097.4674765638</v>
      </c>
      <c r="K156" s="150">
        <f t="shared" si="11"/>
        <v>69885002.07317242</v>
      </c>
    </row>
    <row r="157" spans="1:11" ht="15" x14ac:dyDescent="0.25">
      <c r="A157" s="142">
        <v>500</v>
      </c>
      <c r="B157" s="142" t="s">
        <v>161</v>
      </c>
      <c r="C157" s="143">
        <v>25595939.870000005</v>
      </c>
      <c r="D157" s="143">
        <v>28934000</v>
      </c>
      <c r="E157" s="143">
        <f t="shared" si="12"/>
        <v>27264969.935000002</v>
      </c>
      <c r="F157" s="148">
        <f t="shared" si="13"/>
        <v>28189303.494490828</v>
      </c>
      <c r="G157" s="143">
        <v>999808.83</v>
      </c>
      <c r="H157" s="143">
        <v>884000</v>
      </c>
      <c r="I157" s="143">
        <f t="shared" si="14"/>
        <v>941904.41500000004</v>
      </c>
      <c r="J157" s="148">
        <f t="shared" si="15"/>
        <v>976435.81527137733</v>
      </c>
      <c r="K157" s="150">
        <f t="shared" si="11"/>
        <v>29165739.309762206</v>
      </c>
    </row>
    <row r="158" spans="1:11" ht="15" x14ac:dyDescent="0.25">
      <c r="A158" s="142">
        <v>503</v>
      </c>
      <c r="B158" s="142" t="s">
        <v>162</v>
      </c>
      <c r="C158" s="143">
        <v>30992566.890000001</v>
      </c>
      <c r="D158" s="143">
        <v>28746000</v>
      </c>
      <c r="E158" s="143">
        <f t="shared" si="12"/>
        <v>29869283.445</v>
      </c>
      <c r="F158" s="148">
        <f t="shared" si="13"/>
        <v>30881908.111448482</v>
      </c>
      <c r="G158" s="143">
        <v>555911.76</v>
      </c>
      <c r="H158" s="143">
        <v>575000</v>
      </c>
      <c r="I158" s="143">
        <f t="shared" si="14"/>
        <v>565455.88</v>
      </c>
      <c r="J158" s="148">
        <f t="shared" si="15"/>
        <v>586186.20360516524</v>
      </c>
      <c r="K158" s="150">
        <f t="shared" si="11"/>
        <v>31468094.315053646</v>
      </c>
    </row>
    <row r="159" spans="1:11" ht="15" x14ac:dyDescent="0.25">
      <c r="A159" s="142">
        <v>504</v>
      </c>
      <c r="B159" s="142" t="s">
        <v>163</v>
      </c>
      <c r="C159" s="143">
        <v>7815337.540000001</v>
      </c>
      <c r="D159" s="143">
        <v>7902000</v>
      </c>
      <c r="E159" s="143">
        <f t="shared" si="12"/>
        <v>7858668.7700000005</v>
      </c>
      <c r="F159" s="148">
        <f t="shared" si="13"/>
        <v>8125092.3638770897</v>
      </c>
      <c r="G159" s="143">
        <v>187042</v>
      </c>
      <c r="H159" s="143">
        <v>226000</v>
      </c>
      <c r="I159" s="143">
        <f t="shared" si="14"/>
        <v>206521</v>
      </c>
      <c r="J159" s="148">
        <f t="shared" si="15"/>
        <v>214092.31955416634</v>
      </c>
      <c r="K159" s="150">
        <f t="shared" si="11"/>
        <v>8339184.6834312556</v>
      </c>
    </row>
    <row r="160" spans="1:11" ht="15" x14ac:dyDescent="0.25">
      <c r="A160" s="142">
        <v>505</v>
      </c>
      <c r="B160" s="142" t="s">
        <v>164</v>
      </c>
      <c r="C160" s="143">
        <v>65197115.970000006</v>
      </c>
      <c r="D160" s="143">
        <v>71615000</v>
      </c>
      <c r="E160" s="143">
        <f t="shared" si="12"/>
        <v>68406057.984999999</v>
      </c>
      <c r="F160" s="148">
        <f t="shared" si="13"/>
        <v>70725151.503854126</v>
      </c>
      <c r="G160" s="143">
        <v>1890260.6</v>
      </c>
      <c r="H160" s="143">
        <v>1508000</v>
      </c>
      <c r="I160" s="143">
        <f t="shared" si="14"/>
        <v>1699130.3</v>
      </c>
      <c r="J160" s="148">
        <f t="shared" si="15"/>
        <v>1761422.5534050607</v>
      </c>
      <c r="K160" s="150">
        <f t="shared" si="11"/>
        <v>72486574.057259187</v>
      </c>
    </row>
    <row r="161" spans="1:11" ht="15" x14ac:dyDescent="0.25">
      <c r="A161" s="142">
        <v>507</v>
      </c>
      <c r="B161" s="142" t="s">
        <v>165</v>
      </c>
      <c r="C161" s="143">
        <v>29374864.810000006</v>
      </c>
      <c r="D161" s="143">
        <v>30220000</v>
      </c>
      <c r="E161" s="143">
        <f t="shared" si="12"/>
        <v>29797432.405000001</v>
      </c>
      <c r="F161" s="148">
        <f t="shared" si="13"/>
        <v>30807621.186585426</v>
      </c>
      <c r="G161" s="143">
        <v>626145.61</v>
      </c>
      <c r="H161" s="143">
        <v>691000</v>
      </c>
      <c r="I161" s="143">
        <f t="shared" si="14"/>
        <v>658572.80499999993</v>
      </c>
      <c r="J161" s="148">
        <f t="shared" si="15"/>
        <v>682716.9121674971</v>
      </c>
      <c r="K161" s="150">
        <f t="shared" si="11"/>
        <v>31490338.098752923</v>
      </c>
    </row>
    <row r="162" spans="1:11" ht="15" x14ac:dyDescent="0.25">
      <c r="A162" s="142">
        <v>508</v>
      </c>
      <c r="B162" s="142" t="s">
        <v>166</v>
      </c>
      <c r="C162" s="143">
        <v>44758129.619999997</v>
      </c>
      <c r="D162" s="143">
        <v>46223000</v>
      </c>
      <c r="E162" s="143">
        <f t="shared" si="12"/>
        <v>45490564.810000002</v>
      </c>
      <c r="F162" s="148">
        <f t="shared" si="13"/>
        <v>47032780.179916769</v>
      </c>
      <c r="G162" s="143">
        <v>768211.7</v>
      </c>
      <c r="H162" s="143">
        <v>806000</v>
      </c>
      <c r="I162" s="143">
        <f t="shared" si="14"/>
        <v>787105.85</v>
      </c>
      <c r="J162" s="148">
        <f t="shared" si="15"/>
        <v>815962.1402237725</v>
      </c>
      <c r="K162" s="150">
        <f t="shared" si="11"/>
        <v>47848742.320140541</v>
      </c>
    </row>
    <row r="163" spans="1:11" ht="15" x14ac:dyDescent="0.25">
      <c r="A163" s="142">
        <v>529</v>
      </c>
      <c r="B163" s="142" t="s">
        <v>167</v>
      </c>
      <c r="C163" s="143">
        <v>64561811.609999999</v>
      </c>
      <c r="D163" s="143">
        <v>68808000</v>
      </c>
      <c r="E163" s="143">
        <f t="shared" si="12"/>
        <v>66684905.805</v>
      </c>
      <c r="F163" s="148">
        <f t="shared" si="13"/>
        <v>68945649.040514082</v>
      </c>
      <c r="G163" s="143">
        <v>1428389.98</v>
      </c>
      <c r="H163" s="143">
        <v>1701000</v>
      </c>
      <c r="I163" s="143">
        <f t="shared" si="14"/>
        <v>1564694.99</v>
      </c>
      <c r="J163" s="148">
        <f t="shared" si="15"/>
        <v>1622058.6758919582</v>
      </c>
      <c r="K163" s="150">
        <f t="shared" si="11"/>
        <v>70567707.716406047</v>
      </c>
    </row>
    <row r="164" spans="1:11" ht="15" x14ac:dyDescent="0.25">
      <c r="A164" s="142">
        <v>531</v>
      </c>
      <c r="B164" s="142" t="s">
        <v>168</v>
      </c>
      <c r="C164" s="143">
        <v>21234175.390000001</v>
      </c>
      <c r="D164" s="143">
        <v>21985000</v>
      </c>
      <c r="E164" s="143">
        <f t="shared" si="12"/>
        <v>21609587.695</v>
      </c>
      <c r="F164" s="148">
        <f t="shared" si="13"/>
        <v>22342193.2016581</v>
      </c>
      <c r="G164" s="143">
        <v>564204.93000000005</v>
      </c>
      <c r="H164" s="143">
        <v>588000</v>
      </c>
      <c r="I164" s="143">
        <f t="shared" si="14"/>
        <v>576102.46500000008</v>
      </c>
      <c r="J164" s="148">
        <f t="shared" si="15"/>
        <v>597223.10579903715</v>
      </c>
      <c r="K164" s="150">
        <f t="shared" si="11"/>
        <v>22939416.307457138</v>
      </c>
    </row>
    <row r="165" spans="1:11" ht="15" x14ac:dyDescent="0.25">
      <c r="A165" s="142">
        <v>535</v>
      </c>
      <c r="B165" s="142" t="s">
        <v>169</v>
      </c>
      <c r="C165" s="143">
        <v>42724692.069999993</v>
      </c>
      <c r="D165" s="143">
        <v>44506000</v>
      </c>
      <c r="E165" s="143">
        <f t="shared" si="12"/>
        <v>43615346.034999996</v>
      </c>
      <c r="F165" s="148">
        <f t="shared" si="13"/>
        <v>45093987.975375041</v>
      </c>
      <c r="G165" s="143">
        <v>1063616.8400000001</v>
      </c>
      <c r="H165" s="143">
        <v>1575000</v>
      </c>
      <c r="I165" s="143">
        <f t="shared" si="14"/>
        <v>1319308.42</v>
      </c>
      <c r="J165" s="148">
        <f t="shared" si="15"/>
        <v>1367675.925669265</v>
      </c>
      <c r="K165" s="150">
        <f t="shared" si="11"/>
        <v>46461663.901044309</v>
      </c>
    </row>
    <row r="166" spans="1:11" ht="15" x14ac:dyDescent="0.25">
      <c r="A166" s="142">
        <v>536</v>
      </c>
      <c r="B166" s="142" t="s">
        <v>170</v>
      </c>
      <c r="C166" s="143">
        <v>111869562.01999998</v>
      </c>
      <c r="D166" s="143">
        <v>122212000</v>
      </c>
      <c r="E166" s="143">
        <f t="shared" si="12"/>
        <v>117040781.00999999</v>
      </c>
      <c r="F166" s="148">
        <f t="shared" si="13"/>
        <v>121008682.752583</v>
      </c>
      <c r="G166" s="143">
        <v>2647979</v>
      </c>
      <c r="H166" s="143">
        <v>2808000</v>
      </c>
      <c r="I166" s="143">
        <f t="shared" si="14"/>
        <v>2727989.5</v>
      </c>
      <c r="J166" s="148">
        <f t="shared" si="15"/>
        <v>2828001.0254376573</v>
      </c>
      <c r="K166" s="150">
        <f t="shared" si="11"/>
        <v>123836683.77802065</v>
      </c>
    </row>
    <row r="167" spans="1:11" ht="15" x14ac:dyDescent="0.25">
      <c r="A167" s="142">
        <v>538</v>
      </c>
      <c r="B167" s="142" t="s">
        <v>171</v>
      </c>
      <c r="C167" s="143">
        <v>15549436.510000002</v>
      </c>
      <c r="D167" s="143">
        <v>15464000</v>
      </c>
      <c r="E167" s="143">
        <f t="shared" si="12"/>
        <v>15506718.255000001</v>
      </c>
      <c r="F167" s="148">
        <f t="shared" si="13"/>
        <v>16032425.05441465</v>
      </c>
      <c r="G167" s="143">
        <v>350691.44</v>
      </c>
      <c r="H167" s="143">
        <v>360000</v>
      </c>
      <c r="I167" s="143">
        <f t="shared" si="14"/>
        <v>355345.72</v>
      </c>
      <c r="J167" s="148">
        <f t="shared" si="15"/>
        <v>368373.14093213429</v>
      </c>
      <c r="K167" s="150">
        <f t="shared" si="11"/>
        <v>16400798.195346784</v>
      </c>
    </row>
    <row r="168" spans="1:11" ht="15" x14ac:dyDescent="0.25">
      <c r="A168" s="142">
        <v>541</v>
      </c>
      <c r="B168" s="142" t="s">
        <v>172</v>
      </c>
      <c r="C168" s="143">
        <v>45684758.609999977</v>
      </c>
      <c r="D168" s="143">
        <v>48710000</v>
      </c>
      <c r="E168" s="143">
        <f t="shared" si="12"/>
        <v>47197379.304999992</v>
      </c>
      <c r="F168" s="148">
        <f t="shared" si="13"/>
        <v>48797458.883874811</v>
      </c>
      <c r="G168" s="143">
        <v>906919.95000000007</v>
      </c>
      <c r="H168" s="143">
        <v>1010000</v>
      </c>
      <c r="I168" s="143">
        <f t="shared" si="14"/>
        <v>958459.97500000009</v>
      </c>
      <c r="J168" s="148">
        <f t="shared" si="15"/>
        <v>993598.32291911391</v>
      </c>
      <c r="K168" s="150">
        <f t="shared" si="11"/>
        <v>49791057.206793927</v>
      </c>
    </row>
    <row r="169" spans="1:11" ht="15" x14ac:dyDescent="0.25">
      <c r="A169" s="142">
        <v>543</v>
      </c>
      <c r="B169" s="142" t="s">
        <v>173</v>
      </c>
      <c r="C169" s="143">
        <v>125944979.75</v>
      </c>
      <c r="D169" s="143">
        <v>139260000</v>
      </c>
      <c r="E169" s="143">
        <f t="shared" si="12"/>
        <v>132602489.875</v>
      </c>
      <c r="F169" s="148">
        <f t="shared" si="13"/>
        <v>137097962.70169708</v>
      </c>
      <c r="G169" s="143">
        <v>3513944.77</v>
      </c>
      <c r="H169" s="143">
        <v>2628000</v>
      </c>
      <c r="I169" s="143">
        <f t="shared" si="14"/>
        <v>3070972.3849999998</v>
      </c>
      <c r="J169" s="148">
        <f t="shared" si="15"/>
        <v>3183558.094292785</v>
      </c>
      <c r="K169" s="150">
        <f t="shared" si="11"/>
        <v>140281520.79598987</v>
      </c>
    </row>
    <row r="170" spans="1:11" ht="15" x14ac:dyDescent="0.25">
      <c r="A170" s="142">
        <v>545</v>
      </c>
      <c r="B170" s="142" t="s">
        <v>174</v>
      </c>
      <c r="C170" s="143">
        <v>35433628.560000002</v>
      </c>
      <c r="D170" s="143">
        <v>40433000</v>
      </c>
      <c r="E170" s="143">
        <f t="shared" si="12"/>
        <v>37933314.280000001</v>
      </c>
      <c r="F170" s="148">
        <f t="shared" si="13"/>
        <v>39219324.69905813</v>
      </c>
      <c r="G170" s="143">
        <v>727098.62</v>
      </c>
      <c r="H170" s="143">
        <v>753000</v>
      </c>
      <c r="I170" s="143">
        <f t="shared" si="14"/>
        <v>740049.31</v>
      </c>
      <c r="J170" s="148">
        <f t="shared" si="15"/>
        <v>767180.44829513854</v>
      </c>
      <c r="K170" s="150">
        <f t="shared" si="11"/>
        <v>39986505.147353269</v>
      </c>
    </row>
    <row r="171" spans="1:11" ht="15" x14ac:dyDescent="0.25">
      <c r="A171" s="142">
        <v>560</v>
      </c>
      <c r="B171" s="142" t="s">
        <v>175</v>
      </c>
      <c r="C171" s="143">
        <v>53785811.720000006</v>
      </c>
      <c r="D171" s="143">
        <v>59301000</v>
      </c>
      <c r="E171" s="143">
        <f t="shared" si="12"/>
        <v>56543405.859999999</v>
      </c>
      <c r="F171" s="148">
        <f t="shared" si="13"/>
        <v>58460333.24810674</v>
      </c>
      <c r="G171" s="143">
        <v>1952940.6700000002</v>
      </c>
      <c r="H171" s="143">
        <v>1769000</v>
      </c>
      <c r="I171" s="143">
        <f t="shared" si="14"/>
        <v>1860970.335</v>
      </c>
      <c r="J171" s="148">
        <f t="shared" si="15"/>
        <v>1929195.8475973099</v>
      </c>
      <c r="K171" s="150">
        <f t="shared" si="11"/>
        <v>60389529.095704049</v>
      </c>
    </row>
    <row r="172" spans="1:11" ht="15" x14ac:dyDescent="0.25">
      <c r="A172" s="142">
        <v>561</v>
      </c>
      <c r="B172" s="142" t="s">
        <v>176</v>
      </c>
      <c r="C172" s="143">
        <v>4736326.8599999994</v>
      </c>
      <c r="D172" s="143">
        <v>4798000</v>
      </c>
      <c r="E172" s="143">
        <f t="shared" si="12"/>
        <v>4767163.43</v>
      </c>
      <c r="F172" s="148">
        <f t="shared" si="13"/>
        <v>4928779.2011683313</v>
      </c>
      <c r="G172" s="143">
        <v>94238.66</v>
      </c>
      <c r="H172" s="143">
        <v>102000</v>
      </c>
      <c r="I172" s="143">
        <f t="shared" si="14"/>
        <v>98119.33</v>
      </c>
      <c r="J172" s="148">
        <f t="shared" si="15"/>
        <v>101716.50802001104</v>
      </c>
      <c r="K172" s="150">
        <f t="shared" si="11"/>
        <v>5030495.7091883421</v>
      </c>
    </row>
    <row r="173" spans="1:11" ht="15" x14ac:dyDescent="0.25">
      <c r="A173" s="142">
        <v>562</v>
      </c>
      <c r="B173" s="142" t="s">
        <v>177</v>
      </c>
      <c r="C173" s="143">
        <v>37832026.57</v>
      </c>
      <c r="D173" s="143">
        <v>39065000</v>
      </c>
      <c r="E173" s="143">
        <f t="shared" si="12"/>
        <v>38448513.284999996</v>
      </c>
      <c r="F173" s="148">
        <f t="shared" si="13"/>
        <v>39751989.915510885</v>
      </c>
      <c r="G173" s="143">
        <v>706539.4</v>
      </c>
      <c r="H173" s="143">
        <v>726000</v>
      </c>
      <c r="I173" s="143">
        <f t="shared" si="14"/>
        <v>716269.7</v>
      </c>
      <c r="J173" s="148">
        <f t="shared" si="15"/>
        <v>742529.04789036885</v>
      </c>
      <c r="K173" s="150">
        <f t="shared" si="11"/>
        <v>40494518.963401258</v>
      </c>
    </row>
    <row r="174" spans="1:11" ht="15" x14ac:dyDescent="0.25">
      <c r="A174" s="142">
        <v>563</v>
      </c>
      <c r="B174" s="142" t="s">
        <v>178</v>
      </c>
      <c r="C174" s="143">
        <v>33839844.240000002</v>
      </c>
      <c r="D174" s="143">
        <v>33172000</v>
      </c>
      <c r="E174" s="143">
        <f t="shared" si="12"/>
        <v>33505922.120000001</v>
      </c>
      <c r="F174" s="148">
        <f t="shared" si="13"/>
        <v>34641835.650476523</v>
      </c>
      <c r="G174" s="143">
        <v>975166.02</v>
      </c>
      <c r="H174" s="143">
        <v>1096000</v>
      </c>
      <c r="I174" s="143">
        <f t="shared" si="14"/>
        <v>1035583.01</v>
      </c>
      <c r="J174" s="148">
        <f t="shared" si="15"/>
        <v>1073548.7853621929</v>
      </c>
      <c r="K174" s="150">
        <f t="shared" si="11"/>
        <v>35715384.435838714</v>
      </c>
    </row>
    <row r="175" spans="1:11" ht="15" x14ac:dyDescent="0.25">
      <c r="A175" s="142">
        <v>564</v>
      </c>
      <c r="B175" s="142" t="s">
        <v>179</v>
      </c>
      <c r="C175" s="143">
        <v>683329529.27999973</v>
      </c>
      <c r="D175" s="143">
        <v>725646000</v>
      </c>
      <c r="E175" s="143">
        <f t="shared" si="12"/>
        <v>704487764.63999987</v>
      </c>
      <c r="F175" s="148">
        <f t="shared" si="13"/>
        <v>728371219.66158438</v>
      </c>
      <c r="G175" s="143">
        <v>13676401.08</v>
      </c>
      <c r="H175" s="143">
        <v>16087000</v>
      </c>
      <c r="I175" s="143">
        <f t="shared" si="14"/>
        <v>14881700.539999999</v>
      </c>
      <c r="J175" s="148">
        <f t="shared" si="15"/>
        <v>15427282.395103112</v>
      </c>
      <c r="K175" s="150">
        <f t="shared" si="11"/>
        <v>743798502.05668747</v>
      </c>
    </row>
    <row r="176" spans="1:11" ht="15" x14ac:dyDescent="0.25">
      <c r="A176" s="142">
        <v>576</v>
      </c>
      <c r="B176" s="142" t="s">
        <v>180</v>
      </c>
      <c r="C176" s="143">
        <v>13852080.759999998</v>
      </c>
      <c r="D176" s="143">
        <v>13824000</v>
      </c>
      <c r="E176" s="143">
        <f t="shared" si="12"/>
        <v>13838040.379999999</v>
      </c>
      <c r="F176" s="148">
        <f t="shared" si="13"/>
        <v>14307175.873320438</v>
      </c>
      <c r="G176" s="143">
        <v>286943</v>
      </c>
      <c r="H176" s="143">
        <v>245000</v>
      </c>
      <c r="I176" s="143">
        <f t="shared" si="14"/>
        <v>265971.5</v>
      </c>
      <c r="J176" s="148">
        <f t="shared" si="15"/>
        <v>275722.34964144544</v>
      </c>
      <c r="K176" s="150">
        <f t="shared" si="11"/>
        <v>14582898.222961884</v>
      </c>
    </row>
    <row r="177" spans="1:11" ht="15" x14ac:dyDescent="0.25">
      <c r="A177" s="142">
        <v>577</v>
      </c>
      <c r="B177" s="142" t="s">
        <v>181</v>
      </c>
      <c r="C177" s="143">
        <v>34202810.450000003</v>
      </c>
      <c r="D177" s="143">
        <v>37575000</v>
      </c>
      <c r="E177" s="143">
        <f t="shared" si="12"/>
        <v>35888905.225000001</v>
      </c>
      <c r="F177" s="148">
        <f t="shared" si="13"/>
        <v>37105606.347060241</v>
      </c>
      <c r="G177" s="143">
        <v>810087.14999999991</v>
      </c>
      <c r="H177" s="143">
        <v>913000</v>
      </c>
      <c r="I177" s="143">
        <f t="shared" si="14"/>
        <v>861543.57499999995</v>
      </c>
      <c r="J177" s="148">
        <f t="shared" si="15"/>
        <v>893128.84582555224</v>
      </c>
      <c r="K177" s="150">
        <f t="shared" si="11"/>
        <v>37998735.192885794</v>
      </c>
    </row>
    <row r="178" spans="1:11" ht="15" x14ac:dyDescent="0.25">
      <c r="A178" s="142">
        <v>578</v>
      </c>
      <c r="B178" s="142" t="s">
        <v>182</v>
      </c>
      <c r="C178" s="143">
        <v>16496766.309999997</v>
      </c>
      <c r="D178" s="143">
        <v>16126000</v>
      </c>
      <c r="E178" s="143">
        <f t="shared" si="12"/>
        <v>16311383.154999997</v>
      </c>
      <c r="F178" s="148">
        <f t="shared" si="13"/>
        <v>16864369.60199862</v>
      </c>
      <c r="G178" s="143">
        <v>504979.1</v>
      </c>
      <c r="H178" s="143">
        <v>433000</v>
      </c>
      <c r="I178" s="143">
        <f t="shared" si="14"/>
        <v>468989.55</v>
      </c>
      <c r="J178" s="148">
        <f t="shared" si="15"/>
        <v>486183.29664375383</v>
      </c>
      <c r="K178" s="150">
        <f t="shared" si="11"/>
        <v>17350552.898642372</v>
      </c>
    </row>
    <row r="179" spans="1:11" ht="15" x14ac:dyDescent="0.25">
      <c r="A179" s="142">
        <v>580</v>
      </c>
      <c r="B179" s="142" t="s">
        <v>183</v>
      </c>
      <c r="C179" s="143">
        <v>23325813.080000002</v>
      </c>
      <c r="D179" s="143">
        <v>25183000</v>
      </c>
      <c r="E179" s="143">
        <f t="shared" si="12"/>
        <v>24254406.539999999</v>
      </c>
      <c r="F179" s="148">
        <f t="shared" si="13"/>
        <v>25076676.36035569</v>
      </c>
      <c r="G179" s="143">
        <v>535557.91</v>
      </c>
      <c r="H179" s="143">
        <v>571000</v>
      </c>
      <c r="I179" s="143">
        <f t="shared" si="14"/>
        <v>553278.95500000007</v>
      </c>
      <c r="J179" s="148">
        <f t="shared" si="15"/>
        <v>573562.85722253541</v>
      </c>
      <c r="K179" s="150">
        <f t="shared" si="11"/>
        <v>25650239.217578225</v>
      </c>
    </row>
    <row r="180" spans="1:11" ht="15" x14ac:dyDescent="0.25">
      <c r="A180" s="142">
        <v>581</v>
      </c>
      <c r="B180" s="142" t="s">
        <v>184</v>
      </c>
      <c r="C180" s="143">
        <v>27896959.150000006</v>
      </c>
      <c r="D180" s="143">
        <v>30320000</v>
      </c>
      <c r="E180" s="143">
        <f t="shared" si="12"/>
        <v>29108479.575000003</v>
      </c>
      <c r="F180" s="148">
        <f t="shared" si="13"/>
        <v>30095311.564951573</v>
      </c>
      <c r="G180" s="143">
        <v>493632.54</v>
      </c>
      <c r="H180" s="143">
        <v>513000</v>
      </c>
      <c r="I180" s="143">
        <f t="shared" si="14"/>
        <v>503316.27</v>
      </c>
      <c r="J180" s="148">
        <f t="shared" si="15"/>
        <v>521768.47736380837</v>
      </c>
      <c r="K180" s="150">
        <f t="shared" si="11"/>
        <v>30617080.042315383</v>
      </c>
    </row>
    <row r="181" spans="1:11" ht="15" x14ac:dyDescent="0.25">
      <c r="A181" s="142">
        <v>583</v>
      </c>
      <c r="B181" s="142" t="s">
        <v>185</v>
      </c>
      <c r="C181" s="143">
        <v>5988599</v>
      </c>
      <c r="D181" s="143">
        <v>6409000</v>
      </c>
      <c r="E181" s="143">
        <f t="shared" si="12"/>
        <v>6198799.5</v>
      </c>
      <c r="F181" s="148">
        <f t="shared" si="13"/>
        <v>6408950.4159945818</v>
      </c>
      <c r="G181" s="143">
        <v>202971</v>
      </c>
      <c r="H181" s="143">
        <v>216000</v>
      </c>
      <c r="I181" s="143">
        <f t="shared" si="14"/>
        <v>209485.5</v>
      </c>
      <c r="J181" s="148">
        <f t="shared" si="15"/>
        <v>217165.50185193907</v>
      </c>
      <c r="K181" s="150">
        <f t="shared" si="11"/>
        <v>6626115.9178465204</v>
      </c>
    </row>
    <row r="182" spans="1:11" ht="15" x14ac:dyDescent="0.25">
      <c r="A182" s="142">
        <v>584</v>
      </c>
      <c r="B182" s="142" t="s">
        <v>186</v>
      </c>
      <c r="C182" s="143">
        <v>11260131.07</v>
      </c>
      <c r="D182" s="143">
        <v>11954000</v>
      </c>
      <c r="E182" s="143">
        <f t="shared" si="12"/>
        <v>11607065.535</v>
      </c>
      <c r="F182" s="148">
        <f t="shared" si="13"/>
        <v>12000566.801525781</v>
      </c>
      <c r="G182" s="143">
        <v>346170.32999999996</v>
      </c>
      <c r="H182" s="143">
        <v>451000</v>
      </c>
      <c r="I182" s="143">
        <f t="shared" si="14"/>
        <v>398585.16499999998</v>
      </c>
      <c r="J182" s="148">
        <f t="shared" si="15"/>
        <v>413197.79835818202</v>
      </c>
      <c r="K182" s="150">
        <f t="shared" si="11"/>
        <v>12413764.599883962</v>
      </c>
    </row>
    <row r="183" spans="1:11" ht="15" x14ac:dyDescent="0.25">
      <c r="A183" s="142">
        <v>588</v>
      </c>
      <c r="B183" s="142" t="s">
        <v>187</v>
      </c>
      <c r="C183" s="143">
        <v>9319979.0800000001</v>
      </c>
      <c r="D183" s="143">
        <v>9496000</v>
      </c>
      <c r="E183" s="143">
        <f t="shared" si="12"/>
        <v>9407989.5399999991</v>
      </c>
      <c r="F183" s="148">
        <f t="shared" si="13"/>
        <v>9726938.0105060115</v>
      </c>
      <c r="G183" s="143">
        <v>155084.85</v>
      </c>
      <c r="H183" s="143">
        <v>169000</v>
      </c>
      <c r="I183" s="143">
        <f t="shared" si="14"/>
        <v>162042.42499999999</v>
      </c>
      <c r="J183" s="148">
        <f t="shared" si="15"/>
        <v>167983.10406414859</v>
      </c>
      <c r="K183" s="150">
        <f t="shared" si="11"/>
        <v>9894921.1145701595</v>
      </c>
    </row>
    <row r="184" spans="1:11" ht="15" x14ac:dyDescent="0.25">
      <c r="A184" s="142">
        <v>592</v>
      </c>
      <c r="B184" s="142" t="s">
        <v>188</v>
      </c>
      <c r="C184" s="143">
        <v>13666920.51</v>
      </c>
      <c r="D184" s="143">
        <v>14211000</v>
      </c>
      <c r="E184" s="143">
        <f t="shared" si="12"/>
        <v>13938960.254999999</v>
      </c>
      <c r="F184" s="148">
        <f t="shared" si="13"/>
        <v>14411517.121148083</v>
      </c>
      <c r="G184" s="143">
        <v>346796.04</v>
      </c>
      <c r="H184" s="143">
        <v>363000</v>
      </c>
      <c r="I184" s="143">
        <f t="shared" si="14"/>
        <v>354898.02</v>
      </c>
      <c r="J184" s="148">
        <f t="shared" si="15"/>
        <v>367909.02768716461</v>
      </c>
      <c r="K184" s="150">
        <f t="shared" si="11"/>
        <v>14779426.148835247</v>
      </c>
    </row>
    <row r="185" spans="1:11" ht="15" x14ac:dyDescent="0.25">
      <c r="A185" s="142">
        <v>593</v>
      </c>
      <c r="B185" s="142" t="s">
        <v>189</v>
      </c>
      <c r="C185" s="143">
        <v>80195188.690000013</v>
      </c>
      <c r="D185" s="143">
        <v>89347000</v>
      </c>
      <c r="E185" s="143">
        <f t="shared" si="12"/>
        <v>84771094.344999999</v>
      </c>
      <c r="F185" s="148">
        <f t="shared" si="13"/>
        <v>87644993.255017132</v>
      </c>
      <c r="G185" s="143">
        <v>1536632.29</v>
      </c>
      <c r="H185" s="143">
        <v>1755000</v>
      </c>
      <c r="I185" s="143">
        <f t="shared" si="14"/>
        <v>1645816.145</v>
      </c>
      <c r="J185" s="148">
        <f t="shared" si="15"/>
        <v>1706153.8344417573</v>
      </c>
      <c r="K185" s="150">
        <f t="shared" si="11"/>
        <v>89351147.089458883</v>
      </c>
    </row>
    <row r="186" spans="1:11" ht="15" x14ac:dyDescent="0.25">
      <c r="A186" s="142">
        <v>595</v>
      </c>
      <c r="B186" s="142" t="s">
        <v>190</v>
      </c>
      <c r="C186" s="143">
        <v>22012982.809999999</v>
      </c>
      <c r="D186" s="143">
        <v>23507000</v>
      </c>
      <c r="E186" s="143">
        <f t="shared" si="12"/>
        <v>22759991.405000001</v>
      </c>
      <c r="F186" s="148">
        <f t="shared" si="13"/>
        <v>23531597.752614494</v>
      </c>
      <c r="G186" s="143">
        <v>426731.29</v>
      </c>
      <c r="H186" s="143">
        <v>523000</v>
      </c>
      <c r="I186" s="143">
        <f t="shared" si="14"/>
        <v>474865.64500000002</v>
      </c>
      <c r="J186" s="148">
        <f t="shared" si="15"/>
        <v>492274.81667547277</v>
      </c>
      <c r="K186" s="150">
        <f t="shared" si="11"/>
        <v>24023872.569289967</v>
      </c>
    </row>
    <row r="187" spans="1:11" ht="15" x14ac:dyDescent="0.25">
      <c r="A187" s="142">
        <v>598</v>
      </c>
      <c r="B187" s="142" t="s">
        <v>191</v>
      </c>
      <c r="C187" s="143">
        <v>85418443</v>
      </c>
      <c r="D187" s="143">
        <v>88155000</v>
      </c>
      <c r="E187" s="143">
        <f t="shared" si="12"/>
        <v>86786721.5</v>
      </c>
      <c r="F187" s="148">
        <f t="shared" si="13"/>
        <v>89728953.946684495</v>
      </c>
      <c r="G187" s="143">
        <v>2489919</v>
      </c>
      <c r="H187" s="143">
        <v>2800000</v>
      </c>
      <c r="I187" s="143">
        <f t="shared" si="14"/>
        <v>2644959.5</v>
      </c>
      <c r="J187" s="148">
        <f t="shared" si="15"/>
        <v>2741927.0412298408</v>
      </c>
      <c r="K187" s="150">
        <f t="shared" si="11"/>
        <v>92470880.987914339</v>
      </c>
    </row>
    <row r="188" spans="1:11" ht="15" x14ac:dyDescent="0.25">
      <c r="A188" s="142">
        <v>599</v>
      </c>
      <c r="B188" s="142" t="s">
        <v>192</v>
      </c>
      <c r="C188" s="143">
        <v>36195760.909999996</v>
      </c>
      <c r="D188" s="143">
        <v>38501000</v>
      </c>
      <c r="E188" s="143">
        <f t="shared" si="12"/>
        <v>37348380.454999998</v>
      </c>
      <c r="F188" s="148">
        <f t="shared" si="13"/>
        <v>38614560.521564879</v>
      </c>
      <c r="G188" s="143">
        <v>850662.87</v>
      </c>
      <c r="H188" s="143">
        <v>881000</v>
      </c>
      <c r="I188" s="143">
        <f t="shared" si="14"/>
        <v>865831.43500000006</v>
      </c>
      <c r="J188" s="148">
        <f t="shared" si="15"/>
        <v>897573.90416501183</v>
      </c>
      <c r="K188" s="150">
        <f t="shared" si="11"/>
        <v>39512134.425729893</v>
      </c>
    </row>
    <row r="189" spans="1:11" ht="15" x14ac:dyDescent="0.25">
      <c r="A189" s="142">
        <v>601</v>
      </c>
      <c r="B189" s="142" t="s">
        <v>193</v>
      </c>
      <c r="C189" s="143">
        <v>18305290.16</v>
      </c>
      <c r="D189" s="143">
        <v>20517000</v>
      </c>
      <c r="E189" s="143">
        <f t="shared" si="12"/>
        <v>19411145.079999998</v>
      </c>
      <c r="F189" s="148">
        <f t="shared" si="13"/>
        <v>20069219.263406914</v>
      </c>
      <c r="G189" s="143">
        <v>430830.69999999995</v>
      </c>
      <c r="H189" s="143">
        <v>338000</v>
      </c>
      <c r="I189" s="143">
        <f t="shared" si="14"/>
        <v>384415.35</v>
      </c>
      <c r="J189" s="148">
        <f t="shared" si="15"/>
        <v>398508.50012215076</v>
      </c>
      <c r="K189" s="150">
        <f t="shared" si="11"/>
        <v>20467727.763529066</v>
      </c>
    </row>
    <row r="190" spans="1:11" ht="15" x14ac:dyDescent="0.25">
      <c r="A190" s="142">
        <v>604</v>
      </c>
      <c r="B190" s="142" t="s">
        <v>194</v>
      </c>
      <c r="C190" s="143">
        <v>58370941.330000013</v>
      </c>
      <c r="D190" s="143">
        <v>63064000</v>
      </c>
      <c r="E190" s="143">
        <f t="shared" si="12"/>
        <v>60717470.665000007</v>
      </c>
      <c r="F190" s="148">
        <f t="shared" si="13"/>
        <v>62775906.669765748</v>
      </c>
      <c r="G190" s="143">
        <v>1520813.85</v>
      </c>
      <c r="H190" s="143">
        <v>1561000</v>
      </c>
      <c r="I190" s="143">
        <f t="shared" si="14"/>
        <v>1540906.925</v>
      </c>
      <c r="J190" s="148">
        <f t="shared" si="15"/>
        <v>1597398.5105162566</v>
      </c>
      <c r="K190" s="150">
        <f t="shared" si="11"/>
        <v>64373305.180282004</v>
      </c>
    </row>
    <row r="191" spans="1:11" ht="15" x14ac:dyDescent="0.25">
      <c r="A191" s="142">
        <v>607</v>
      </c>
      <c r="B191" s="142" t="s">
        <v>195</v>
      </c>
      <c r="C191" s="143">
        <v>18998753.550000001</v>
      </c>
      <c r="D191" s="143">
        <v>21234000</v>
      </c>
      <c r="E191" s="143">
        <f t="shared" si="12"/>
        <v>20116376.774999999</v>
      </c>
      <c r="F191" s="148">
        <f t="shared" si="13"/>
        <v>20798359.634061396</v>
      </c>
      <c r="G191" s="143">
        <v>361848</v>
      </c>
      <c r="H191" s="143">
        <v>547000</v>
      </c>
      <c r="I191" s="143">
        <f t="shared" si="14"/>
        <v>454424</v>
      </c>
      <c r="J191" s="148">
        <f t="shared" si="15"/>
        <v>471083.75526499719</v>
      </c>
      <c r="K191" s="150">
        <f t="shared" si="11"/>
        <v>21269443.389326394</v>
      </c>
    </row>
    <row r="192" spans="1:11" ht="15" x14ac:dyDescent="0.25">
      <c r="A192" s="142">
        <v>608</v>
      </c>
      <c r="B192" s="142" t="s">
        <v>196</v>
      </c>
      <c r="C192" s="143">
        <v>8888689.4699999988</v>
      </c>
      <c r="D192" s="143">
        <v>9646000</v>
      </c>
      <c r="E192" s="143">
        <f t="shared" si="12"/>
        <v>9267344.7349999994</v>
      </c>
      <c r="F192" s="148">
        <f t="shared" si="13"/>
        <v>9581525.0831299573</v>
      </c>
      <c r="G192" s="143">
        <v>276977.82</v>
      </c>
      <c r="H192" s="143">
        <v>283000</v>
      </c>
      <c r="I192" s="143">
        <f t="shared" si="14"/>
        <v>279988.91000000003</v>
      </c>
      <c r="J192" s="148">
        <f t="shared" si="15"/>
        <v>290253.65551853192</v>
      </c>
      <c r="K192" s="150">
        <f t="shared" si="11"/>
        <v>9871778.7386484891</v>
      </c>
    </row>
    <row r="193" spans="1:11" ht="15" x14ac:dyDescent="0.25">
      <c r="A193" s="142">
        <v>609</v>
      </c>
      <c r="B193" s="142" t="s">
        <v>197</v>
      </c>
      <c r="C193" s="143">
        <v>328670061.59999996</v>
      </c>
      <c r="D193" s="143">
        <v>353140000</v>
      </c>
      <c r="E193" s="143">
        <f t="shared" si="12"/>
        <v>340905030.79999995</v>
      </c>
      <c r="F193" s="148">
        <f t="shared" si="13"/>
        <v>352462350.00185198</v>
      </c>
      <c r="G193" s="143">
        <v>7418344.8100000024</v>
      </c>
      <c r="H193" s="143">
        <v>8205000</v>
      </c>
      <c r="I193" s="143">
        <f t="shared" si="14"/>
        <v>7811672.4050000012</v>
      </c>
      <c r="J193" s="148">
        <f t="shared" si="15"/>
        <v>8098058.1383187342</v>
      </c>
      <c r="K193" s="150">
        <f t="shared" si="11"/>
        <v>360560408.14017069</v>
      </c>
    </row>
    <row r="194" spans="1:11" ht="15" x14ac:dyDescent="0.25">
      <c r="A194" s="142">
        <v>611</v>
      </c>
      <c r="B194" s="142" t="s">
        <v>198</v>
      </c>
      <c r="C194" s="143">
        <v>13451202.870000001</v>
      </c>
      <c r="D194" s="143">
        <v>15242000</v>
      </c>
      <c r="E194" s="143">
        <f t="shared" si="12"/>
        <v>14346601.435000001</v>
      </c>
      <c r="F194" s="148">
        <f t="shared" si="13"/>
        <v>14832978.100832541</v>
      </c>
      <c r="G194" s="143">
        <v>406350.26</v>
      </c>
      <c r="H194" s="143">
        <v>346000</v>
      </c>
      <c r="I194" s="143">
        <f t="shared" si="14"/>
        <v>376175.13</v>
      </c>
      <c r="J194" s="148">
        <f t="shared" si="15"/>
        <v>389966.18329511315</v>
      </c>
      <c r="K194" s="150">
        <f t="shared" si="11"/>
        <v>15222944.284127655</v>
      </c>
    </row>
    <row r="195" spans="1:11" ht="15" x14ac:dyDescent="0.25">
      <c r="A195" s="142">
        <v>614</v>
      </c>
      <c r="B195" s="142" t="s">
        <v>199</v>
      </c>
      <c r="C195" s="143">
        <v>19093403.779999997</v>
      </c>
      <c r="D195" s="143">
        <v>18719000</v>
      </c>
      <c r="E195" s="143">
        <f t="shared" si="12"/>
        <v>18906201.890000001</v>
      </c>
      <c r="F195" s="148">
        <f t="shared" si="13"/>
        <v>19547157.553296093</v>
      </c>
      <c r="G195" s="143">
        <v>379263</v>
      </c>
      <c r="H195" s="143">
        <v>413000</v>
      </c>
      <c r="I195" s="143">
        <f t="shared" si="14"/>
        <v>396131.5</v>
      </c>
      <c r="J195" s="148">
        <f t="shared" si="15"/>
        <v>410654.17891386949</v>
      </c>
      <c r="K195" s="150">
        <f t="shared" si="11"/>
        <v>19957811.732209962</v>
      </c>
    </row>
    <row r="196" spans="1:11" ht="15" x14ac:dyDescent="0.25">
      <c r="A196" s="142">
        <v>615</v>
      </c>
      <c r="B196" s="142" t="s">
        <v>200</v>
      </c>
      <c r="C196" s="143">
        <v>35734355.090000011</v>
      </c>
      <c r="D196" s="143">
        <v>36010000</v>
      </c>
      <c r="E196" s="143">
        <f t="shared" si="12"/>
        <v>35872177.545000002</v>
      </c>
      <c r="F196" s="148">
        <f t="shared" si="13"/>
        <v>37088311.567370296</v>
      </c>
      <c r="G196" s="143">
        <v>553065.31000000006</v>
      </c>
      <c r="H196" s="143">
        <v>555000</v>
      </c>
      <c r="I196" s="143">
        <f t="shared" si="14"/>
        <v>554032.65500000003</v>
      </c>
      <c r="J196" s="148">
        <f t="shared" si="15"/>
        <v>574344.18881229125</v>
      </c>
      <c r="K196" s="150">
        <f t="shared" si="11"/>
        <v>37662655.756182589</v>
      </c>
    </row>
    <row r="197" spans="1:11" ht="15" x14ac:dyDescent="0.25">
      <c r="A197" s="142">
        <v>616</v>
      </c>
      <c r="B197" s="142" t="s">
        <v>201</v>
      </c>
      <c r="C197" s="143">
        <v>6314799.3599999994</v>
      </c>
      <c r="D197" s="143">
        <v>6760000</v>
      </c>
      <c r="E197" s="143">
        <f t="shared" si="12"/>
        <v>6537399.6799999997</v>
      </c>
      <c r="F197" s="148">
        <f t="shared" si="13"/>
        <v>6759029.7764363633</v>
      </c>
      <c r="G197" s="143">
        <v>221228.05000000002</v>
      </c>
      <c r="H197" s="143">
        <v>180000</v>
      </c>
      <c r="I197" s="143">
        <f t="shared" si="14"/>
        <v>200614.02500000002</v>
      </c>
      <c r="J197" s="148">
        <f t="shared" si="15"/>
        <v>207968.78742281665</v>
      </c>
      <c r="K197" s="150">
        <f t="shared" ref="K197:K260" si="16">J197+F197</f>
        <v>6966998.5638591796</v>
      </c>
    </row>
    <row r="198" spans="1:11" ht="15" x14ac:dyDescent="0.25">
      <c r="A198" s="142">
        <v>619</v>
      </c>
      <c r="B198" s="142" t="s">
        <v>202</v>
      </c>
      <c r="C198" s="143">
        <v>12668056.77</v>
      </c>
      <c r="D198" s="143">
        <v>12159000</v>
      </c>
      <c r="E198" s="143">
        <f t="shared" ref="E198:E261" si="17">AVERAGE(C198:D198)</f>
        <v>12413528.385</v>
      </c>
      <c r="F198" s="148">
        <f t="shared" ref="F198:F261" si="18">(E198/$E$4)*$D$4</f>
        <v>12834370.252983063</v>
      </c>
      <c r="G198" s="143">
        <v>217505.45</v>
      </c>
      <c r="H198" s="143">
        <v>226000</v>
      </c>
      <c r="I198" s="143">
        <f t="shared" ref="I198:I261" si="19">AVERAGE(G198:H198)</f>
        <v>221752.72500000001</v>
      </c>
      <c r="J198" s="148">
        <f t="shared" ref="J198:J261" si="20">(I198/$I$4)*$H$4</f>
        <v>229882.45874611865</v>
      </c>
      <c r="K198" s="150">
        <f t="shared" si="16"/>
        <v>13064252.711729182</v>
      </c>
    </row>
    <row r="199" spans="1:11" ht="15" x14ac:dyDescent="0.25">
      <c r="A199" s="142">
        <v>620</v>
      </c>
      <c r="B199" s="142" t="s">
        <v>203</v>
      </c>
      <c r="C199" s="143">
        <v>15189925.350000001</v>
      </c>
      <c r="D199" s="143">
        <v>14879000</v>
      </c>
      <c r="E199" s="143">
        <f t="shared" si="17"/>
        <v>15034462.675000001</v>
      </c>
      <c r="F199" s="148">
        <f t="shared" si="18"/>
        <v>15544159.125520393</v>
      </c>
      <c r="G199" s="143">
        <v>345872.8</v>
      </c>
      <c r="H199" s="143">
        <v>340000</v>
      </c>
      <c r="I199" s="143">
        <f t="shared" si="19"/>
        <v>342936.4</v>
      </c>
      <c r="J199" s="148">
        <f t="shared" si="20"/>
        <v>355508.87965657446</v>
      </c>
      <c r="K199" s="150">
        <f t="shared" si="16"/>
        <v>15899668.005176967</v>
      </c>
    </row>
    <row r="200" spans="1:11" ht="15" x14ac:dyDescent="0.25">
      <c r="A200" s="142">
        <v>623</v>
      </c>
      <c r="B200" s="142" t="s">
        <v>204</v>
      </c>
      <c r="C200" s="143">
        <v>11037413.539999997</v>
      </c>
      <c r="D200" s="143">
        <v>11289000</v>
      </c>
      <c r="E200" s="143">
        <f t="shared" si="17"/>
        <v>11163206.77</v>
      </c>
      <c r="F200" s="148">
        <f t="shared" si="18"/>
        <v>11541660.392859135</v>
      </c>
      <c r="G200" s="143">
        <v>218785.4</v>
      </c>
      <c r="H200" s="143">
        <v>228000</v>
      </c>
      <c r="I200" s="143">
        <f t="shared" si="19"/>
        <v>223392.7</v>
      </c>
      <c r="J200" s="148">
        <f t="shared" si="20"/>
        <v>231582.55729183965</v>
      </c>
      <c r="K200" s="150">
        <f t="shared" si="16"/>
        <v>11773242.950150974</v>
      </c>
    </row>
    <row r="201" spans="1:11" ht="15" x14ac:dyDescent="0.25">
      <c r="A201" s="142">
        <v>624</v>
      </c>
      <c r="B201" s="142" t="s">
        <v>205</v>
      </c>
      <c r="C201" s="143">
        <v>17049542.119999997</v>
      </c>
      <c r="D201" s="143">
        <v>18428000</v>
      </c>
      <c r="E201" s="143">
        <f t="shared" si="17"/>
        <v>17738771.059999999</v>
      </c>
      <c r="F201" s="148">
        <f t="shared" si="18"/>
        <v>18340148.631072778</v>
      </c>
      <c r="G201" s="143">
        <v>377775.58</v>
      </c>
      <c r="H201" s="143">
        <v>442000</v>
      </c>
      <c r="I201" s="143">
        <f t="shared" si="19"/>
        <v>409887.79000000004</v>
      </c>
      <c r="J201" s="148">
        <f t="shared" si="20"/>
        <v>424914.79180340515</v>
      </c>
      <c r="K201" s="150">
        <f t="shared" si="16"/>
        <v>18765063.422876183</v>
      </c>
    </row>
    <row r="202" spans="1:11" ht="15" x14ac:dyDescent="0.25">
      <c r="A202" s="142">
        <v>625</v>
      </c>
      <c r="B202" s="142" t="s">
        <v>206</v>
      </c>
      <c r="C202" s="143">
        <v>11595286.960000001</v>
      </c>
      <c r="D202" s="143">
        <v>12700000</v>
      </c>
      <c r="E202" s="143">
        <f t="shared" si="17"/>
        <v>12147643.48</v>
      </c>
      <c r="F202" s="148">
        <f t="shared" si="18"/>
        <v>12559471.351589911</v>
      </c>
      <c r="G202" s="143">
        <v>399008.27999999997</v>
      </c>
      <c r="H202" s="143">
        <v>431000</v>
      </c>
      <c r="I202" s="143">
        <f t="shared" si="19"/>
        <v>415004.14</v>
      </c>
      <c r="J202" s="148">
        <f t="shared" si="20"/>
        <v>430218.71362806682</v>
      </c>
      <c r="K202" s="150">
        <f t="shared" si="16"/>
        <v>12989690.065217977</v>
      </c>
    </row>
    <row r="203" spans="1:11" ht="15" x14ac:dyDescent="0.25">
      <c r="A203" s="142">
        <v>626</v>
      </c>
      <c r="B203" s="142" t="s">
        <v>207</v>
      </c>
      <c r="C203" s="143">
        <v>27402101.249999993</v>
      </c>
      <c r="D203" s="143">
        <v>26603000</v>
      </c>
      <c r="E203" s="143">
        <f t="shared" si="17"/>
        <v>27002550.624999996</v>
      </c>
      <c r="F203" s="148">
        <f t="shared" si="18"/>
        <v>27917987.678260677</v>
      </c>
      <c r="G203" s="143">
        <v>600151.98</v>
      </c>
      <c r="H203" s="143">
        <v>625000</v>
      </c>
      <c r="I203" s="143">
        <f t="shared" si="19"/>
        <v>612575.99</v>
      </c>
      <c r="J203" s="148">
        <f t="shared" si="20"/>
        <v>635033.79608993663</v>
      </c>
      <c r="K203" s="150">
        <f t="shared" si="16"/>
        <v>28553021.474350613</v>
      </c>
    </row>
    <row r="204" spans="1:11" ht="15" x14ac:dyDescent="0.25">
      <c r="A204" s="142">
        <v>630</v>
      </c>
      <c r="B204" s="142" t="s">
        <v>208</v>
      </c>
      <c r="C204" s="143">
        <v>6788443.9299999997</v>
      </c>
      <c r="D204" s="143">
        <v>7089000</v>
      </c>
      <c r="E204" s="143">
        <f t="shared" si="17"/>
        <v>6938721.9649999999</v>
      </c>
      <c r="F204" s="148">
        <f t="shared" si="18"/>
        <v>7173957.6387423864</v>
      </c>
      <c r="G204" s="143">
        <v>221869.27000000002</v>
      </c>
      <c r="H204" s="143">
        <v>251000</v>
      </c>
      <c r="I204" s="143">
        <f t="shared" si="19"/>
        <v>236434.63500000001</v>
      </c>
      <c r="J204" s="148">
        <f t="shared" si="20"/>
        <v>245102.62602879456</v>
      </c>
      <c r="K204" s="150">
        <f t="shared" si="16"/>
        <v>7419060.2647711812</v>
      </c>
    </row>
    <row r="205" spans="1:11" ht="15" x14ac:dyDescent="0.25">
      <c r="A205" s="142">
        <v>631</v>
      </c>
      <c r="B205" s="142" t="s">
        <v>209</v>
      </c>
      <c r="C205" s="143">
        <v>6859075.6699999999</v>
      </c>
      <c r="D205" s="143">
        <v>6368000</v>
      </c>
      <c r="E205" s="143">
        <f t="shared" si="17"/>
        <v>6613537.835</v>
      </c>
      <c r="F205" s="148">
        <f t="shared" si="18"/>
        <v>6837749.157529478</v>
      </c>
      <c r="G205" s="143">
        <v>164436.71</v>
      </c>
      <c r="H205" s="143">
        <v>153000</v>
      </c>
      <c r="I205" s="143">
        <f t="shared" si="19"/>
        <v>158718.35499999998</v>
      </c>
      <c r="J205" s="148">
        <f t="shared" si="20"/>
        <v>164537.169478027</v>
      </c>
      <c r="K205" s="150">
        <f t="shared" si="16"/>
        <v>7002286.3270075051</v>
      </c>
    </row>
    <row r="206" spans="1:11" ht="15" x14ac:dyDescent="0.25">
      <c r="A206" s="142">
        <v>635</v>
      </c>
      <c r="B206" s="142" t="s">
        <v>210</v>
      </c>
      <c r="C206" s="143">
        <v>26025162.359999999</v>
      </c>
      <c r="D206" s="143">
        <v>26730000</v>
      </c>
      <c r="E206" s="143">
        <f t="shared" si="17"/>
        <v>26377581.18</v>
      </c>
      <c r="F206" s="148">
        <f t="shared" si="18"/>
        <v>27271830.598245971</v>
      </c>
      <c r="G206" s="143">
        <v>524529.68999999994</v>
      </c>
      <c r="H206" s="143">
        <v>516000</v>
      </c>
      <c r="I206" s="143">
        <f t="shared" si="19"/>
        <v>520264.84499999997</v>
      </c>
      <c r="J206" s="148">
        <f t="shared" si="20"/>
        <v>539338.4084356497</v>
      </c>
      <c r="K206" s="150">
        <f t="shared" si="16"/>
        <v>27811169.006681621</v>
      </c>
    </row>
    <row r="207" spans="1:11" ht="15" x14ac:dyDescent="0.25">
      <c r="A207" s="142">
        <v>636</v>
      </c>
      <c r="B207" s="142" t="s">
        <v>211</v>
      </c>
      <c r="C207" s="143">
        <v>28382499.600000001</v>
      </c>
      <c r="D207" s="143">
        <v>29505000</v>
      </c>
      <c r="E207" s="143">
        <f t="shared" si="17"/>
        <v>28943749.800000001</v>
      </c>
      <c r="F207" s="148">
        <f t="shared" si="18"/>
        <v>29924997.14197129</v>
      </c>
      <c r="G207" s="143">
        <v>610213.77</v>
      </c>
      <c r="H207" s="143">
        <v>640000</v>
      </c>
      <c r="I207" s="143">
        <f t="shared" si="19"/>
        <v>625106.88500000001</v>
      </c>
      <c r="J207" s="148">
        <f t="shared" si="20"/>
        <v>648024.08945787349</v>
      </c>
      <c r="K207" s="150">
        <f t="shared" si="16"/>
        <v>30573021.231429163</v>
      </c>
    </row>
    <row r="208" spans="1:11" ht="15" x14ac:dyDescent="0.25">
      <c r="A208" s="142">
        <v>638</v>
      </c>
      <c r="B208" s="142" t="s">
        <v>212</v>
      </c>
      <c r="C208" s="143">
        <v>161422493.49000001</v>
      </c>
      <c r="D208" s="143">
        <v>174318000</v>
      </c>
      <c r="E208" s="143">
        <f t="shared" si="17"/>
        <v>167870246.745</v>
      </c>
      <c r="F208" s="148">
        <f t="shared" si="18"/>
        <v>173561362.6008521</v>
      </c>
      <c r="G208" s="143">
        <v>4979534.3500000006</v>
      </c>
      <c r="H208" s="143">
        <v>4400000</v>
      </c>
      <c r="I208" s="143">
        <f t="shared" si="19"/>
        <v>4689767.1750000007</v>
      </c>
      <c r="J208" s="148">
        <f t="shared" si="20"/>
        <v>4861699.9368816735</v>
      </c>
      <c r="K208" s="150">
        <f t="shared" si="16"/>
        <v>178423062.53773376</v>
      </c>
    </row>
    <row r="209" spans="1:11" ht="15" x14ac:dyDescent="0.25">
      <c r="A209" s="142">
        <v>678</v>
      </c>
      <c r="B209" s="142" t="s">
        <v>213</v>
      </c>
      <c r="C209" s="143">
        <v>92296167.519999981</v>
      </c>
      <c r="D209" s="143">
        <v>102608000</v>
      </c>
      <c r="E209" s="143">
        <f t="shared" si="17"/>
        <v>97452083.75999999</v>
      </c>
      <c r="F209" s="148">
        <f t="shared" si="18"/>
        <v>100755891.96798359</v>
      </c>
      <c r="G209" s="143">
        <v>3148922.02</v>
      </c>
      <c r="H209" s="143">
        <v>3204000</v>
      </c>
      <c r="I209" s="143">
        <f t="shared" si="19"/>
        <v>3176461.01</v>
      </c>
      <c r="J209" s="148">
        <f t="shared" si="20"/>
        <v>3292914.0649341708</v>
      </c>
      <c r="K209" s="150">
        <f t="shared" si="16"/>
        <v>104048806.03291775</v>
      </c>
    </row>
    <row r="210" spans="1:11" ht="15" x14ac:dyDescent="0.25">
      <c r="A210" s="142">
        <v>680</v>
      </c>
      <c r="B210" s="142" t="s">
        <v>214</v>
      </c>
      <c r="C210" s="143">
        <v>83348675.349999979</v>
      </c>
      <c r="D210" s="143">
        <v>88778000</v>
      </c>
      <c r="E210" s="143">
        <f t="shared" si="17"/>
        <v>86063337.674999982</v>
      </c>
      <c r="F210" s="148">
        <f t="shared" si="18"/>
        <v>88981046.05481647</v>
      </c>
      <c r="G210" s="143">
        <v>1859809.93</v>
      </c>
      <c r="H210" s="143">
        <v>1885000</v>
      </c>
      <c r="I210" s="143">
        <f t="shared" si="19"/>
        <v>1872404.9649999999</v>
      </c>
      <c r="J210" s="148">
        <f t="shared" si="20"/>
        <v>1941049.6855118249</v>
      </c>
      <c r="K210" s="150">
        <f t="shared" si="16"/>
        <v>90922095.740328297</v>
      </c>
    </row>
    <row r="211" spans="1:11" ht="15" x14ac:dyDescent="0.25">
      <c r="A211" s="142">
        <v>681</v>
      </c>
      <c r="B211" s="142" t="s">
        <v>215</v>
      </c>
      <c r="C211" s="143">
        <v>14963966.439999999</v>
      </c>
      <c r="D211" s="143">
        <v>15155000</v>
      </c>
      <c r="E211" s="143">
        <f t="shared" si="17"/>
        <v>15059483.219999999</v>
      </c>
      <c r="F211" s="148">
        <f t="shared" si="18"/>
        <v>15570027.913869839</v>
      </c>
      <c r="G211" s="143">
        <v>304503.06</v>
      </c>
      <c r="H211" s="143">
        <v>343000</v>
      </c>
      <c r="I211" s="143">
        <f t="shared" si="19"/>
        <v>323751.53000000003</v>
      </c>
      <c r="J211" s="148">
        <f t="shared" si="20"/>
        <v>335620.66819795698</v>
      </c>
      <c r="K211" s="150">
        <f t="shared" si="16"/>
        <v>15905648.582067797</v>
      </c>
    </row>
    <row r="212" spans="1:11" ht="15" x14ac:dyDescent="0.25">
      <c r="A212" s="142">
        <v>683</v>
      </c>
      <c r="B212" s="142" t="s">
        <v>216</v>
      </c>
      <c r="C212" s="143">
        <v>17606006.050000001</v>
      </c>
      <c r="D212" s="143">
        <v>17929000</v>
      </c>
      <c r="E212" s="143">
        <f t="shared" si="17"/>
        <v>17767503.024999999</v>
      </c>
      <c r="F212" s="148">
        <f t="shared" si="18"/>
        <v>18369854.663513269</v>
      </c>
      <c r="G212" s="143">
        <v>416791</v>
      </c>
      <c r="H212" s="143">
        <v>456000</v>
      </c>
      <c r="I212" s="143">
        <f t="shared" si="19"/>
        <v>436395.5</v>
      </c>
      <c r="J212" s="148">
        <f t="shared" si="20"/>
        <v>452394.30778468144</v>
      </c>
      <c r="K212" s="150">
        <f t="shared" si="16"/>
        <v>18822248.97129795</v>
      </c>
    </row>
    <row r="213" spans="1:11" ht="15" x14ac:dyDescent="0.25">
      <c r="A213" s="142">
        <v>684</v>
      </c>
      <c r="B213" s="142" t="s">
        <v>217</v>
      </c>
      <c r="C213" s="143">
        <v>143790641</v>
      </c>
      <c r="D213" s="143">
        <v>153501000</v>
      </c>
      <c r="E213" s="143">
        <f t="shared" si="17"/>
        <v>148645820.5</v>
      </c>
      <c r="F213" s="148">
        <f t="shared" si="18"/>
        <v>153685192.29075417</v>
      </c>
      <c r="G213" s="143">
        <v>3629000</v>
      </c>
      <c r="H213" s="143">
        <v>3856000</v>
      </c>
      <c r="I213" s="143">
        <f t="shared" si="19"/>
        <v>3742500</v>
      </c>
      <c r="J213" s="148">
        <f t="shared" si="20"/>
        <v>3879704.7560851802</v>
      </c>
      <c r="K213" s="150">
        <f t="shared" si="16"/>
        <v>157564897.04683936</v>
      </c>
    </row>
    <row r="214" spans="1:11" ht="15" x14ac:dyDescent="0.25">
      <c r="A214" s="142">
        <v>686</v>
      </c>
      <c r="B214" s="142" t="s">
        <v>218</v>
      </c>
      <c r="C214" s="143">
        <v>15126022.730000004</v>
      </c>
      <c r="D214" s="143">
        <v>16833000</v>
      </c>
      <c r="E214" s="143">
        <f t="shared" si="17"/>
        <v>15979511.365000002</v>
      </c>
      <c r="F214" s="148">
        <f t="shared" si="18"/>
        <v>16521246.736582929</v>
      </c>
      <c r="G214" s="143">
        <v>343875.32999999996</v>
      </c>
      <c r="H214" s="143">
        <v>328000</v>
      </c>
      <c r="I214" s="143">
        <f t="shared" si="19"/>
        <v>335937.66499999998</v>
      </c>
      <c r="J214" s="148">
        <f t="shared" si="20"/>
        <v>348253.56223076815</v>
      </c>
      <c r="K214" s="150">
        <f t="shared" si="16"/>
        <v>16869500.298813697</v>
      </c>
    </row>
    <row r="215" spans="1:11" ht="15" x14ac:dyDescent="0.25">
      <c r="A215" s="142">
        <v>687</v>
      </c>
      <c r="B215" s="142" t="s">
        <v>219</v>
      </c>
      <c r="C215" s="143">
        <v>8843156.5300000012</v>
      </c>
      <c r="D215" s="143">
        <v>9480000</v>
      </c>
      <c r="E215" s="143">
        <f t="shared" si="17"/>
        <v>9161578.2650000006</v>
      </c>
      <c r="F215" s="148">
        <f t="shared" si="18"/>
        <v>9472172.9316521157</v>
      </c>
      <c r="G215" s="143">
        <v>270077.55</v>
      </c>
      <c r="H215" s="143">
        <v>301000</v>
      </c>
      <c r="I215" s="143">
        <f t="shared" si="19"/>
        <v>285538.77500000002</v>
      </c>
      <c r="J215" s="148">
        <f t="shared" si="20"/>
        <v>296006.98554822616</v>
      </c>
      <c r="K215" s="150">
        <f t="shared" si="16"/>
        <v>9768179.9172003418</v>
      </c>
    </row>
    <row r="216" spans="1:11" ht="15" x14ac:dyDescent="0.25">
      <c r="A216" s="142">
        <v>689</v>
      </c>
      <c r="B216" s="142" t="s">
        <v>220</v>
      </c>
      <c r="C216" s="143">
        <v>14859848.540000003</v>
      </c>
      <c r="D216" s="143">
        <v>16263000</v>
      </c>
      <c r="E216" s="143">
        <f t="shared" si="17"/>
        <v>15561424.270000001</v>
      </c>
      <c r="F216" s="148">
        <f t="shared" si="18"/>
        <v>16088985.705810405</v>
      </c>
      <c r="G216" s="143">
        <v>295226.86000000004</v>
      </c>
      <c r="H216" s="143">
        <v>369000</v>
      </c>
      <c r="I216" s="143">
        <f t="shared" si="19"/>
        <v>332113.43000000005</v>
      </c>
      <c r="J216" s="148">
        <f t="shared" si="20"/>
        <v>344289.12596680369</v>
      </c>
      <c r="K216" s="150">
        <f t="shared" si="16"/>
        <v>16433274.831777209</v>
      </c>
    </row>
    <row r="217" spans="1:11" ht="15" x14ac:dyDescent="0.25">
      <c r="A217" s="142">
        <v>691</v>
      </c>
      <c r="B217" s="142" t="s">
        <v>221</v>
      </c>
      <c r="C217" s="143">
        <v>11656795.920000002</v>
      </c>
      <c r="D217" s="143">
        <v>11683000</v>
      </c>
      <c r="E217" s="143">
        <f t="shared" si="17"/>
        <v>11669897.960000001</v>
      </c>
      <c r="F217" s="148">
        <f t="shared" si="18"/>
        <v>12065529.363444699</v>
      </c>
      <c r="G217" s="143">
        <v>274036.03999999998</v>
      </c>
      <c r="H217" s="143">
        <v>266000</v>
      </c>
      <c r="I217" s="143">
        <f t="shared" si="19"/>
        <v>270018.02</v>
      </c>
      <c r="J217" s="148">
        <f t="shared" si="20"/>
        <v>279917.22015302692</v>
      </c>
      <c r="K217" s="150">
        <f t="shared" si="16"/>
        <v>12345446.583597725</v>
      </c>
    </row>
    <row r="218" spans="1:11" ht="15" x14ac:dyDescent="0.25">
      <c r="A218" s="142">
        <v>694</v>
      </c>
      <c r="B218" s="142" t="s">
        <v>222</v>
      </c>
      <c r="C218" s="143">
        <v>100954602.28</v>
      </c>
      <c r="D218" s="143">
        <v>111360000</v>
      </c>
      <c r="E218" s="143">
        <f t="shared" si="17"/>
        <v>106157301.14</v>
      </c>
      <c r="F218" s="148">
        <f t="shared" si="18"/>
        <v>109756232.52567936</v>
      </c>
      <c r="G218" s="143">
        <v>2327910.8200000003</v>
      </c>
      <c r="H218" s="143">
        <v>2528000</v>
      </c>
      <c r="I218" s="143">
        <f t="shared" si="19"/>
        <v>2427955.41</v>
      </c>
      <c r="J218" s="148">
        <f t="shared" si="20"/>
        <v>2516967.3084140932</v>
      </c>
      <c r="K218" s="150">
        <f t="shared" si="16"/>
        <v>112273199.83409345</v>
      </c>
    </row>
    <row r="219" spans="1:11" ht="15" x14ac:dyDescent="0.25">
      <c r="A219" s="142">
        <v>697</v>
      </c>
      <c r="B219" s="142" t="s">
        <v>223</v>
      </c>
      <c r="C219" s="143">
        <v>7522239.3100000015</v>
      </c>
      <c r="D219" s="143">
        <v>7341000</v>
      </c>
      <c r="E219" s="143">
        <f t="shared" si="17"/>
        <v>7431619.6550000012</v>
      </c>
      <c r="F219" s="148">
        <f t="shared" si="18"/>
        <v>7683565.4838369535</v>
      </c>
      <c r="G219" s="143">
        <v>174730.42</v>
      </c>
      <c r="H219" s="143">
        <v>169000</v>
      </c>
      <c r="I219" s="143">
        <f t="shared" si="19"/>
        <v>171865.21000000002</v>
      </c>
      <c r="J219" s="148">
        <f t="shared" si="20"/>
        <v>178166.00471411581</v>
      </c>
      <c r="K219" s="150">
        <f t="shared" si="16"/>
        <v>7861731.4885510691</v>
      </c>
    </row>
    <row r="220" spans="1:11" ht="15" x14ac:dyDescent="0.25">
      <c r="A220" s="142">
        <v>698</v>
      </c>
      <c r="B220" s="142" t="s">
        <v>224</v>
      </c>
      <c r="C220" s="143">
        <v>228117816.81999999</v>
      </c>
      <c r="D220" s="143">
        <v>271352000</v>
      </c>
      <c r="E220" s="143">
        <f t="shared" si="17"/>
        <v>249734908.41</v>
      </c>
      <c r="F220" s="148">
        <f t="shared" si="18"/>
        <v>258201389.66305298</v>
      </c>
      <c r="G220" s="143">
        <v>5062046</v>
      </c>
      <c r="H220" s="143">
        <v>5536000</v>
      </c>
      <c r="I220" s="143">
        <f t="shared" si="19"/>
        <v>5299023</v>
      </c>
      <c r="J220" s="148">
        <f t="shared" si="20"/>
        <v>5493291.8465476986</v>
      </c>
      <c r="K220" s="150">
        <f t="shared" si="16"/>
        <v>263694681.50960067</v>
      </c>
    </row>
    <row r="221" spans="1:11" ht="15" x14ac:dyDescent="0.25">
      <c r="A221" s="142">
        <v>700</v>
      </c>
      <c r="B221" s="142" t="s">
        <v>225</v>
      </c>
      <c r="C221" s="143">
        <v>21714542.650000002</v>
      </c>
      <c r="D221" s="143">
        <v>22068000</v>
      </c>
      <c r="E221" s="143">
        <f t="shared" si="17"/>
        <v>21891271.325000003</v>
      </c>
      <c r="F221" s="148">
        <f t="shared" si="18"/>
        <v>22633426.434426378</v>
      </c>
      <c r="G221" s="143">
        <v>417484.91</v>
      </c>
      <c r="H221" s="143">
        <v>453000</v>
      </c>
      <c r="I221" s="143">
        <f t="shared" si="19"/>
        <v>435242.45499999996</v>
      </c>
      <c r="J221" s="148">
        <f t="shared" si="20"/>
        <v>451198.99070506077</v>
      </c>
      <c r="K221" s="150">
        <f t="shared" si="16"/>
        <v>23084625.42513144</v>
      </c>
    </row>
    <row r="222" spans="1:11" ht="15" x14ac:dyDescent="0.25">
      <c r="A222" s="142">
        <v>702</v>
      </c>
      <c r="B222" s="142" t="s">
        <v>226</v>
      </c>
      <c r="C222" s="143">
        <v>18748998.02</v>
      </c>
      <c r="D222" s="143">
        <v>20623000</v>
      </c>
      <c r="E222" s="143">
        <f t="shared" si="17"/>
        <v>19685999.009999998</v>
      </c>
      <c r="F222" s="148">
        <f t="shared" si="18"/>
        <v>20353391.256550301</v>
      </c>
      <c r="G222" s="143">
        <v>342714.24</v>
      </c>
      <c r="H222" s="143">
        <v>342000</v>
      </c>
      <c r="I222" s="143">
        <f t="shared" si="19"/>
        <v>342357.12</v>
      </c>
      <c r="J222" s="148">
        <f t="shared" si="20"/>
        <v>354908.36252334667</v>
      </c>
      <c r="K222" s="150">
        <f t="shared" si="16"/>
        <v>20708299.619073648</v>
      </c>
    </row>
    <row r="223" spans="1:11" ht="15" x14ac:dyDescent="0.25">
      <c r="A223" s="142">
        <v>704</v>
      </c>
      <c r="B223" s="142" t="s">
        <v>227</v>
      </c>
      <c r="C223" s="143">
        <v>17503581.800000001</v>
      </c>
      <c r="D223" s="143">
        <v>19383000</v>
      </c>
      <c r="E223" s="143">
        <f t="shared" si="17"/>
        <v>18443290.899999999</v>
      </c>
      <c r="F223" s="148">
        <f t="shared" si="18"/>
        <v>19068553.013509158</v>
      </c>
      <c r="G223" s="143">
        <v>473436.38</v>
      </c>
      <c r="H223" s="143">
        <v>550000</v>
      </c>
      <c r="I223" s="143">
        <f t="shared" si="19"/>
        <v>511718.19</v>
      </c>
      <c r="J223" s="148">
        <f t="shared" si="20"/>
        <v>530478.42231617903</v>
      </c>
      <c r="K223" s="150">
        <f t="shared" si="16"/>
        <v>19599031.435825337</v>
      </c>
    </row>
    <row r="224" spans="1:11" ht="15" x14ac:dyDescent="0.25">
      <c r="A224" s="142">
        <v>707</v>
      </c>
      <c r="B224" s="142" t="s">
        <v>228</v>
      </c>
      <c r="C224" s="143">
        <v>11448989.66</v>
      </c>
      <c r="D224" s="143">
        <v>11481000</v>
      </c>
      <c r="E224" s="143">
        <f t="shared" si="17"/>
        <v>11464994.83</v>
      </c>
      <c r="F224" s="148">
        <f t="shared" si="18"/>
        <v>11853679.633468419</v>
      </c>
      <c r="G224" s="143">
        <v>254891.85000000006</v>
      </c>
      <c r="H224" s="143">
        <v>209000</v>
      </c>
      <c r="I224" s="143">
        <f t="shared" si="19"/>
        <v>231945.92500000005</v>
      </c>
      <c r="J224" s="148">
        <f t="shared" si="20"/>
        <v>240449.35427577203</v>
      </c>
      <c r="K224" s="150">
        <f t="shared" si="16"/>
        <v>12094128.987744192</v>
      </c>
    </row>
    <row r="225" spans="1:11" ht="15" x14ac:dyDescent="0.25">
      <c r="A225" s="142">
        <v>710</v>
      </c>
      <c r="B225" s="142" t="s">
        <v>229</v>
      </c>
      <c r="C225" s="143">
        <v>102090228.40000001</v>
      </c>
      <c r="D225" s="143">
        <v>116944000</v>
      </c>
      <c r="E225" s="143">
        <f t="shared" si="17"/>
        <v>109517114.2</v>
      </c>
      <c r="F225" s="148">
        <f t="shared" si="18"/>
        <v>113229949.54274873</v>
      </c>
      <c r="G225" s="143">
        <v>1926987.31</v>
      </c>
      <c r="H225" s="143">
        <v>1987000</v>
      </c>
      <c r="I225" s="143">
        <f t="shared" si="19"/>
        <v>1956993.655</v>
      </c>
      <c r="J225" s="148">
        <f t="shared" si="20"/>
        <v>2028739.5032550488</v>
      </c>
      <c r="K225" s="150">
        <f t="shared" si="16"/>
        <v>115258689.04600379</v>
      </c>
    </row>
    <row r="226" spans="1:11" ht="15" x14ac:dyDescent="0.25">
      <c r="A226" s="142">
        <v>729</v>
      </c>
      <c r="B226" s="142" t="s">
        <v>230</v>
      </c>
      <c r="C226" s="143">
        <v>40986165.030000001</v>
      </c>
      <c r="D226" s="143">
        <v>45577000</v>
      </c>
      <c r="E226" s="143">
        <f t="shared" si="17"/>
        <v>43281582.515000001</v>
      </c>
      <c r="F226" s="148">
        <f t="shared" si="18"/>
        <v>44748909.246768355</v>
      </c>
      <c r="G226" s="143">
        <v>864529.04</v>
      </c>
      <c r="H226" s="143">
        <v>880000</v>
      </c>
      <c r="I226" s="143">
        <f t="shared" si="19"/>
        <v>872264.52</v>
      </c>
      <c r="J226" s="148">
        <f t="shared" si="20"/>
        <v>904242.83415052958</v>
      </c>
      <c r="K226" s="150">
        <f t="shared" si="16"/>
        <v>45653152.080918886</v>
      </c>
    </row>
    <row r="227" spans="1:11" ht="15" x14ac:dyDescent="0.25">
      <c r="A227" s="142">
        <v>732</v>
      </c>
      <c r="B227" s="142" t="s">
        <v>231</v>
      </c>
      <c r="C227" s="143">
        <v>22034571.77</v>
      </c>
      <c r="D227" s="143">
        <v>23255000</v>
      </c>
      <c r="E227" s="143">
        <f t="shared" si="17"/>
        <v>22644785.884999998</v>
      </c>
      <c r="F227" s="148">
        <f t="shared" si="18"/>
        <v>23412486.549658358</v>
      </c>
      <c r="G227" s="143">
        <v>375854</v>
      </c>
      <c r="H227" s="143">
        <v>407000</v>
      </c>
      <c r="I227" s="143">
        <f t="shared" si="19"/>
        <v>391427</v>
      </c>
      <c r="J227" s="148">
        <f t="shared" si="20"/>
        <v>405777.20602809725</v>
      </c>
      <c r="K227" s="150">
        <f t="shared" si="16"/>
        <v>23818263.755686454</v>
      </c>
    </row>
    <row r="228" spans="1:11" ht="15" x14ac:dyDescent="0.25">
      <c r="A228" s="142">
        <v>734</v>
      </c>
      <c r="B228" s="142" t="s">
        <v>232</v>
      </c>
      <c r="C228" s="143">
        <v>199211925.49000001</v>
      </c>
      <c r="D228" s="143">
        <v>213353000</v>
      </c>
      <c r="E228" s="143">
        <f t="shared" si="17"/>
        <v>206282462.745</v>
      </c>
      <c r="F228" s="148">
        <f t="shared" si="18"/>
        <v>213275824.6854015</v>
      </c>
      <c r="G228" s="143">
        <v>3910534.27</v>
      </c>
      <c r="H228" s="143">
        <v>4337000</v>
      </c>
      <c r="I228" s="143">
        <f t="shared" si="19"/>
        <v>4123767.1349999998</v>
      </c>
      <c r="J228" s="148">
        <f t="shared" si="20"/>
        <v>4274949.6236866415</v>
      </c>
      <c r="K228" s="150">
        <f t="shared" si="16"/>
        <v>217550774.30908814</v>
      </c>
    </row>
    <row r="229" spans="1:11" ht="15" x14ac:dyDescent="0.25">
      <c r="A229" s="142">
        <v>738</v>
      </c>
      <c r="B229" s="142" t="s">
        <v>233</v>
      </c>
      <c r="C229" s="143">
        <v>10136938.25</v>
      </c>
      <c r="D229" s="143">
        <v>9556000</v>
      </c>
      <c r="E229" s="143">
        <f t="shared" si="17"/>
        <v>9846469.125</v>
      </c>
      <c r="F229" s="148">
        <f t="shared" si="18"/>
        <v>10180282.874893203</v>
      </c>
      <c r="G229" s="143">
        <v>217311.49000000002</v>
      </c>
      <c r="H229" s="143">
        <v>264000</v>
      </c>
      <c r="I229" s="143">
        <f t="shared" si="19"/>
        <v>240655.745</v>
      </c>
      <c r="J229" s="148">
        <f t="shared" si="20"/>
        <v>249478.48722931792</v>
      </c>
      <c r="K229" s="150">
        <f t="shared" si="16"/>
        <v>10429761.362122521</v>
      </c>
    </row>
    <row r="230" spans="1:11" ht="15" x14ac:dyDescent="0.25">
      <c r="A230" s="142">
        <v>739</v>
      </c>
      <c r="B230" s="142" t="s">
        <v>234</v>
      </c>
      <c r="C230" s="143">
        <v>14909923.749999998</v>
      </c>
      <c r="D230" s="143">
        <v>16311000</v>
      </c>
      <c r="E230" s="143">
        <f t="shared" si="17"/>
        <v>15610461.875</v>
      </c>
      <c r="F230" s="148">
        <f t="shared" si="18"/>
        <v>16139685.77748785</v>
      </c>
      <c r="G230" s="143">
        <v>292917.15999999997</v>
      </c>
      <c r="H230" s="143">
        <v>301000</v>
      </c>
      <c r="I230" s="143">
        <f t="shared" si="19"/>
        <v>296958.57999999996</v>
      </c>
      <c r="J230" s="148">
        <f t="shared" si="20"/>
        <v>307845.45495959959</v>
      </c>
      <c r="K230" s="150">
        <f t="shared" si="16"/>
        <v>16447531.232447449</v>
      </c>
    </row>
    <row r="231" spans="1:11" ht="15" x14ac:dyDescent="0.25">
      <c r="A231" s="142">
        <v>740</v>
      </c>
      <c r="B231" s="142" t="s">
        <v>235</v>
      </c>
      <c r="C231" s="143">
        <v>151709095.09000003</v>
      </c>
      <c r="D231" s="143">
        <v>156097000</v>
      </c>
      <c r="E231" s="143">
        <f t="shared" si="17"/>
        <v>153903047.54500002</v>
      </c>
      <c r="F231" s="148">
        <f t="shared" si="18"/>
        <v>159120649.18156517</v>
      </c>
      <c r="G231" s="143">
        <v>3129611.34</v>
      </c>
      <c r="H231" s="143">
        <v>3376000</v>
      </c>
      <c r="I231" s="143">
        <f t="shared" si="19"/>
        <v>3252805.67</v>
      </c>
      <c r="J231" s="148">
        <f t="shared" si="20"/>
        <v>3372057.6161709665</v>
      </c>
      <c r="K231" s="150">
        <f t="shared" si="16"/>
        <v>162492706.79773614</v>
      </c>
    </row>
    <row r="232" spans="1:11" ht="15" x14ac:dyDescent="0.25">
      <c r="A232" s="142">
        <v>742</v>
      </c>
      <c r="B232" s="142" t="s">
        <v>236</v>
      </c>
      <c r="C232" s="143">
        <v>5317514.1899999995</v>
      </c>
      <c r="D232" s="143">
        <v>5583000</v>
      </c>
      <c r="E232" s="143">
        <f t="shared" si="17"/>
        <v>5450257.0949999997</v>
      </c>
      <c r="F232" s="148">
        <f t="shared" si="18"/>
        <v>5635031.0211320221</v>
      </c>
      <c r="G232" s="143">
        <v>201742.86</v>
      </c>
      <c r="H232" s="143">
        <v>224000</v>
      </c>
      <c r="I232" s="143">
        <f t="shared" si="19"/>
        <v>212871.43</v>
      </c>
      <c r="J232" s="148">
        <f t="shared" si="20"/>
        <v>220675.56430344781</v>
      </c>
      <c r="K232" s="150">
        <f t="shared" si="16"/>
        <v>5855706.5854354696</v>
      </c>
    </row>
    <row r="233" spans="1:11" ht="15" x14ac:dyDescent="0.25">
      <c r="A233" s="142">
        <v>743</v>
      </c>
      <c r="B233" s="142" t="s">
        <v>237</v>
      </c>
      <c r="C233" s="143">
        <v>231968747.38999996</v>
      </c>
      <c r="D233" s="143">
        <v>232234000</v>
      </c>
      <c r="E233" s="143">
        <f t="shared" si="17"/>
        <v>232101373.69499999</v>
      </c>
      <c r="F233" s="148">
        <f t="shared" si="18"/>
        <v>239970045.08622739</v>
      </c>
      <c r="G233" s="143">
        <v>6204494.4199999971</v>
      </c>
      <c r="H233" s="143">
        <v>7048000</v>
      </c>
      <c r="I233" s="143">
        <f t="shared" si="19"/>
        <v>6626247.209999999</v>
      </c>
      <c r="J233" s="148">
        <f t="shared" si="20"/>
        <v>6869173.7650322383</v>
      </c>
      <c r="K233" s="150">
        <f t="shared" si="16"/>
        <v>246839218.85125962</v>
      </c>
    </row>
    <row r="234" spans="1:11" ht="15" x14ac:dyDescent="0.25">
      <c r="A234" s="142">
        <v>746</v>
      </c>
      <c r="B234" s="142" t="s">
        <v>238</v>
      </c>
      <c r="C234" s="143">
        <v>19999788.759999998</v>
      </c>
      <c r="D234" s="143">
        <v>20266000</v>
      </c>
      <c r="E234" s="143">
        <f t="shared" si="17"/>
        <v>20132894.379999999</v>
      </c>
      <c r="F234" s="148">
        <f t="shared" si="18"/>
        <v>20815437.216815282</v>
      </c>
      <c r="G234" s="143">
        <v>574252.98</v>
      </c>
      <c r="H234" s="143">
        <v>630000</v>
      </c>
      <c r="I234" s="143">
        <f t="shared" si="19"/>
        <v>602126.49</v>
      </c>
      <c r="J234" s="148">
        <f t="shared" si="20"/>
        <v>624201.20427999343</v>
      </c>
      <c r="K234" s="150">
        <f t="shared" si="16"/>
        <v>21439638.421095274</v>
      </c>
    </row>
    <row r="235" spans="1:11" ht="15" x14ac:dyDescent="0.25">
      <c r="A235" s="142">
        <v>747</v>
      </c>
      <c r="B235" s="142" t="s">
        <v>239</v>
      </c>
      <c r="C235" s="143">
        <v>5742077.8800000008</v>
      </c>
      <c r="D235" s="143">
        <v>6514000</v>
      </c>
      <c r="E235" s="143">
        <f t="shared" si="17"/>
        <v>6128038.9400000004</v>
      </c>
      <c r="F235" s="148">
        <f t="shared" si="18"/>
        <v>6335790.9404464513</v>
      </c>
      <c r="G235" s="143">
        <v>145015.81999999998</v>
      </c>
      <c r="H235" s="143">
        <v>143000</v>
      </c>
      <c r="I235" s="143">
        <f t="shared" si="19"/>
        <v>144007.90999999997</v>
      </c>
      <c r="J235" s="148">
        <f t="shared" si="20"/>
        <v>149287.42106636916</v>
      </c>
      <c r="K235" s="150">
        <f t="shared" si="16"/>
        <v>6485078.3615128202</v>
      </c>
    </row>
    <row r="236" spans="1:11" ht="15" x14ac:dyDescent="0.25">
      <c r="A236" s="142">
        <v>748</v>
      </c>
      <c r="B236" s="142" t="s">
        <v>240</v>
      </c>
      <c r="C236" s="143">
        <v>22995724.569999997</v>
      </c>
      <c r="D236" s="143">
        <v>19723000</v>
      </c>
      <c r="E236" s="143">
        <f t="shared" si="17"/>
        <v>21359362.284999996</v>
      </c>
      <c r="F236" s="148">
        <f t="shared" si="18"/>
        <v>22083484.681482229</v>
      </c>
      <c r="G236" s="143">
        <v>549826.03</v>
      </c>
      <c r="H236" s="143">
        <v>621000</v>
      </c>
      <c r="I236" s="143">
        <f t="shared" si="19"/>
        <v>585413.01500000001</v>
      </c>
      <c r="J236" s="148">
        <f t="shared" si="20"/>
        <v>606874.99226978363</v>
      </c>
      <c r="K236" s="150">
        <f t="shared" si="16"/>
        <v>22690359.673752014</v>
      </c>
    </row>
    <row r="237" spans="1:11" ht="15" x14ac:dyDescent="0.25">
      <c r="A237" s="142">
        <v>749</v>
      </c>
      <c r="B237" s="142" t="s">
        <v>241</v>
      </c>
      <c r="C237" s="143">
        <v>75990931.269999951</v>
      </c>
      <c r="D237" s="143">
        <v>82911000</v>
      </c>
      <c r="E237" s="143">
        <f t="shared" si="17"/>
        <v>79450965.634999976</v>
      </c>
      <c r="F237" s="148">
        <f t="shared" si="18"/>
        <v>82144502.214921504</v>
      </c>
      <c r="G237" s="143">
        <v>1688178.1800000002</v>
      </c>
      <c r="H237" s="143">
        <v>2020000</v>
      </c>
      <c r="I237" s="143">
        <f t="shared" si="19"/>
        <v>1854089.09</v>
      </c>
      <c r="J237" s="148">
        <f t="shared" si="20"/>
        <v>1922062.3275026437</v>
      </c>
      <c r="K237" s="150">
        <f t="shared" si="16"/>
        <v>84066564.542424142</v>
      </c>
    </row>
    <row r="238" spans="1:11" ht="15" x14ac:dyDescent="0.25">
      <c r="A238" s="142">
        <v>751</v>
      </c>
      <c r="B238" s="142" t="s">
        <v>242</v>
      </c>
      <c r="C238" s="143">
        <v>12528495.720000003</v>
      </c>
      <c r="D238" s="143">
        <v>12210000</v>
      </c>
      <c r="E238" s="143">
        <f t="shared" si="17"/>
        <v>12369247.860000001</v>
      </c>
      <c r="F238" s="148">
        <f t="shared" si="18"/>
        <v>12788588.535229618</v>
      </c>
      <c r="G238" s="143">
        <v>232562.91999999998</v>
      </c>
      <c r="H238" s="143">
        <v>359000</v>
      </c>
      <c r="I238" s="143">
        <f t="shared" si="19"/>
        <v>295781.45999999996</v>
      </c>
      <c r="J238" s="148">
        <f t="shared" si="20"/>
        <v>306625.18026020529</v>
      </c>
      <c r="K238" s="150">
        <f t="shared" si="16"/>
        <v>13095213.715489823</v>
      </c>
    </row>
    <row r="239" spans="1:11" ht="15" x14ac:dyDescent="0.25">
      <c r="A239" s="142">
        <v>753</v>
      </c>
      <c r="B239" s="142" t="s">
        <v>243</v>
      </c>
      <c r="C239" s="143">
        <v>59890013.310000002</v>
      </c>
      <c r="D239" s="143">
        <v>65930000</v>
      </c>
      <c r="E239" s="143">
        <f t="shared" si="17"/>
        <v>62910006.655000001</v>
      </c>
      <c r="F239" s="148">
        <f t="shared" si="18"/>
        <v>65042773.737363838</v>
      </c>
      <c r="G239" s="143">
        <v>2442219.66</v>
      </c>
      <c r="H239" s="143">
        <v>2392000</v>
      </c>
      <c r="I239" s="143">
        <f t="shared" si="19"/>
        <v>2417109.83</v>
      </c>
      <c r="J239" s="148">
        <f t="shared" si="20"/>
        <v>2505724.1158132912</v>
      </c>
      <c r="K239" s="150">
        <f t="shared" si="16"/>
        <v>67548497.85317713</v>
      </c>
    </row>
    <row r="240" spans="1:11" ht="15" x14ac:dyDescent="0.25">
      <c r="A240" s="142">
        <v>755</v>
      </c>
      <c r="B240" s="142" t="s">
        <v>244</v>
      </c>
      <c r="C240" s="143">
        <v>18612330.360000003</v>
      </c>
      <c r="D240" s="143">
        <v>17903000</v>
      </c>
      <c r="E240" s="143">
        <f t="shared" si="17"/>
        <v>18257665.18</v>
      </c>
      <c r="F240" s="148">
        <f t="shared" si="18"/>
        <v>18876634.233846534</v>
      </c>
      <c r="G240" s="143">
        <v>421439.44</v>
      </c>
      <c r="H240" s="143">
        <v>444000</v>
      </c>
      <c r="I240" s="143">
        <f t="shared" si="19"/>
        <v>432719.72</v>
      </c>
      <c r="J240" s="148">
        <f t="shared" si="20"/>
        <v>448583.76906769467</v>
      </c>
      <c r="K240" s="150">
        <f t="shared" si="16"/>
        <v>19325218.002914228</v>
      </c>
    </row>
    <row r="241" spans="1:11" ht="15" x14ac:dyDescent="0.25">
      <c r="A241" s="142">
        <v>758</v>
      </c>
      <c r="B241" s="142" t="s">
        <v>245</v>
      </c>
      <c r="C241" s="143">
        <v>40900343.770000011</v>
      </c>
      <c r="D241" s="143">
        <v>38999000</v>
      </c>
      <c r="E241" s="143">
        <f t="shared" si="17"/>
        <v>39949671.885000005</v>
      </c>
      <c r="F241" s="148">
        <f t="shared" si="18"/>
        <v>41304040.60434892</v>
      </c>
      <c r="G241" s="143">
        <v>818708</v>
      </c>
      <c r="H241" s="143">
        <v>949000</v>
      </c>
      <c r="I241" s="143">
        <f t="shared" si="19"/>
        <v>883854</v>
      </c>
      <c r="J241" s="148">
        <f t="shared" si="20"/>
        <v>916257.19906076451</v>
      </c>
      <c r="K241" s="150">
        <f t="shared" si="16"/>
        <v>42220297.803409688</v>
      </c>
    </row>
    <row r="242" spans="1:11" ht="15" x14ac:dyDescent="0.25">
      <c r="A242" s="142">
        <v>759</v>
      </c>
      <c r="B242" s="142" t="s">
        <v>246</v>
      </c>
      <c r="C242" s="143">
        <v>9225749.8400000017</v>
      </c>
      <c r="D242" s="143">
        <v>9257000</v>
      </c>
      <c r="E242" s="143">
        <f t="shared" si="17"/>
        <v>9241374.9200000018</v>
      </c>
      <c r="F242" s="148">
        <f t="shared" si="18"/>
        <v>9554674.8427491318</v>
      </c>
      <c r="G242" s="143">
        <v>179777.65</v>
      </c>
      <c r="H242" s="143">
        <v>200000</v>
      </c>
      <c r="I242" s="143">
        <f t="shared" si="19"/>
        <v>189888.82500000001</v>
      </c>
      <c r="J242" s="148">
        <f t="shared" si="20"/>
        <v>196850.38810418878</v>
      </c>
      <c r="K242" s="150">
        <f t="shared" si="16"/>
        <v>9751525.230853321</v>
      </c>
    </row>
    <row r="243" spans="1:11" ht="15" x14ac:dyDescent="0.25">
      <c r="A243" s="142">
        <v>761</v>
      </c>
      <c r="B243" s="142" t="s">
        <v>247</v>
      </c>
      <c r="C243" s="143">
        <v>35484373.149999999</v>
      </c>
      <c r="D243" s="143">
        <v>38525000</v>
      </c>
      <c r="E243" s="143">
        <f t="shared" si="17"/>
        <v>37004686.575000003</v>
      </c>
      <c r="F243" s="148">
        <f t="shared" si="18"/>
        <v>38259214.77515047</v>
      </c>
      <c r="G243" s="143">
        <v>633550.12</v>
      </c>
      <c r="H243" s="143">
        <v>654000</v>
      </c>
      <c r="I243" s="143">
        <f t="shared" si="19"/>
        <v>643775.06000000006</v>
      </c>
      <c r="J243" s="148">
        <f t="shared" si="20"/>
        <v>667376.6632280621</v>
      </c>
      <c r="K243" s="150">
        <f t="shared" si="16"/>
        <v>38926591.438378535</v>
      </c>
    </row>
    <row r="244" spans="1:11" ht="15" x14ac:dyDescent="0.25">
      <c r="A244" s="142">
        <v>762</v>
      </c>
      <c r="B244" s="142" t="s">
        <v>248</v>
      </c>
      <c r="C244" s="143">
        <v>17075603.719999999</v>
      </c>
      <c r="D244" s="143">
        <v>19345000</v>
      </c>
      <c r="E244" s="143">
        <f t="shared" si="17"/>
        <v>18210301.859999999</v>
      </c>
      <c r="F244" s="148">
        <f t="shared" si="18"/>
        <v>18827665.208567221</v>
      </c>
      <c r="G244" s="143">
        <v>408865.48</v>
      </c>
      <c r="H244" s="143">
        <v>434000</v>
      </c>
      <c r="I244" s="143">
        <f t="shared" si="19"/>
        <v>421432.74</v>
      </c>
      <c r="J244" s="148">
        <f t="shared" si="20"/>
        <v>436882.9941878448</v>
      </c>
      <c r="K244" s="150">
        <f t="shared" si="16"/>
        <v>19264548.202755064</v>
      </c>
    </row>
    <row r="245" spans="1:11" ht="15" x14ac:dyDescent="0.25">
      <c r="A245" s="142">
        <v>765</v>
      </c>
      <c r="B245" s="142" t="s">
        <v>249</v>
      </c>
      <c r="C245" s="143">
        <v>43681755.089999996</v>
      </c>
      <c r="D245" s="143">
        <v>43730000</v>
      </c>
      <c r="E245" s="143">
        <f t="shared" si="17"/>
        <v>43705877.545000002</v>
      </c>
      <c r="F245" s="148">
        <f t="shared" si="18"/>
        <v>45187588.673167437</v>
      </c>
      <c r="G245" s="143">
        <v>1409257.45</v>
      </c>
      <c r="H245" s="143">
        <v>1395000</v>
      </c>
      <c r="I245" s="143">
        <f t="shared" si="19"/>
        <v>1402128.7250000001</v>
      </c>
      <c r="J245" s="148">
        <f t="shared" si="20"/>
        <v>1453532.5271946962</v>
      </c>
      <c r="K245" s="150">
        <f t="shared" si="16"/>
        <v>46641121.200362131</v>
      </c>
    </row>
    <row r="246" spans="1:11" ht="15" x14ac:dyDescent="0.25">
      <c r="A246" s="142">
        <v>768</v>
      </c>
      <c r="B246" s="142" t="s">
        <v>250</v>
      </c>
      <c r="C246" s="143">
        <v>12414723.74</v>
      </c>
      <c r="D246" s="143">
        <v>11350000</v>
      </c>
      <c r="E246" s="143">
        <f t="shared" si="17"/>
        <v>11882361.870000001</v>
      </c>
      <c r="F246" s="148">
        <f t="shared" si="18"/>
        <v>12285196.198027482</v>
      </c>
      <c r="G246" s="143">
        <v>354531.39</v>
      </c>
      <c r="H246" s="143">
        <v>335000</v>
      </c>
      <c r="I246" s="143">
        <f t="shared" si="19"/>
        <v>344765.69500000001</v>
      </c>
      <c r="J246" s="148">
        <f t="shared" si="20"/>
        <v>357405.23891155981</v>
      </c>
      <c r="K246" s="150">
        <f t="shared" si="16"/>
        <v>12642601.436939042</v>
      </c>
    </row>
    <row r="247" spans="1:11" ht="15" x14ac:dyDescent="0.25">
      <c r="A247" s="142">
        <v>777</v>
      </c>
      <c r="B247" s="142" t="s">
        <v>251</v>
      </c>
      <c r="C247" s="143">
        <v>38636727.240000002</v>
      </c>
      <c r="D247" s="143">
        <v>40087000</v>
      </c>
      <c r="E247" s="143">
        <f t="shared" si="17"/>
        <v>39361863.620000005</v>
      </c>
      <c r="F247" s="148">
        <f t="shared" si="18"/>
        <v>40696304.537954643</v>
      </c>
      <c r="G247" s="143">
        <v>1049563.73</v>
      </c>
      <c r="H247" s="143">
        <v>1012000</v>
      </c>
      <c r="I247" s="143">
        <f t="shared" si="19"/>
        <v>1030781.865</v>
      </c>
      <c r="J247" s="148">
        <f t="shared" si="20"/>
        <v>1068571.6243491923</v>
      </c>
      <c r="K247" s="150">
        <f t="shared" si="16"/>
        <v>41764876.162303835</v>
      </c>
    </row>
    <row r="248" spans="1:11" ht="15" x14ac:dyDescent="0.25">
      <c r="A248" s="142">
        <v>778</v>
      </c>
      <c r="B248" s="142" t="s">
        <v>252</v>
      </c>
      <c r="C248" s="143">
        <v>33404704.340000004</v>
      </c>
      <c r="D248" s="143">
        <v>34480000</v>
      </c>
      <c r="E248" s="143">
        <f t="shared" si="17"/>
        <v>33942352.170000002</v>
      </c>
      <c r="F248" s="148">
        <f t="shared" si="18"/>
        <v>35093061.496787578</v>
      </c>
      <c r="G248" s="143">
        <v>630950.09</v>
      </c>
      <c r="H248" s="143">
        <v>658000</v>
      </c>
      <c r="I248" s="143">
        <f t="shared" si="19"/>
        <v>644475.04499999993</v>
      </c>
      <c r="J248" s="148">
        <f t="shared" si="20"/>
        <v>668102.31055837276</v>
      </c>
      <c r="K248" s="150">
        <f t="shared" si="16"/>
        <v>35761163.807345949</v>
      </c>
    </row>
    <row r="249" spans="1:11" ht="15" x14ac:dyDescent="0.25">
      <c r="A249" s="142">
        <v>781</v>
      </c>
      <c r="B249" s="142" t="s">
        <v>253</v>
      </c>
      <c r="C249" s="143">
        <v>16826641.870000001</v>
      </c>
      <c r="D249" s="143">
        <v>18466000</v>
      </c>
      <c r="E249" s="143">
        <f t="shared" si="17"/>
        <v>17646320.935000002</v>
      </c>
      <c r="F249" s="148">
        <f t="shared" si="18"/>
        <v>18244564.273637522</v>
      </c>
      <c r="G249" s="143">
        <v>339051.53</v>
      </c>
      <c r="H249" s="143">
        <v>275000</v>
      </c>
      <c r="I249" s="143">
        <f t="shared" si="19"/>
        <v>307025.76500000001</v>
      </c>
      <c r="J249" s="148">
        <f t="shared" si="20"/>
        <v>318281.7156208927</v>
      </c>
      <c r="K249" s="150">
        <f t="shared" si="16"/>
        <v>18562845.989258416</v>
      </c>
    </row>
    <row r="250" spans="1:11" ht="15" x14ac:dyDescent="0.25">
      <c r="A250" s="142">
        <v>783</v>
      </c>
      <c r="B250" s="142" t="s">
        <v>254</v>
      </c>
      <c r="C250" s="143">
        <v>26133491.690000001</v>
      </c>
      <c r="D250" s="143">
        <v>28713000</v>
      </c>
      <c r="E250" s="143">
        <f t="shared" si="17"/>
        <v>27423245.844999999</v>
      </c>
      <c r="F250" s="148">
        <f t="shared" si="18"/>
        <v>28352945.254356816</v>
      </c>
      <c r="G250" s="143">
        <v>728867.45000000007</v>
      </c>
      <c r="H250" s="143">
        <v>744000</v>
      </c>
      <c r="I250" s="143">
        <f t="shared" si="19"/>
        <v>736433.72500000009</v>
      </c>
      <c r="J250" s="148">
        <f t="shared" si="20"/>
        <v>763432.31140254543</v>
      </c>
      <c r="K250" s="150">
        <f t="shared" si="16"/>
        <v>29116377.565759361</v>
      </c>
    </row>
    <row r="251" spans="1:11" ht="15" x14ac:dyDescent="0.25">
      <c r="A251" s="142">
        <v>785</v>
      </c>
      <c r="B251" s="142" t="s">
        <v>255</v>
      </c>
      <c r="C251" s="143">
        <v>13787945.070000002</v>
      </c>
      <c r="D251" s="143">
        <v>13434000</v>
      </c>
      <c r="E251" s="143">
        <f t="shared" si="17"/>
        <v>13610972.535</v>
      </c>
      <c r="F251" s="148">
        <f t="shared" si="18"/>
        <v>14072410.002981879</v>
      </c>
      <c r="G251" s="143">
        <v>250892.07</v>
      </c>
      <c r="H251" s="143">
        <v>212000</v>
      </c>
      <c r="I251" s="143">
        <f t="shared" si="19"/>
        <v>231446.035</v>
      </c>
      <c r="J251" s="148">
        <f t="shared" si="20"/>
        <v>239931.13767977478</v>
      </c>
      <c r="K251" s="150">
        <f t="shared" si="16"/>
        <v>14312341.140661653</v>
      </c>
    </row>
    <row r="252" spans="1:11" ht="15" x14ac:dyDescent="0.25">
      <c r="A252" s="142">
        <v>790</v>
      </c>
      <c r="B252" s="142" t="s">
        <v>256</v>
      </c>
      <c r="C252" s="143">
        <v>98904935.749999985</v>
      </c>
      <c r="D252" s="143">
        <v>102174000</v>
      </c>
      <c r="E252" s="143">
        <f t="shared" si="17"/>
        <v>100539467.875</v>
      </c>
      <c r="F252" s="148">
        <f t="shared" si="18"/>
        <v>103947944.18844408</v>
      </c>
      <c r="G252" s="143">
        <v>1911723.24</v>
      </c>
      <c r="H252" s="143">
        <v>1974000</v>
      </c>
      <c r="I252" s="143">
        <f t="shared" si="19"/>
        <v>1942861.62</v>
      </c>
      <c r="J252" s="148">
        <f t="shared" si="20"/>
        <v>2014089.3700813251</v>
      </c>
      <c r="K252" s="150">
        <f t="shared" si="16"/>
        <v>105962033.5585254</v>
      </c>
    </row>
    <row r="253" spans="1:11" ht="15" x14ac:dyDescent="0.25">
      <c r="A253" s="142">
        <v>791</v>
      </c>
      <c r="B253" s="142" t="s">
        <v>257</v>
      </c>
      <c r="C253" s="143">
        <v>24218960.560000002</v>
      </c>
      <c r="D253" s="143">
        <v>25233000</v>
      </c>
      <c r="E253" s="143">
        <f t="shared" si="17"/>
        <v>24725980.280000001</v>
      </c>
      <c r="F253" s="148">
        <f t="shared" si="18"/>
        <v>25564237.333596576</v>
      </c>
      <c r="G253" s="143">
        <v>802392.89</v>
      </c>
      <c r="H253" s="143">
        <v>687000</v>
      </c>
      <c r="I253" s="143">
        <f t="shared" si="19"/>
        <v>744696.44500000007</v>
      </c>
      <c r="J253" s="148">
        <f t="shared" si="20"/>
        <v>771997.95310787612</v>
      </c>
      <c r="K253" s="150">
        <f t="shared" si="16"/>
        <v>26336235.286704451</v>
      </c>
    </row>
    <row r="254" spans="1:11" ht="15" x14ac:dyDescent="0.25">
      <c r="A254" s="142">
        <v>831</v>
      </c>
      <c r="B254" s="142" t="s">
        <v>258</v>
      </c>
      <c r="C254" s="143">
        <v>14803316.339999998</v>
      </c>
      <c r="D254" s="143">
        <v>16097000</v>
      </c>
      <c r="E254" s="143">
        <f t="shared" si="17"/>
        <v>15450158.169999998</v>
      </c>
      <c r="F254" s="148">
        <f t="shared" si="18"/>
        <v>15973947.47657245</v>
      </c>
      <c r="G254" s="143">
        <v>412294.46</v>
      </c>
      <c r="H254" s="143">
        <v>439000</v>
      </c>
      <c r="I254" s="143">
        <f t="shared" si="19"/>
        <v>425647.23</v>
      </c>
      <c r="J254" s="148">
        <f t="shared" si="20"/>
        <v>441251.9926908437</v>
      </c>
      <c r="K254" s="150">
        <f t="shared" si="16"/>
        <v>16415199.469263295</v>
      </c>
    </row>
    <row r="255" spans="1:11" ht="15" x14ac:dyDescent="0.25">
      <c r="A255" s="142">
        <v>832</v>
      </c>
      <c r="B255" s="142" t="s">
        <v>259</v>
      </c>
      <c r="C255" s="143">
        <v>17499985.040000007</v>
      </c>
      <c r="D255" s="143">
        <v>18095000</v>
      </c>
      <c r="E255" s="143">
        <f t="shared" si="17"/>
        <v>17797492.520000003</v>
      </c>
      <c r="F255" s="148">
        <f t="shared" si="18"/>
        <v>18400860.858576644</v>
      </c>
      <c r="G255" s="143">
        <v>320908.11000000004</v>
      </c>
      <c r="H255" s="143">
        <v>277000</v>
      </c>
      <c r="I255" s="143">
        <f t="shared" si="19"/>
        <v>298954.05500000005</v>
      </c>
      <c r="J255" s="148">
        <f t="shared" si="20"/>
        <v>309914.08658235159</v>
      </c>
      <c r="K255" s="150">
        <f t="shared" si="16"/>
        <v>18710774.945158996</v>
      </c>
    </row>
    <row r="256" spans="1:11" ht="15" x14ac:dyDescent="0.25">
      <c r="A256" s="142">
        <v>833</v>
      </c>
      <c r="B256" s="142" t="s">
        <v>260</v>
      </c>
      <c r="C256" s="143">
        <v>6484386.1399999997</v>
      </c>
      <c r="D256" s="143">
        <v>7269000</v>
      </c>
      <c r="E256" s="143">
        <f t="shared" si="17"/>
        <v>6876693.0700000003</v>
      </c>
      <c r="F256" s="148">
        <f t="shared" si="18"/>
        <v>7109825.8479958177</v>
      </c>
      <c r="G256" s="143">
        <v>133687.44</v>
      </c>
      <c r="H256" s="143">
        <v>136000</v>
      </c>
      <c r="I256" s="143">
        <f t="shared" si="19"/>
        <v>134843.72</v>
      </c>
      <c r="J256" s="148">
        <f t="shared" si="20"/>
        <v>139787.26033726608</v>
      </c>
      <c r="K256" s="150">
        <f t="shared" si="16"/>
        <v>7249613.1083330838</v>
      </c>
    </row>
    <row r="257" spans="1:11" ht="15" x14ac:dyDescent="0.25">
      <c r="A257" s="142">
        <v>834</v>
      </c>
      <c r="B257" s="142" t="s">
        <v>261</v>
      </c>
      <c r="C257" s="143">
        <v>21097125.270000003</v>
      </c>
      <c r="D257" s="143">
        <v>22075000</v>
      </c>
      <c r="E257" s="143">
        <f t="shared" si="17"/>
        <v>21586062.635000002</v>
      </c>
      <c r="F257" s="148">
        <f t="shared" si="18"/>
        <v>22317870.598051824</v>
      </c>
      <c r="G257" s="143">
        <v>403849.15</v>
      </c>
      <c r="H257" s="143">
        <v>445000</v>
      </c>
      <c r="I257" s="143">
        <f t="shared" si="19"/>
        <v>424424.57500000001</v>
      </c>
      <c r="J257" s="148">
        <f t="shared" si="20"/>
        <v>439984.51362109056</v>
      </c>
      <c r="K257" s="150">
        <f t="shared" si="16"/>
        <v>22757855.111672916</v>
      </c>
    </row>
    <row r="258" spans="1:11" ht="15" x14ac:dyDescent="0.25">
      <c r="A258" s="142">
        <v>837</v>
      </c>
      <c r="B258" s="142" t="s">
        <v>262</v>
      </c>
      <c r="C258" s="143">
        <v>856262242.88999999</v>
      </c>
      <c r="D258" s="143">
        <v>897916000</v>
      </c>
      <c r="E258" s="143">
        <f t="shared" si="17"/>
        <v>877089121.44499993</v>
      </c>
      <c r="F258" s="148">
        <f t="shared" si="18"/>
        <v>906824085.81681883</v>
      </c>
      <c r="G258" s="143">
        <v>17853891.139999993</v>
      </c>
      <c r="H258" s="143">
        <v>19365000</v>
      </c>
      <c r="I258" s="143">
        <f t="shared" si="19"/>
        <v>18609445.569999997</v>
      </c>
      <c r="J258" s="148">
        <f t="shared" si="20"/>
        <v>19291691.245434143</v>
      </c>
      <c r="K258" s="150">
        <f t="shared" si="16"/>
        <v>926115777.062253</v>
      </c>
    </row>
    <row r="259" spans="1:11" ht="15" x14ac:dyDescent="0.25">
      <c r="A259" s="142">
        <v>844</v>
      </c>
      <c r="B259" s="142" t="s">
        <v>263</v>
      </c>
      <c r="C259" s="143">
        <v>8220122.4199999999</v>
      </c>
      <c r="D259" s="143">
        <v>8594000</v>
      </c>
      <c r="E259" s="143">
        <f t="shared" si="17"/>
        <v>8407061.2100000009</v>
      </c>
      <c r="F259" s="148">
        <f t="shared" si="18"/>
        <v>8692076.3349615373</v>
      </c>
      <c r="G259" s="143">
        <v>169450.07</v>
      </c>
      <c r="H259" s="143">
        <v>166000</v>
      </c>
      <c r="I259" s="143">
        <f t="shared" si="19"/>
        <v>167725.035</v>
      </c>
      <c r="J259" s="148">
        <f t="shared" si="20"/>
        <v>173874.04569246582</v>
      </c>
      <c r="K259" s="150">
        <f t="shared" si="16"/>
        <v>8865950.3806540035</v>
      </c>
    </row>
    <row r="260" spans="1:11" ht="15" x14ac:dyDescent="0.25">
      <c r="A260" s="142">
        <v>845</v>
      </c>
      <c r="B260" s="142" t="s">
        <v>264</v>
      </c>
      <c r="C260" s="143">
        <v>13139993.48</v>
      </c>
      <c r="D260" s="143">
        <v>14134000</v>
      </c>
      <c r="E260" s="143">
        <f t="shared" si="17"/>
        <v>13636996.74</v>
      </c>
      <c r="F260" s="148">
        <f t="shared" si="18"/>
        <v>14099316.477285601</v>
      </c>
      <c r="G260" s="143">
        <v>308016.02</v>
      </c>
      <c r="H260" s="143">
        <v>334000</v>
      </c>
      <c r="I260" s="143">
        <f t="shared" si="19"/>
        <v>321008.01</v>
      </c>
      <c r="J260" s="148">
        <f t="shared" si="20"/>
        <v>332776.56730486016</v>
      </c>
      <c r="K260" s="150">
        <f t="shared" si="16"/>
        <v>14432093.044590462</v>
      </c>
    </row>
    <row r="261" spans="1:11" ht="15" x14ac:dyDescent="0.25">
      <c r="A261" s="142">
        <v>846</v>
      </c>
      <c r="B261" s="142" t="s">
        <v>265</v>
      </c>
      <c r="C261" s="143">
        <v>22026439.100000001</v>
      </c>
      <c r="D261" s="143">
        <v>22853000</v>
      </c>
      <c r="E261" s="143">
        <f t="shared" si="17"/>
        <v>22439719.550000001</v>
      </c>
      <c r="F261" s="148">
        <f t="shared" si="18"/>
        <v>23200468.08172683</v>
      </c>
      <c r="G261" s="143">
        <v>514522.26</v>
      </c>
      <c r="H261" s="143">
        <v>509000</v>
      </c>
      <c r="I261" s="143">
        <f t="shared" si="19"/>
        <v>511761.13</v>
      </c>
      <c r="J261" s="148">
        <f t="shared" si="20"/>
        <v>530522.93655057484</v>
      </c>
      <c r="K261" s="150">
        <f t="shared" ref="K261:K297" si="21">J261+F261</f>
        <v>23730991.018277407</v>
      </c>
    </row>
    <row r="262" spans="1:11" ht="15" x14ac:dyDescent="0.25">
      <c r="A262" s="142">
        <v>848</v>
      </c>
      <c r="B262" s="142" t="s">
        <v>266</v>
      </c>
      <c r="C262" s="143">
        <v>19349244.449999999</v>
      </c>
      <c r="D262" s="143">
        <v>20610000</v>
      </c>
      <c r="E262" s="143">
        <f t="shared" ref="E262:E297" si="22">AVERAGE(C262:D262)</f>
        <v>19979622.225000001</v>
      </c>
      <c r="F262" s="148">
        <f t="shared" ref="F262:F297" si="23">(E262/$E$4)*$D$4</f>
        <v>20656968.848617919</v>
      </c>
      <c r="G262" s="143">
        <v>544083.11</v>
      </c>
      <c r="H262" s="143">
        <v>500000</v>
      </c>
      <c r="I262" s="143">
        <f t="shared" ref="I262:I297" si="24">AVERAGE(G262:H262)</f>
        <v>522041.55499999999</v>
      </c>
      <c r="J262" s="148">
        <f t="shared" ref="J262:J297" si="25">(I262/$I$4)*$H$4</f>
        <v>541180.25485841092</v>
      </c>
      <c r="K262" s="150">
        <f t="shared" si="21"/>
        <v>21198149.103476331</v>
      </c>
    </row>
    <row r="263" spans="1:11" ht="15" x14ac:dyDescent="0.25">
      <c r="A263" s="142">
        <v>849</v>
      </c>
      <c r="B263" s="142" t="s">
        <v>267</v>
      </c>
      <c r="C263" s="143">
        <v>11140445.66</v>
      </c>
      <c r="D263" s="143">
        <v>11650000</v>
      </c>
      <c r="E263" s="143">
        <f t="shared" si="22"/>
        <v>11395222.83</v>
      </c>
      <c r="F263" s="148">
        <f t="shared" si="23"/>
        <v>11781542.231956277</v>
      </c>
      <c r="G263" s="143">
        <v>299273.38999999996</v>
      </c>
      <c r="H263" s="143">
        <v>310000</v>
      </c>
      <c r="I263" s="143">
        <f t="shared" si="24"/>
        <v>304636.69499999995</v>
      </c>
      <c r="J263" s="148">
        <f t="shared" si="25"/>
        <v>315805.05931050639</v>
      </c>
      <c r="K263" s="150">
        <f t="shared" si="21"/>
        <v>12097347.291266784</v>
      </c>
    </row>
    <row r="264" spans="1:11" ht="15" x14ac:dyDescent="0.25">
      <c r="A264" s="142">
        <v>850</v>
      </c>
      <c r="B264" s="142" t="s">
        <v>268</v>
      </c>
      <c r="C264" s="143">
        <v>8501989.4499999993</v>
      </c>
      <c r="D264" s="143">
        <v>9248000</v>
      </c>
      <c r="E264" s="143">
        <f t="shared" si="22"/>
        <v>8874994.7249999996</v>
      </c>
      <c r="F264" s="148">
        <f t="shared" si="23"/>
        <v>9175873.6727552582</v>
      </c>
      <c r="G264" s="143">
        <v>217743.78999999998</v>
      </c>
      <c r="H264" s="143">
        <v>228000</v>
      </c>
      <c r="I264" s="143">
        <f t="shared" si="24"/>
        <v>222871.89499999999</v>
      </c>
      <c r="J264" s="148">
        <f t="shared" si="25"/>
        <v>231042.65892564246</v>
      </c>
      <c r="K264" s="150">
        <f t="shared" si="21"/>
        <v>9406916.3316809013</v>
      </c>
    </row>
    <row r="265" spans="1:11" ht="15" x14ac:dyDescent="0.25">
      <c r="A265" s="142">
        <v>851</v>
      </c>
      <c r="B265" s="142" t="s">
        <v>269</v>
      </c>
      <c r="C265" s="143">
        <v>76485556.909999996</v>
      </c>
      <c r="D265" s="143">
        <v>85941000</v>
      </c>
      <c r="E265" s="143">
        <f t="shared" si="22"/>
        <v>81213278.454999998</v>
      </c>
      <c r="F265" s="148">
        <f t="shared" si="23"/>
        <v>83966560.741068646</v>
      </c>
      <c r="G265" s="143">
        <v>2235557</v>
      </c>
      <c r="H265" s="143">
        <v>2514000</v>
      </c>
      <c r="I265" s="143">
        <f t="shared" si="24"/>
        <v>2374778.5</v>
      </c>
      <c r="J265" s="148">
        <f t="shared" si="25"/>
        <v>2461840.8660250716</v>
      </c>
      <c r="K265" s="150">
        <f t="shared" si="21"/>
        <v>86428401.607093722</v>
      </c>
    </row>
    <row r="266" spans="1:11" ht="15" x14ac:dyDescent="0.25">
      <c r="A266" s="142">
        <v>853</v>
      </c>
      <c r="B266" s="142" t="s">
        <v>270</v>
      </c>
      <c r="C266" s="143">
        <v>689174288.6700002</v>
      </c>
      <c r="D266" s="143">
        <v>737049000</v>
      </c>
      <c r="E266" s="143">
        <f t="shared" si="22"/>
        <v>713111644.33500004</v>
      </c>
      <c r="F266" s="148">
        <f t="shared" si="23"/>
        <v>737287465.03437936</v>
      </c>
      <c r="G266" s="143">
        <v>13783533.289999999</v>
      </c>
      <c r="H266" s="143">
        <v>16197000</v>
      </c>
      <c r="I266" s="143">
        <f t="shared" si="24"/>
        <v>14990266.645</v>
      </c>
      <c r="J266" s="148">
        <f t="shared" si="25"/>
        <v>15539828.67003114</v>
      </c>
      <c r="K266" s="150">
        <f t="shared" si="21"/>
        <v>752827293.70441055</v>
      </c>
    </row>
    <row r="267" spans="1:11" ht="15" x14ac:dyDescent="0.25">
      <c r="A267" s="142">
        <v>854</v>
      </c>
      <c r="B267" s="142" t="s">
        <v>271</v>
      </c>
      <c r="C267" s="143">
        <v>19275300.16</v>
      </c>
      <c r="D267" s="143">
        <v>21603000</v>
      </c>
      <c r="E267" s="143">
        <f t="shared" si="22"/>
        <v>20439150.079999998</v>
      </c>
      <c r="F267" s="148">
        <f t="shared" si="23"/>
        <v>21132075.558790319</v>
      </c>
      <c r="G267" s="143">
        <v>379747.44</v>
      </c>
      <c r="H267" s="143">
        <v>395000</v>
      </c>
      <c r="I267" s="143">
        <f t="shared" si="24"/>
        <v>387373.72</v>
      </c>
      <c r="J267" s="148">
        <f t="shared" si="25"/>
        <v>401575.32768641517</v>
      </c>
      <c r="K267" s="150">
        <f t="shared" si="21"/>
        <v>21533650.886476733</v>
      </c>
    </row>
    <row r="268" spans="1:11" ht="15" x14ac:dyDescent="0.25">
      <c r="A268" s="142">
        <v>857</v>
      </c>
      <c r="B268" s="142" t="s">
        <v>272</v>
      </c>
      <c r="C268" s="143">
        <v>14377508.159999998</v>
      </c>
      <c r="D268" s="143">
        <v>14206000</v>
      </c>
      <c r="E268" s="143">
        <f t="shared" si="22"/>
        <v>14291754.079999998</v>
      </c>
      <c r="F268" s="148">
        <f t="shared" si="23"/>
        <v>14776271.317745999</v>
      </c>
      <c r="G268" s="143">
        <v>289333.70999999996</v>
      </c>
      <c r="H268" s="143">
        <v>291000</v>
      </c>
      <c r="I268" s="143">
        <f t="shared" si="24"/>
        <v>290166.85499999998</v>
      </c>
      <c r="J268" s="148">
        <f t="shared" si="25"/>
        <v>300804.73678070243</v>
      </c>
      <c r="K268" s="150">
        <f t="shared" si="21"/>
        <v>15077076.054526702</v>
      </c>
    </row>
    <row r="269" spans="1:11" ht="15" x14ac:dyDescent="0.25">
      <c r="A269" s="142">
        <v>858</v>
      </c>
      <c r="B269" s="142" t="s">
        <v>273</v>
      </c>
      <c r="C269" s="143">
        <v>118848288.98999996</v>
      </c>
      <c r="D269" s="143">
        <v>136289000</v>
      </c>
      <c r="E269" s="143">
        <f t="shared" si="22"/>
        <v>127568644.49499997</v>
      </c>
      <c r="F269" s="148">
        <f t="shared" si="23"/>
        <v>131893460.53281686</v>
      </c>
      <c r="G269" s="143">
        <v>3099333</v>
      </c>
      <c r="H269" s="143">
        <v>2322000</v>
      </c>
      <c r="I269" s="143">
        <f t="shared" si="24"/>
        <v>2710666.5</v>
      </c>
      <c r="J269" s="148">
        <f t="shared" si="25"/>
        <v>2810042.9424744872</v>
      </c>
      <c r="K269" s="150">
        <f t="shared" si="21"/>
        <v>134703503.47529134</v>
      </c>
    </row>
    <row r="270" spans="1:11" ht="15" x14ac:dyDescent="0.25">
      <c r="A270" s="142">
        <v>859</v>
      </c>
      <c r="B270" s="142" t="s">
        <v>274</v>
      </c>
      <c r="C270" s="143">
        <v>21827964.809999991</v>
      </c>
      <c r="D270" s="143">
        <v>22084000</v>
      </c>
      <c r="E270" s="143">
        <f t="shared" si="22"/>
        <v>21955982.404999994</v>
      </c>
      <c r="F270" s="148">
        <f t="shared" si="23"/>
        <v>22700331.341269292</v>
      </c>
      <c r="G270" s="143">
        <v>468824</v>
      </c>
      <c r="H270" s="143">
        <v>465000</v>
      </c>
      <c r="I270" s="143">
        <f t="shared" si="24"/>
        <v>466912</v>
      </c>
      <c r="J270" s="148">
        <f t="shared" si="25"/>
        <v>484029.5810482949</v>
      </c>
      <c r="K270" s="150">
        <f t="shared" si="21"/>
        <v>23184360.922317587</v>
      </c>
    </row>
    <row r="271" spans="1:11" ht="15" x14ac:dyDescent="0.25">
      <c r="A271" s="142">
        <v>886</v>
      </c>
      <c r="B271" s="142" t="s">
        <v>275</v>
      </c>
      <c r="C271" s="143">
        <v>44050259.879999995</v>
      </c>
      <c r="D271" s="143">
        <v>47655000</v>
      </c>
      <c r="E271" s="143">
        <f t="shared" si="22"/>
        <v>45852629.939999998</v>
      </c>
      <c r="F271" s="148">
        <f t="shared" si="23"/>
        <v>47407119.99612321</v>
      </c>
      <c r="G271" s="143">
        <v>1146603.9099999999</v>
      </c>
      <c r="H271" s="143">
        <v>1187000</v>
      </c>
      <c r="I271" s="143">
        <f t="shared" si="24"/>
        <v>1166801.9550000001</v>
      </c>
      <c r="J271" s="148">
        <f t="shared" si="25"/>
        <v>1209578.3818899097</v>
      </c>
      <c r="K271" s="150">
        <f t="shared" si="21"/>
        <v>48616698.378013119</v>
      </c>
    </row>
    <row r="272" spans="1:11" ht="15" x14ac:dyDescent="0.25">
      <c r="A272" s="142">
        <v>887</v>
      </c>
      <c r="B272" s="142" t="s">
        <v>276</v>
      </c>
      <c r="C272" s="143">
        <v>20853708.859999992</v>
      </c>
      <c r="D272" s="143">
        <v>21150000</v>
      </c>
      <c r="E272" s="143">
        <f t="shared" si="22"/>
        <v>21001854.429999996</v>
      </c>
      <c r="F272" s="148">
        <f t="shared" si="23"/>
        <v>21713856.64043596</v>
      </c>
      <c r="G272" s="143">
        <v>355366.28</v>
      </c>
      <c r="H272" s="143">
        <v>363000</v>
      </c>
      <c r="I272" s="143">
        <f t="shared" si="24"/>
        <v>359183.14</v>
      </c>
      <c r="J272" s="148">
        <f t="shared" si="25"/>
        <v>372351.2455747787</v>
      </c>
      <c r="K272" s="150">
        <f t="shared" si="21"/>
        <v>22086207.88601074</v>
      </c>
    </row>
    <row r="273" spans="1:11" ht="15" x14ac:dyDescent="0.25">
      <c r="A273" s="142">
        <v>889</v>
      </c>
      <c r="B273" s="142" t="s">
        <v>277</v>
      </c>
      <c r="C273" s="143">
        <v>10816130.43</v>
      </c>
      <c r="D273" s="143">
        <v>11616000</v>
      </c>
      <c r="E273" s="143">
        <f t="shared" si="22"/>
        <v>11216065.215</v>
      </c>
      <c r="F273" s="148">
        <f t="shared" si="23"/>
        <v>11596310.838170616</v>
      </c>
      <c r="G273" s="143">
        <v>202179.65</v>
      </c>
      <c r="H273" s="143">
        <v>201000</v>
      </c>
      <c r="I273" s="143">
        <f t="shared" si="24"/>
        <v>201589.82500000001</v>
      </c>
      <c r="J273" s="148">
        <f t="shared" si="25"/>
        <v>208980.36147785684</v>
      </c>
      <c r="K273" s="150">
        <f t="shared" si="21"/>
        <v>11805291.199648473</v>
      </c>
    </row>
    <row r="274" spans="1:11" ht="15" x14ac:dyDescent="0.25">
      <c r="A274" s="142">
        <v>890</v>
      </c>
      <c r="B274" s="142" t="s">
        <v>278</v>
      </c>
      <c r="C274" s="143">
        <v>6641046.5999999987</v>
      </c>
      <c r="D274" s="143">
        <v>6856000</v>
      </c>
      <c r="E274" s="143">
        <f t="shared" si="22"/>
        <v>6748523.2999999989</v>
      </c>
      <c r="F274" s="148">
        <f t="shared" si="23"/>
        <v>6977310.8826772198</v>
      </c>
      <c r="G274" s="143">
        <v>184185</v>
      </c>
      <c r="H274" s="143">
        <v>204000</v>
      </c>
      <c r="I274" s="143">
        <f t="shared" si="24"/>
        <v>194092.5</v>
      </c>
      <c r="J274" s="148">
        <f t="shared" si="25"/>
        <v>201208.17511568815</v>
      </c>
      <c r="K274" s="150">
        <f t="shared" si="21"/>
        <v>7178519.0577929076</v>
      </c>
    </row>
    <row r="275" spans="1:11" ht="15" x14ac:dyDescent="0.25">
      <c r="A275" s="142">
        <v>892</v>
      </c>
      <c r="B275" s="142" t="s">
        <v>279</v>
      </c>
      <c r="C275" s="143">
        <v>9798950.6300000008</v>
      </c>
      <c r="D275" s="143">
        <v>11037000</v>
      </c>
      <c r="E275" s="143">
        <f t="shared" si="22"/>
        <v>10417975.315000001</v>
      </c>
      <c r="F275" s="148">
        <f t="shared" si="23"/>
        <v>10771164.195404375</v>
      </c>
      <c r="G275" s="143">
        <v>336122.96</v>
      </c>
      <c r="H275" s="143">
        <v>346000</v>
      </c>
      <c r="I275" s="143">
        <f t="shared" si="24"/>
        <v>341061.48</v>
      </c>
      <c r="J275" s="148">
        <f t="shared" si="25"/>
        <v>353565.22273171693</v>
      </c>
      <c r="K275" s="150">
        <f t="shared" si="21"/>
        <v>11124729.418136092</v>
      </c>
    </row>
    <row r="276" spans="1:11" ht="15" x14ac:dyDescent="0.25">
      <c r="A276" s="142">
        <v>893</v>
      </c>
      <c r="B276" s="142" t="s">
        <v>280</v>
      </c>
      <c r="C276" s="143">
        <v>28218021.390000001</v>
      </c>
      <c r="D276" s="143">
        <v>29597000</v>
      </c>
      <c r="E276" s="143">
        <f t="shared" si="22"/>
        <v>28907510.695</v>
      </c>
      <c r="F276" s="148">
        <f t="shared" si="23"/>
        <v>29887529.463420786</v>
      </c>
      <c r="G276" s="143">
        <v>571657.16</v>
      </c>
      <c r="H276" s="143">
        <v>589000</v>
      </c>
      <c r="I276" s="143">
        <f t="shared" si="24"/>
        <v>580328.58000000007</v>
      </c>
      <c r="J276" s="148">
        <f t="shared" si="25"/>
        <v>601604.15548915416</v>
      </c>
      <c r="K276" s="150">
        <f t="shared" si="21"/>
        <v>30489133.61890994</v>
      </c>
    </row>
    <row r="277" spans="1:11" ht="15" x14ac:dyDescent="0.25">
      <c r="A277" s="142">
        <v>895</v>
      </c>
      <c r="B277" s="142" t="s">
        <v>281</v>
      </c>
      <c r="C277" s="143">
        <v>59203445.930000007</v>
      </c>
      <c r="D277" s="143">
        <v>64207000</v>
      </c>
      <c r="E277" s="143">
        <f t="shared" si="22"/>
        <v>61705222.965000004</v>
      </c>
      <c r="F277" s="148">
        <f t="shared" si="23"/>
        <v>63797145.623208992</v>
      </c>
      <c r="G277" s="143">
        <v>1140337.43</v>
      </c>
      <c r="H277" s="143">
        <v>1170000</v>
      </c>
      <c r="I277" s="143">
        <f t="shared" si="24"/>
        <v>1155168.7149999999</v>
      </c>
      <c r="J277" s="148">
        <f t="shared" si="25"/>
        <v>1197518.6526830476</v>
      </c>
      <c r="K277" s="150">
        <f t="shared" si="21"/>
        <v>64994664.275892042</v>
      </c>
    </row>
    <row r="278" spans="1:11" ht="15" x14ac:dyDescent="0.25">
      <c r="A278" s="142">
        <v>905</v>
      </c>
      <c r="B278" s="142" t="s">
        <v>282</v>
      </c>
      <c r="C278" s="143">
        <v>251311849.6500001</v>
      </c>
      <c r="D278" s="143">
        <v>257478000</v>
      </c>
      <c r="E278" s="143">
        <f t="shared" si="22"/>
        <v>254394924.82500005</v>
      </c>
      <c r="F278" s="148">
        <f t="shared" si="23"/>
        <v>263019389.36468172</v>
      </c>
      <c r="G278" s="143">
        <v>6840855</v>
      </c>
      <c r="H278" s="143">
        <v>4862000</v>
      </c>
      <c r="I278" s="143">
        <f t="shared" si="24"/>
        <v>5851427.5</v>
      </c>
      <c r="J278" s="148">
        <f t="shared" si="25"/>
        <v>6065948.1901503317</v>
      </c>
      <c r="K278" s="150">
        <f t="shared" si="21"/>
        <v>269085337.55483204</v>
      </c>
    </row>
    <row r="279" spans="1:11" ht="15" x14ac:dyDescent="0.25">
      <c r="A279" s="142">
        <v>908</v>
      </c>
      <c r="B279" s="142" t="s">
        <v>283</v>
      </c>
      <c r="C279" s="143">
        <v>80792897.64000003</v>
      </c>
      <c r="D279" s="143">
        <v>88907000</v>
      </c>
      <c r="E279" s="143">
        <f t="shared" si="22"/>
        <v>84849948.820000023</v>
      </c>
      <c r="F279" s="148">
        <f t="shared" si="23"/>
        <v>87726521.044447079</v>
      </c>
      <c r="G279" s="143">
        <v>1631400.25</v>
      </c>
      <c r="H279" s="143">
        <v>1554000</v>
      </c>
      <c r="I279" s="143">
        <f t="shared" si="24"/>
        <v>1592700.125</v>
      </c>
      <c r="J279" s="148">
        <f t="shared" si="25"/>
        <v>1651090.514356703</v>
      </c>
      <c r="K279" s="150">
        <f t="shared" si="21"/>
        <v>89377611.558803782</v>
      </c>
    </row>
    <row r="280" spans="1:11" ht="15" x14ac:dyDescent="0.25">
      <c r="A280" s="142">
        <v>915</v>
      </c>
      <c r="B280" s="142" t="s">
        <v>284</v>
      </c>
      <c r="C280" s="143">
        <v>90147666.799999967</v>
      </c>
      <c r="D280" s="143">
        <v>99476000</v>
      </c>
      <c r="E280" s="143">
        <f t="shared" si="22"/>
        <v>94811833.399999976</v>
      </c>
      <c r="F280" s="148">
        <f t="shared" si="23"/>
        <v>98026132.17448616</v>
      </c>
      <c r="G280" s="143">
        <v>2780196.29</v>
      </c>
      <c r="H280" s="143">
        <v>2809000</v>
      </c>
      <c r="I280" s="143">
        <f t="shared" si="24"/>
        <v>2794598.145</v>
      </c>
      <c r="J280" s="148">
        <f t="shared" si="25"/>
        <v>2897051.6271217964</v>
      </c>
      <c r="K280" s="150">
        <f t="shared" si="21"/>
        <v>100923183.80160795</v>
      </c>
    </row>
    <row r="281" spans="1:11" ht="15" x14ac:dyDescent="0.25">
      <c r="A281" s="142">
        <v>918</v>
      </c>
      <c r="B281" s="142" t="s">
        <v>285</v>
      </c>
      <c r="C281" s="143">
        <v>9252658.540000001</v>
      </c>
      <c r="D281" s="143">
        <v>9697000</v>
      </c>
      <c r="E281" s="143">
        <f t="shared" si="22"/>
        <v>9474829.2699999996</v>
      </c>
      <c r="F281" s="148">
        <f t="shared" si="23"/>
        <v>9796043.7325717881</v>
      </c>
      <c r="G281" s="143">
        <v>161127.15000000002</v>
      </c>
      <c r="H281" s="143">
        <v>165000</v>
      </c>
      <c r="I281" s="143">
        <f t="shared" si="24"/>
        <v>163063.57500000001</v>
      </c>
      <c r="J281" s="148">
        <f t="shared" si="25"/>
        <v>169041.69070721511</v>
      </c>
      <c r="K281" s="150">
        <f t="shared" si="21"/>
        <v>9965085.4232790023</v>
      </c>
    </row>
    <row r="282" spans="1:11" ht="15" x14ac:dyDescent="0.25">
      <c r="A282" s="142">
        <v>921</v>
      </c>
      <c r="B282" s="142" t="s">
        <v>286</v>
      </c>
      <c r="C282" s="143">
        <v>10810945.599999998</v>
      </c>
      <c r="D282" s="143">
        <v>12080000</v>
      </c>
      <c r="E282" s="143">
        <f t="shared" si="22"/>
        <v>11445472.799999999</v>
      </c>
      <c r="F282" s="148">
        <f t="shared" si="23"/>
        <v>11833495.77007849</v>
      </c>
      <c r="G282" s="143">
        <v>253217.44</v>
      </c>
      <c r="H282" s="143">
        <v>257000</v>
      </c>
      <c r="I282" s="143">
        <f t="shared" si="24"/>
        <v>255108.72</v>
      </c>
      <c r="J282" s="148">
        <f t="shared" si="25"/>
        <v>264461.32646701473</v>
      </c>
      <c r="K282" s="150">
        <f t="shared" si="21"/>
        <v>12097957.096545504</v>
      </c>
    </row>
    <row r="283" spans="1:11" ht="15" x14ac:dyDescent="0.25">
      <c r="A283" s="142">
        <v>922</v>
      </c>
      <c r="B283" s="142" t="s">
        <v>287</v>
      </c>
      <c r="C283" s="143">
        <v>13698854.449999997</v>
      </c>
      <c r="D283" s="143">
        <v>15043000</v>
      </c>
      <c r="E283" s="143">
        <f t="shared" si="22"/>
        <v>14370927.224999998</v>
      </c>
      <c r="F283" s="148">
        <f t="shared" si="23"/>
        <v>14858128.580685919</v>
      </c>
      <c r="G283" s="143">
        <v>327567.95</v>
      </c>
      <c r="H283" s="143">
        <v>333000</v>
      </c>
      <c r="I283" s="143">
        <f t="shared" si="24"/>
        <v>330283.97499999998</v>
      </c>
      <c r="J283" s="148">
        <f t="shared" si="25"/>
        <v>342392.60084601701</v>
      </c>
      <c r="K283" s="150">
        <f t="shared" si="21"/>
        <v>15200521.181531936</v>
      </c>
    </row>
    <row r="284" spans="1:11" ht="15" x14ac:dyDescent="0.25">
      <c r="A284" s="142">
        <v>924</v>
      </c>
      <c r="B284" s="142" t="s">
        <v>288</v>
      </c>
      <c r="C284" s="143">
        <v>13419057.41</v>
      </c>
      <c r="D284" s="143">
        <v>13510000</v>
      </c>
      <c r="E284" s="143">
        <f t="shared" si="22"/>
        <v>13464528.705</v>
      </c>
      <c r="F284" s="148">
        <f t="shared" si="23"/>
        <v>13921001.452794325</v>
      </c>
      <c r="G284" s="143">
        <v>338870.25</v>
      </c>
      <c r="H284" s="143">
        <v>362000</v>
      </c>
      <c r="I284" s="143">
        <f t="shared" si="24"/>
        <v>350435.125</v>
      </c>
      <c r="J284" s="148">
        <f t="shared" si="25"/>
        <v>363282.51734450361</v>
      </c>
      <c r="K284" s="150">
        <f t="shared" si="21"/>
        <v>14284283.970138827</v>
      </c>
    </row>
    <row r="285" spans="1:11" ht="15" x14ac:dyDescent="0.25">
      <c r="A285" s="142">
        <v>925</v>
      </c>
      <c r="B285" s="142" t="s">
        <v>289</v>
      </c>
      <c r="C285" s="143">
        <v>12943641.399999997</v>
      </c>
      <c r="D285" s="143">
        <v>14312000</v>
      </c>
      <c r="E285" s="143">
        <f t="shared" si="22"/>
        <v>13627820.699999999</v>
      </c>
      <c r="F285" s="148">
        <f t="shared" si="23"/>
        <v>14089829.352339039</v>
      </c>
      <c r="G285" s="143">
        <v>486559.83</v>
      </c>
      <c r="H285" s="143">
        <v>383000</v>
      </c>
      <c r="I285" s="143">
        <f t="shared" si="24"/>
        <v>434779.91500000004</v>
      </c>
      <c r="J285" s="148">
        <f t="shared" si="25"/>
        <v>450719.49340703018</v>
      </c>
      <c r="K285" s="150">
        <f t="shared" si="21"/>
        <v>14540548.845746068</v>
      </c>
    </row>
    <row r="286" spans="1:11" ht="15" x14ac:dyDescent="0.25">
      <c r="A286" s="142">
        <v>927</v>
      </c>
      <c r="B286" s="142" t="s">
        <v>290</v>
      </c>
      <c r="C286" s="143">
        <v>90062436</v>
      </c>
      <c r="D286" s="143">
        <v>95196000</v>
      </c>
      <c r="E286" s="143">
        <f t="shared" si="22"/>
        <v>92629218</v>
      </c>
      <c r="F286" s="148">
        <f t="shared" si="23"/>
        <v>95769522.0234745</v>
      </c>
      <c r="G286" s="143">
        <v>2041235.61</v>
      </c>
      <c r="H286" s="143">
        <v>2114000</v>
      </c>
      <c r="I286" s="143">
        <f t="shared" si="24"/>
        <v>2077617.8050000002</v>
      </c>
      <c r="J286" s="148">
        <f t="shared" si="25"/>
        <v>2153785.8862754181</v>
      </c>
      <c r="K286" s="150">
        <f t="shared" si="21"/>
        <v>97923307.909749925</v>
      </c>
    </row>
    <row r="287" spans="1:11" ht="15" x14ac:dyDescent="0.25">
      <c r="A287" s="142">
        <v>931</v>
      </c>
      <c r="B287" s="142" t="s">
        <v>291</v>
      </c>
      <c r="C287" s="143">
        <v>25224205.469999995</v>
      </c>
      <c r="D287" s="143">
        <v>32906000</v>
      </c>
      <c r="E287" s="143">
        <f t="shared" si="22"/>
        <v>29065102.734999999</v>
      </c>
      <c r="F287" s="148">
        <f t="shared" si="23"/>
        <v>30050464.168812603</v>
      </c>
      <c r="G287" s="143">
        <v>604719.84</v>
      </c>
      <c r="H287" s="143">
        <v>522000</v>
      </c>
      <c r="I287" s="143">
        <f t="shared" si="24"/>
        <v>563359.91999999993</v>
      </c>
      <c r="J287" s="148">
        <f t="shared" si="25"/>
        <v>584013.40307595639</v>
      </c>
      <c r="K287" s="150">
        <f t="shared" si="21"/>
        <v>30634477.571888559</v>
      </c>
    </row>
    <row r="288" spans="1:11" ht="15" x14ac:dyDescent="0.25">
      <c r="A288" s="142">
        <v>934</v>
      </c>
      <c r="B288" s="142" t="s">
        <v>292</v>
      </c>
      <c r="C288" s="143">
        <v>12203690.49</v>
      </c>
      <c r="D288" s="143">
        <v>11910000</v>
      </c>
      <c r="E288" s="143">
        <f t="shared" si="22"/>
        <v>12056845.245000001</v>
      </c>
      <c r="F288" s="148">
        <f t="shared" si="23"/>
        <v>12465594.886320332</v>
      </c>
      <c r="G288" s="143">
        <v>283701.05</v>
      </c>
      <c r="H288" s="143">
        <v>294000</v>
      </c>
      <c r="I288" s="143">
        <f t="shared" si="24"/>
        <v>288850.52500000002</v>
      </c>
      <c r="J288" s="148">
        <f t="shared" si="25"/>
        <v>299440.1484676557</v>
      </c>
      <c r="K288" s="150">
        <f t="shared" si="21"/>
        <v>12765035.034787988</v>
      </c>
    </row>
    <row r="289" spans="1:11" ht="15" x14ac:dyDescent="0.25">
      <c r="A289" s="142">
        <v>935</v>
      </c>
      <c r="B289" s="142" t="s">
        <v>293</v>
      </c>
      <c r="C289" s="143">
        <v>13037882.500000002</v>
      </c>
      <c r="D289" s="143">
        <v>13663000</v>
      </c>
      <c r="E289" s="143">
        <f t="shared" si="22"/>
        <v>13350441.25</v>
      </c>
      <c r="F289" s="148">
        <f t="shared" si="23"/>
        <v>13803046.219336296</v>
      </c>
      <c r="G289" s="143">
        <v>376122.78</v>
      </c>
      <c r="H289" s="143">
        <v>451000</v>
      </c>
      <c r="I289" s="143">
        <f t="shared" si="24"/>
        <v>413561.39</v>
      </c>
      <c r="J289" s="148">
        <f t="shared" si="25"/>
        <v>428723.07059885055</v>
      </c>
      <c r="K289" s="150">
        <f t="shared" si="21"/>
        <v>14231769.289935146</v>
      </c>
    </row>
    <row r="290" spans="1:11" ht="15" x14ac:dyDescent="0.25">
      <c r="A290" s="142">
        <v>936</v>
      </c>
      <c r="B290" s="142" t="s">
        <v>294</v>
      </c>
      <c r="C290" s="143">
        <v>31160234.469999999</v>
      </c>
      <c r="D290" s="143">
        <v>31464000</v>
      </c>
      <c r="E290" s="143">
        <f t="shared" si="22"/>
        <v>31312117.234999999</v>
      </c>
      <c r="F290" s="148">
        <f t="shared" si="23"/>
        <v>32373656.669960748</v>
      </c>
      <c r="G290" s="143">
        <v>529446.41</v>
      </c>
      <c r="H290" s="143">
        <v>542000</v>
      </c>
      <c r="I290" s="143">
        <f t="shared" si="24"/>
        <v>535723.20500000007</v>
      </c>
      <c r="J290" s="148">
        <f t="shared" si="25"/>
        <v>555363.49135168898</v>
      </c>
      <c r="K290" s="150">
        <f t="shared" si="21"/>
        <v>32929020.161312439</v>
      </c>
    </row>
    <row r="291" spans="1:11" ht="15" x14ac:dyDescent="0.25">
      <c r="A291" s="142">
        <v>946</v>
      </c>
      <c r="B291" s="142" t="s">
        <v>295</v>
      </c>
      <c r="C291" s="143">
        <v>24492444.75</v>
      </c>
      <c r="D291" s="143">
        <v>28811000</v>
      </c>
      <c r="E291" s="143">
        <f t="shared" si="22"/>
        <v>26651722.375</v>
      </c>
      <c r="F291" s="148">
        <f t="shared" si="23"/>
        <v>27555265.693337612</v>
      </c>
      <c r="G291" s="143">
        <v>494839.32</v>
      </c>
      <c r="H291" s="143">
        <v>502000</v>
      </c>
      <c r="I291" s="143">
        <f t="shared" si="24"/>
        <v>498419.66000000003</v>
      </c>
      <c r="J291" s="148">
        <f t="shared" si="25"/>
        <v>516692.35148386337</v>
      </c>
      <c r="K291" s="150">
        <f t="shared" si="21"/>
        <v>28071958.044821475</v>
      </c>
    </row>
    <row r="292" spans="1:11" ht="15" x14ac:dyDescent="0.25">
      <c r="A292" s="142">
        <v>976</v>
      </c>
      <c r="B292" s="142" t="s">
        <v>296</v>
      </c>
      <c r="C292" s="143">
        <v>21699877.319999997</v>
      </c>
      <c r="D292" s="143">
        <v>24931000</v>
      </c>
      <c r="E292" s="143">
        <f t="shared" si="22"/>
        <v>23315438.659999996</v>
      </c>
      <c r="F292" s="148">
        <f t="shared" si="23"/>
        <v>24105875.710144054</v>
      </c>
      <c r="G292" s="143">
        <v>445924.78</v>
      </c>
      <c r="H292" s="143">
        <v>490000</v>
      </c>
      <c r="I292" s="143">
        <f t="shared" si="24"/>
        <v>467962.39</v>
      </c>
      <c r="J292" s="148">
        <f t="shared" si="25"/>
        <v>485118.47966652992</v>
      </c>
      <c r="K292" s="150">
        <f t="shared" si="21"/>
        <v>24590994.189810585</v>
      </c>
    </row>
    <row r="293" spans="1:11" ht="15" x14ac:dyDescent="0.25">
      <c r="A293" s="142">
        <v>977</v>
      </c>
      <c r="B293" s="142" t="s">
        <v>297</v>
      </c>
      <c r="C293" s="143">
        <v>55918012.919999994</v>
      </c>
      <c r="D293" s="143">
        <v>58191000</v>
      </c>
      <c r="E293" s="143">
        <f t="shared" si="22"/>
        <v>57054506.459999993</v>
      </c>
      <c r="F293" s="148">
        <f t="shared" si="23"/>
        <v>58988761.115951963</v>
      </c>
      <c r="G293" s="143">
        <v>2625135.9700000002</v>
      </c>
      <c r="H293" s="143">
        <v>2995000</v>
      </c>
      <c r="I293" s="143">
        <f t="shared" si="24"/>
        <v>2810067.9850000003</v>
      </c>
      <c r="J293" s="148">
        <f t="shared" si="25"/>
        <v>2913088.6109090718</v>
      </c>
      <c r="K293" s="150">
        <f t="shared" si="21"/>
        <v>61901849.726861037</v>
      </c>
    </row>
    <row r="294" spans="1:11" ht="15" x14ac:dyDescent="0.25">
      <c r="A294" s="142">
        <v>980</v>
      </c>
      <c r="B294" s="142" t="s">
        <v>298</v>
      </c>
      <c r="C294" s="143">
        <v>100355065.53999998</v>
      </c>
      <c r="D294" s="143">
        <v>108209000</v>
      </c>
      <c r="E294" s="143">
        <f t="shared" si="22"/>
        <v>104282032.76999998</v>
      </c>
      <c r="F294" s="148">
        <f t="shared" si="23"/>
        <v>107817389.04477422</v>
      </c>
      <c r="G294" s="143">
        <v>2545803.9500000002</v>
      </c>
      <c r="H294" s="143">
        <v>2615000</v>
      </c>
      <c r="I294" s="143">
        <f t="shared" si="24"/>
        <v>2580401.9750000001</v>
      </c>
      <c r="J294" s="148">
        <f t="shared" si="25"/>
        <v>2675002.7561841263</v>
      </c>
      <c r="K294" s="150">
        <f t="shared" si="21"/>
        <v>110492391.80095835</v>
      </c>
    </row>
    <row r="295" spans="1:11" ht="15" x14ac:dyDescent="0.25">
      <c r="A295" s="142">
        <v>981</v>
      </c>
      <c r="B295" s="142" t="s">
        <v>299</v>
      </c>
      <c r="C295" s="143">
        <v>7817930.1799999997</v>
      </c>
      <c r="D295" s="143">
        <v>8006000</v>
      </c>
      <c r="E295" s="143">
        <f t="shared" si="22"/>
        <v>7911965.0899999999</v>
      </c>
      <c r="F295" s="148">
        <f t="shared" si="23"/>
        <v>8180195.5289713917</v>
      </c>
      <c r="G295" s="143">
        <v>130738.73000000001</v>
      </c>
      <c r="H295" s="143">
        <v>157000</v>
      </c>
      <c r="I295" s="143">
        <f t="shared" si="24"/>
        <v>143869.36499999999</v>
      </c>
      <c r="J295" s="148">
        <f t="shared" si="25"/>
        <v>149143.79683245285</v>
      </c>
      <c r="K295" s="150">
        <f t="shared" si="21"/>
        <v>8329339.3258038443</v>
      </c>
    </row>
    <row r="296" spans="1:11" ht="15" x14ac:dyDescent="0.25">
      <c r="A296" s="142">
        <v>989</v>
      </c>
      <c r="B296" s="142" t="s">
        <v>300</v>
      </c>
      <c r="C296" s="143">
        <v>27342237.899999999</v>
      </c>
      <c r="D296" s="143">
        <v>27582000</v>
      </c>
      <c r="E296" s="143">
        <f t="shared" si="22"/>
        <v>27462118.949999999</v>
      </c>
      <c r="F296" s="148">
        <f t="shared" si="23"/>
        <v>28393136.230441902</v>
      </c>
      <c r="G296" s="143">
        <v>558733.03</v>
      </c>
      <c r="H296" s="143">
        <v>580000</v>
      </c>
      <c r="I296" s="143">
        <f t="shared" si="24"/>
        <v>569366.51500000001</v>
      </c>
      <c r="J296" s="148">
        <f t="shared" si="25"/>
        <v>590240.20740177529</v>
      </c>
      <c r="K296" s="150">
        <f t="shared" si="21"/>
        <v>28983376.437843677</v>
      </c>
    </row>
    <row r="297" spans="1:11" ht="15" x14ac:dyDescent="0.25">
      <c r="A297" s="142">
        <v>992</v>
      </c>
      <c r="B297" s="142" t="s">
        <v>301</v>
      </c>
      <c r="C297" s="143">
        <v>74483651.570000008</v>
      </c>
      <c r="D297" s="143">
        <v>79419000</v>
      </c>
      <c r="E297" s="143">
        <f t="shared" si="22"/>
        <v>76951325.784999996</v>
      </c>
      <c r="F297" s="148">
        <f t="shared" si="23"/>
        <v>79560119.891135409</v>
      </c>
      <c r="G297" s="143">
        <v>1694255.04</v>
      </c>
      <c r="H297" s="143">
        <v>1741000</v>
      </c>
      <c r="I297" s="143">
        <f t="shared" si="24"/>
        <v>1717627.52</v>
      </c>
      <c r="J297" s="148">
        <f t="shared" si="25"/>
        <v>1780597.9047499781</v>
      </c>
      <c r="K297" s="150">
        <f t="shared" si="21"/>
        <v>81340717.795885384</v>
      </c>
    </row>
  </sheetData>
  <pageMargins left="0.7" right="0.7" top="0.75" bottom="0.75" header="0.3" footer="0.3"/>
  <pageSetup paperSize="9" orientation="portrait" r:id="rId1"/>
  <ignoredErrors>
    <ignoredError sqref="B4:K4"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topLeftCell="A124" zoomScale="80" zoomScaleNormal="80" workbookViewId="0">
      <selection activeCell="E16" sqref="E16"/>
    </sheetView>
  </sheetViews>
  <sheetFormatPr defaultColWidth="14.125" defaultRowHeight="14.25" x14ac:dyDescent="0.2"/>
  <cols>
    <col min="1" max="2" width="9.875" customWidth="1"/>
    <col min="3" max="3" width="11.375" bestFit="1" customWidth="1"/>
    <col min="4" max="4" width="21.25" customWidth="1"/>
    <col min="5" max="5" width="20.125" customWidth="1"/>
    <col min="6" max="6" width="14.125" customWidth="1"/>
    <col min="7" max="7" width="24.375" customWidth="1"/>
    <col min="8" max="8" width="22.625" bestFit="1" customWidth="1"/>
    <col min="9" max="9" width="21.75" customWidth="1"/>
    <col min="10" max="11" width="20.625" customWidth="1"/>
    <col min="12" max="12" width="25.875" customWidth="1"/>
    <col min="13" max="13" width="22.375" customWidth="1"/>
    <col min="14" max="14" width="17.625" customWidth="1"/>
    <col min="15" max="15" width="14.625" customWidth="1"/>
    <col min="16" max="16" width="20" customWidth="1"/>
    <col min="17" max="17" width="14.125" customWidth="1"/>
  </cols>
  <sheetData>
    <row r="1" spans="1:16" ht="23.25" x14ac:dyDescent="0.35">
      <c r="A1" s="16" t="s">
        <v>458</v>
      </c>
    </row>
    <row r="2" spans="1:16" x14ac:dyDescent="0.2">
      <c r="A2" s="117"/>
    </row>
    <row r="3" spans="1:16" ht="15.75" thickBot="1" x14ac:dyDescent="0.3">
      <c r="N3" s="73">
        <v>-0.59999999999999987</v>
      </c>
      <c r="O3" s="74">
        <f>((M5+N5)/C5)*-1</f>
        <v>1.33364240618178E-12</v>
      </c>
      <c r="P3" s="75"/>
    </row>
    <row r="4" spans="1:16" s="70" customFormat="1" ht="57" x14ac:dyDescent="0.2">
      <c r="A4" s="69" t="s">
        <v>7</v>
      </c>
      <c r="B4" s="69" t="s">
        <v>348</v>
      </c>
      <c r="C4" s="69" t="s">
        <v>475</v>
      </c>
      <c r="D4" s="68" t="s">
        <v>472</v>
      </c>
      <c r="E4" s="69" t="s">
        <v>351</v>
      </c>
      <c r="F4" s="69" t="s">
        <v>356</v>
      </c>
      <c r="G4" s="69" t="s">
        <v>352</v>
      </c>
      <c r="H4" s="69" t="s">
        <v>353</v>
      </c>
      <c r="I4" s="69" t="s">
        <v>456</v>
      </c>
      <c r="J4" s="69" t="s">
        <v>459</v>
      </c>
      <c r="K4" s="69" t="s">
        <v>473</v>
      </c>
      <c r="L4" s="68" t="s">
        <v>357</v>
      </c>
      <c r="M4" s="72" t="s">
        <v>354</v>
      </c>
      <c r="N4" s="69" t="s">
        <v>364</v>
      </c>
      <c r="O4" s="69" t="s">
        <v>355</v>
      </c>
      <c r="P4" s="159" t="s">
        <v>474</v>
      </c>
    </row>
    <row r="5" spans="1:16" ht="15" x14ac:dyDescent="0.25">
      <c r="A5" s="76"/>
      <c r="B5" s="76" t="s">
        <v>8</v>
      </c>
      <c r="C5" s="77">
        <f t="shared" ref="C5:I5" si="0">SUM(C6:C298)</f>
        <v>5533611</v>
      </c>
      <c r="D5" s="78">
        <f t="shared" si="0"/>
        <v>21800502000</v>
      </c>
      <c r="E5" s="77">
        <f t="shared" si="0"/>
        <v>5361103752.8700047</v>
      </c>
      <c r="F5" s="77">
        <f t="shared" si="0"/>
        <v>913436343.99999952</v>
      </c>
      <c r="G5" s="77">
        <f t="shared" si="0"/>
        <v>1944000000.0000002</v>
      </c>
      <c r="H5" s="77">
        <f t="shared" si="0"/>
        <v>13484915194.599979</v>
      </c>
      <c r="I5" s="77">
        <f t="shared" si="0"/>
        <v>63999999.999999993</v>
      </c>
      <c r="J5" s="77">
        <f>SUM(J6:J298)</f>
        <v>6.9849193096160889E-9</v>
      </c>
      <c r="K5" s="77">
        <f>SUM(K6:K298)</f>
        <v>161046708.52999875</v>
      </c>
      <c r="L5" s="78">
        <f>SUM(L6:L298)</f>
        <v>21800501999.999973</v>
      </c>
      <c r="M5" s="79">
        <f>Taulukko13[[#This Row],[Siirtyvät kustannukset (TP21+TPA22)]]-Taulukko13[[#This Row],[Siirtyvät tulot ml. verokust. alenema ja tasauksen neutralisointi ]]</f>
        <v>0</v>
      </c>
      <c r="N5" s="77">
        <f>SUM(N6:N298)</f>
        <v>-7.3798582889139652E-6</v>
      </c>
      <c r="O5" s="77">
        <f>SUM(O6:O298)</f>
        <v>7.3798582889139584E-6</v>
      </c>
      <c r="P5" s="160">
        <f>SUM(P6:P298)</f>
        <v>2.2468157112598419E-8</v>
      </c>
    </row>
    <row r="6" spans="1:16" x14ac:dyDescent="0.2">
      <c r="A6">
        <v>5</v>
      </c>
      <c r="B6" t="s">
        <v>9</v>
      </c>
      <c r="C6" s="66">
        <v>9183</v>
      </c>
      <c r="D6" s="67">
        <v>43059621.60548012</v>
      </c>
      <c r="E6" s="66">
        <v>17031072.867432587</v>
      </c>
      <c r="F6" s="66">
        <v>963996.87251308793</v>
      </c>
      <c r="G6" s="66">
        <v>4604771.9253565799</v>
      </c>
      <c r="H6" s="66">
        <v>14759422.285113988</v>
      </c>
      <c r="I6" s="66">
        <v>69889.8636687947</v>
      </c>
      <c r="J6" s="66">
        <v>-5295498.9968587561</v>
      </c>
      <c r="K6" s="66">
        <v>267256.21378715977</v>
      </c>
      <c r="L6" s="67">
        <f>E6+F6+G6+H6-I6-J6+Taulukko13[[#This Row],[Jälkikäteistarkistuksesta aiheutuva valtionosuuden lisäsiirto]]</f>
        <v>42852129.297393367</v>
      </c>
      <c r="M6" s="71">
        <f>Taulukko13[[#This Row],[Siirtyvät kustannukset (TP21+TPA22)]]-Taulukko13[[#This Row],[Siirtyvät tulot ml. verokust. alenema ja tasauksen neutralisointi ]]</f>
        <v>207492.30808675289</v>
      </c>
      <c r="N6" s="66">
        <f>Taulukko13[[#This Row],[Siirtyvien kustannusten ja tulojen erotus]]*$N$3</f>
        <v>-124495.38485205171</v>
      </c>
      <c r="O6" s="66">
        <f>$O$3*Taulukko13[[#This Row],[Asukasluku 31.12.2022]]</f>
        <v>1.2246838215967286E-8</v>
      </c>
      <c r="P6" s="161">
        <f>Taulukko13[[#This Row],[Muutoksen rajaus (omavastuu 40 %)]]+Taulukko13[[#This Row],[Neutralisointi]]</f>
        <v>-124495.38485203945</v>
      </c>
    </row>
    <row r="7" spans="1:16" x14ac:dyDescent="0.2">
      <c r="A7">
        <v>9</v>
      </c>
      <c r="B7" t="s">
        <v>10</v>
      </c>
      <c r="C7" s="66">
        <v>2447</v>
      </c>
      <c r="D7" s="67">
        <v>11475016.073677327</v>
      </c>
      <c r="E7" s="66">
        <v>5156578.2172588082</v>
      </c>
      <c r="F7" s="66">
        <v>125428.23754545682</v>
      </c>
      <c r="G7" s="66">
        <v>1226236.4535686029</v>
      </c>
      <c r="H7" s="66">
        <v>4130475.1850759136</v>
      </c>
      <c r="I7" s="66">
        <v>18917.291907866023</v>
      </c>
      <c r="J7" s="66">
        <v>-1460528.1829936667</v>
      </c>
      <c r="K7" s="66">
        <v>71215.937617029282</v>
      </c>
      <c r="L7" s="67">
        <f>E7+F7+G7+H7-I7-J7+Taulukko13[[#This Row],[Jälkikäteistarkistuksesta aiheutuva valtionosuuden lisäsiirto]]</f>
        <v>12151544.922151612</v>
      </c>
      <c r="M7" s="71">
        <f>Taulukko13[[#This Row],[Siirtyvät kustannukset (TP21+TPA22)]]-Taulukko13[[#This Row],[Siirtyvät tulot ml. verokust. alenema ja tasauksen neutralisointi ]]</f>
        <v>-676528.84847428463</v>
      </c>
      <c r="N7" s="66">
        <f>Taulukko13[[#This Row],[Siirtyvien kustannusten ja tulojen erotus]]*$N$3</f>
        <v>405917.30908457068</v>
      </c>
      <c r="O7" s="66">
        <f>$O$3*Taulukko13[[#This Row],[Asukasluku 31.12.2022]]</f>
        <v>3.2634229679268154E-9</v>
      </c>
      <c r="P7" s="161">
        <f>Taulukko13[[#This Row],[Muutoksen rajaus (omavastuu 40 %)]]+Taulukko13[[#This Row],[Neutralisointi]]</f>
        <v>405917.30908457394</v>
      </c>
    </row>
    <row r="8" spans="1:16" x14ac:dyDescent="0.2">
      <c r="A8">
        <v>10</v>
      </c>
      <c r="B8" t="s">
        <v>11</v>
      </c>
      <c r="C8" s="66">
        <v>11102</v>
      </c>
      <c r="D8" s="67">
        <v>53176750.600634553</v>
      </c>
      <c r="E8" s="66">
        <v>21635195.497363612</v>
      </c>
      <c r="F8" s="66">
        <v>1210300.8722091401</v>
      </c>
      <c r="G8" s="66">
        <v>5629357.8782567978</v>
      </c>
      <c r="H8" s="66">
        <v>17342605.612807892</v>
      </c>
      <c r="I8" s="66">
        <v>82466.802665421317</v>
      </c>
      <c r="J8" s="66">
        <v>-6440194.5723112822</v>
      </c>
      <c r="K8" s="66">
        <v>323105.57393717166</v>
      </c>
      <c r="L8" s="67">
        <f>E8+F8+G8+H8-I8-J8+Taulukko13[[#This Row],[Jälkikäteistarkistuksesta aiheutuva valtionosuuden lisäsiirto]]</f>
        <v>52498293.204220474</v>
      </c>
      <c r="M8" s="71">
        <f>Taulukko13[[#This Row],[Siirtyvät kustannukset (TP21+TPA22)]]-Taulukko13[[#This Row],[Siirtyvät tulot ml. verokust. alenema ja tasauksen neutralisointi ]]</f>
        <v>678457.39641407877</v>
      </c>
      <c r="N8" s="66">
        <f>Taulukko13[[#This Row],[Siirtyvien kustannusten ja tulojen erotus]]*$N$3</f>
        <v>-407074.43784844718</v>
      </c>
      <c r="O8" s="66">
        <f>$O$3*Taulukko13[[#This Row],[Asukasluku 31.12.2022]]</f>
        <v>1.4806097993430121E-8</v>
      </c>
      <c r="P8" s="161">
        <f>Taulukko13[[#This Row],[Muutoksen rajaus (omavastuu 40 %)]]+Taulukko13[[#This Row],[Neutralisointi]]</f>
        <v>-407074.4378484324</v>
      </c>
    </row>
    <row r="9" spans="1:16" x14ac:dyDescent="0.2">
      <c r="A9">
        <v>16</v>
      </c>
      <c r="B9" t="s">
        <v>12</v>
      </c>
      <c r="C9" s="66">
        <v>8014</v>
      </c>
      <c r="D9" s="67">
        <v>31978002.024869356</v>
      </c>
      <c r="E9" s="66">
        <v>13820661.920855887</v>
      </c>
      <c r="F9" s="66">
        <v>757090.11308283126</v>
      </c>
      <c r="G9" s="66">
        <v>3321823.4115042505</v>
      </c>
      <c r="H9" s="66">
        <v>16641920.806847161</v>
      </c>
      <c r="I9" s="66">
        <v>77337.79078044332</v>
      </c>
      <c r="J9" s="66">
        <v>-1645097.332930427</v>
      </c>
      <c r="K9" s="66">
        <v>233234.37844825201</v>
      </c>
      <c r="L9" s="67">
        <f>E9+F9+G9+H9-I9-J9+Taulukko13[[#This Row],[Jälkikäteistarkistuksesta aiheutuva valtionosuuden lisäsiirto]]</f>
        <v>36342490.172888376</v>
      </c>
      <c r="M9" s="71">
        <f>Taulukko13[[#This Row],[Siirtyvät kustannukset (TP21+TPA22)]]-Taulukko13[[#This Row],[Siirtyvät tulot ml. verokust. alenema ja tasauksen neutralisointi ]]</f>
        <v>-4364488.1480190195</v>
      </c>
      <c r="N9" s="66">
        <f>Taulukko13[[#This Row],[Siirtyvien kustannusten ja tulojen erotus]]*$N$3</f>
        <v>2618692.8888114113</v>
      </c>
      <c r="O9" s="66">
        <f>$O$3*Taulukko13[[#This Row],[Asukasluku 31.12.2022]]</f>
        <v>1.0687810243140784E-8</v>
      </c>
      <c r="P9" s="161">
        <f>Taulukko13[[#This Row],[Muutoksen rajaus (omavastuu 40 %)]]+Taulukko13[[#This Row],[Neutralisointi]]</f>
        <v>2618692.888811422</v>
      </c>
    </row>
    <row r="10" spans="1:16" x14ac:dyDescent="0.2">
      <c r="A10">
        <v>18</v>
      </c>
      <c r="B10" t="s">
        <v>13</v>
      </c>
      <c r="C10" s="66">
        <v>4763</v>
      </c>
      <c r="D10" s="67">
        <v>16968790.666121744</v>
      </c>
      <c r="E10" s="66">
        <v>2179862.3916982608</v>
      </c>
      <c r="F10" s="66">
        <v>512467.84103971755</v>
      </c>
      <c r="G10" s="66">
        <v>1945984.3257119369</v>
      </c>
      <c r="H10" s="66">
        <v>11353531.992735844</v>
      </c>
      <c r="I10" s="66">
        <v>52743.814965603931</v>
      </c>
      <c r="J10" s="66">
        <v>-332778.38320859458</v>
      </c>
      <c r="K10" s="66">
        <v>138619.33423371904</v>
      </c>
      <c r="L10" s="67">
        <f>E10+F10+G10+H10-I10-J10+Taulukko13[[#This Row],[Jälkikäteistarkistuksesta aiheutuva valtionosuuden lisäsiirto]]</f>
        <v>16410500.453662472</v>
      </c>
      <c r="M10" s="71">
        <f>Taulukko13[[#This Row],[Siirtyvät kustannukset (TP21+TPA22)]]-Taulukko13[[#This Row],[Siirtyvät tulot ml. verokust. alenema ja tasauksen neutralisointi ]]</f>
        <v>558290.21245927177</v>
      </c>
      <c r="N10" s="66">
        <f>Taulukko13[[#This Row],[Siirtyvien kustannusten ja tulojen erotus]]*$N$3</f>
        <v>-334974.12747556297</v>
      </c>
      <c r="O10" s="66">
        <f>$O$3*Taulukko13[[#This Row],[Asukasluku 31.12.2022]]</f>
        <v>6.3521387806438181E-9</v>
      </c>
      <c r="P10" s="161">
        <f>Taulukko13[[#This Row],[Muutoksen rajaus (omavastuu 40 %)]]+Taulukko13[[#This Row],[Neutralisointi]]</f>
        <v>-334974.12747555663</v>
      </c>
    </row>
    <row r="11" spans="1:16" x14ac:dyDescent="0.2">
      <c r="A11">
        <v>19</v>
      </c>
      <c r="B11" t="s">
        <v>14</v>
      </c>
      <c r="C11" s="66">
        <v>3965</v>
      </c>
      <c r="D11" s="67">
        <v>13855683.218372582</v>
      </c>
      <c r="E11" s="66">
        <v>2242519.5070708208</v>
      </c>
      <c r="F11" s="66">
        <v>274525.80301117909</v>
      </c>
      <c r="G11" s="66">
        <v>1573100.269409501</v>
      </c>
      <c r="H11" s="66">
        <v>8703962.9421179853</v>
      </c>
      <c r="I11" s="66">
        <v>39908.963060651862</v>
      </c>
      <c r="J11" s="66">
        <v>-644766.16593857575</v>
      </c>
      <c r="K11" s="66">
        <v>115394.84783470417</v>
      </c>
      <c r="L11" s="67">
        <f>E11+F11+G11+H11-I11-J11+Taulukko13[[#This Row],[Jälkikäteistarkistuksesta aiheutuva valtionosuuden lisäsiirto]]</f>
        <v>13514360.572322113</v>
      </c>
      <c r="M11" s="71">
        <f>Taulukko13[[#This Row],[Siirtyvät kustannukset (TP21+TPA22)]]-Taulukko13[[#This Row],[Siirtyvät tulot ml. verokust. alenema ja tasauksen neutralisointi ]]</f>
        <v>341322.64605046809</v>
      </c>
      <c r="N11" s="66">
        <f>Taulukko13[[#This Row],[Siirtyvien kustannusten ja tulojen erotus]]*$N$3</f>
        <v>-204793.58763028082</v>
      </c>
      <c r="O11" s="66">
        <f>$O$3*Taulukko13[[#This Row],[Asukasluku 31.12.2022]]</f>
        <v>5.2878921405107572E-9</v>
      </c>
      <c r="P11" s="161">
        <f>Taulukko13[[#This Row],[Muutoksen rajaus (omavastuu 40 %)]]+Taulukko13[[#This Row],[Neutralisointi]]</f>
        <v>-204793.58763027552</v>
      </c>
    </row>
    <row r="12" spans="1:16" x14ac:dyDescent="0.2">
      <c r="A12">
        <v>20</v>
      </c>
      <c r="B12" t="s">
        <v>15</v>
      </c>
      <c r="C12" s="66">
        <v>16473</v>
      </c>
      <c r="D12" s="67">
        <v>65278402.626806222</v>
      </c>
      <c r="E12" s="66">
        <v>15352955.380463967</v>
      </c>
      <c r="F12" s="66">
        <v>811736.62504990003</v>
      </c>
      <c r="G12" s="66">
        <v>6462012.6143403156</v>
      </c>
      <c r="H12" s="66">
        <v>34805963.856065556</v>
      </c>
      <c r="I12" s="66">
        <v>158319.01483168252</v>
      </c>
      <c r="J12" s="66">
        <v>-3441101.4660751279</v>
      </c>
      <c r="K12" s="66">
        <v>479419.75495109253</v>
      </c>
      <c r="L12" s="67">
        <f>E12+F12+G12+H12-I12-J12+Taulukko13[[#This Row],[Jälkikäteistarkistuksesta aiheutuva valtionosuuden lisäsiirto]]</f>
        <v>61194870.682114273</v>
      </c>
      <c r="M12" s="71">
        <f>Taulukko13[[#This Row],[Siirtyvät kustannukset (TP21+TPA22)]]-Taulukko13[[#This Row],[Siirtyvät tulot ml. verokust. alenema ja tasauksen neutralisointi ]]</f>
        <v>4083531.9446919486</v>
      </c>
      <c r="N12" s="66">
        <f>Taulukko13[[#This Row],[Siirtyvien kustannusten ja tulojen erotus]]*$N$3</f>
        <v>-2450119.1668151687</v>
      </c>
      <c r="O12" s="66">
        <f>$O$3*Taulukko13[[#This Row],[Asukasluku 31.12.2022]]</f>
        <v>2.1969091357032459E-8</v>
      </c>
      <c r="P12" s="161">
        <f>Taulukko13[[#This Row],[Muutoksen rajaus (omavastuu 40 %)]]+Taulukko13[[#This Row],[Neutralisointi]]</f>
        <v>-2450119.1668151468</v>
      </c>
    </row>
    <row r="13" spans="1:16" x14ac:dyDescent="0.2">
      <c r="A13">
        <v>46</v>
      </c>
      <c r="B13" t="s">
        <v>16</v>
      </c>
      <c r="C13" s="66">
        <v>1341</v>
      </c>
      <c r="D13" s="67">
        <v>6646873.5189122744</v>
      </c>
      <c r="E13" s="66">
        <v>3568817.8934533498</v>
      </c>
      <c r="F13" s="66">
        <v>256698.26588533114</v>
      </c>
      <c r="G13" s="66">
        <v>701815.84439912078</v>
      </c>
      <c r="H13" s="66">
        <v>2117693.2434313167</v>
      </c>
      <c r="I13" s="66">
        <v>10554.059344146375</v>
      </c>
      <c r="J13" s="66">
        <v>-671159.82273345289</v>
      </c>
      <c r="K13" s="66">
        <v>39027.614362254302</v>
      </c>
      <c r="L13" s="67">
        <f>E13+F13+G13+H13-I13-J13+Taulukko13[[#This Row],[Jälkikäteistarkistuksesta aiheutuva valtionosuuden lisäsiirto]]</f>
        <v>7344658.6249206793</v>
      </c>
      <c r="M13" s="71">
        <f>Taulukko13[[#This Row],[Siirtyvät kustannukset (TP21+TPA22)]]-Taulukko13[[#This Row],[Siirtyvät tulot ml. verokust. alenema ja tasauksen neutralisointi ]]</f>
        <v>-697785.10600840487</v>
      </c>
      <c r="N13" s="66">
        <f>Taulukko13[[#This Row],[Siirtyvien kustannusten ja tulojen erotus]]*$N$3</f>
        <v>418671.06360504281</v>
      </c>
      <c r="O13" s="66">
        <f>$O$3*Taulukko13[[#This Row],[Asukasluku 31.12.2022]]</f>
        <v>1.788414466689767E-9</v>
      </c>
      <c r="P13" s="161">
        <f>Taulukko13[[#This Row],[Muutoksen rajaus (omavastuu 40 %)]]+Taulukko13[[#This Row],[Neutralisointi]]</f>
        <v>418671.06360504462</v>
      </c>
    </row>
    <row r="14" spans="1:16" x14ac:dyDescent="0.2">
      <c r="A14">
        <v>47</v>
      </c>
      <c r="B14" t="s">
        <v>17</v>
      </c>
      <c r="C14" s="66">
        <v>1811</v>
      </c>
      <c r="D14" s="67">
        <v>9916444.5052380953</v>
      </c>
      <c r="E14" s="66">
        <v>4376127.0890675681</v>
      </c>
      <c r="F14" s="66">
        <v>279939.37484752957</v>
      </c>
      <c r="G14" s="66">
        <v>903082.79052061611</v>
      </c>
      <c r="H14" s="66">
        <v>3074624.3018287085</v>
      </c>
      <c r="I14" s="66">
        <v>14910.878841353444</v>
      </c>
      <c r="J14" s="66">
        <v>-830189.91901177377</v>
      </c>
      <c r="K14" s="66">
        <v>52706.196577212926</v>
      </c>
      <c r="L14" s="67">
        <f>E14+F14+G14+H14-I14-J14+Taulukko13[[#This Row],[Jälkikäteistarkistuksesta aiheutuva valtionosuuden lisäsiirto]]</f>
        <v>9501758.7930120565</v>
      </c>
      <c r="M14" s="71">
        <f>Taulukko13[[#This Row],[Siirtyvät kustannukset (TP21+TPA22)]]-Taulukko13[[#This Row],[Siirtyvät tulot ml. verokust. alenema ja tasauksen neutralisointi ]]</f>
        <v>414685.7122260388</v>
      </c>
      <c r="N14" s="66">
        <f>Taulukko13[[#This Row],[Siirtyvien kustannusten ja tulojen erotus]]*$N$3</f>
        <v>-248811.42733562322</v>
      </c>
      <c r="O14" s="66">
        <f>$O$3*Taulukko13[[#This Row],[Asukasluku 31.12.2022]]</f>
        <v>2.4152263975952034E-9</v>
      </c>
      <c r="P14" s="161">
        <f>Taulukko13[[#This Row],[Muutoksen rajaus (omavastuu 40 %)]]+Taulukko13[[#This Row],[Neutralisointi]]</f>
        <v>-248811.4273356208</v>
      </c>
    </row>
    <row r="15" spans="1:16" x14ac:dyDescent="0.2">
      <c r="A15">
        <v>49</v>
      </c>
      <c r="B15" t="s">
        <v>18</v>
      </c>
      <c r="C15" s="66">
        <v>305274</v>
      </c>
      <c r="D15" s="67">
        <v>889970749.96565115</v>
      </c>
      <c r="E15" s="66">
        <v>26844831.942121774</v>
      </c>
      <c r="F15" s="66">
        <v>68178072.012724817</v>
      </c>
      <c r="G15" s="66">
        <v>68483579.902044415</v>
      </c>
      <c r="H15" s="66">
        <v>1044912030.052821</v>
      </c>
      <c r="I15" s="66">
        <v>4947633.5079898816</v>
      </c>
      <c r="J15" s="66">
        <v>132384593.36412215</v>
      </c>
      <c r="K15" s="66">
        <v>8884501.0789133627</v>
      </c>
      <c r="L15" s="67">
        <f>E15+F15+G15+H15-I15-J15+Taulukko13[[#This Row],[Jälkikäteistarkistuksesta aiheutuva valtionosuuden lisäsiirto]]</f>
        <v>1079970788.1165135</v>
      </c>
      <c r="M15" s="71">
        <f>Taulukko13[[#This Row],[Siirtyvät kustannukset (TP21+TPA22)]]-Taulukko13[[#This Row],[Siirtyvät tulot ml. verokust. alenema ja tasauksen neutralisointi ]]</f>
        <v>-190000038.15086234</v>
      </c>
      <c r="N15" s="66">
        <f>Taulukko13[[#This Row],[Siirtyvien kustannusten ja tulojen erotus]]*$N$3</f>
        <v>114000022.89051738</v>
      </c>
      <c r="O15" s="66">
        <f>$O$3*Taulukko13[[#This Row],[Asukasluku 31.12.2022]]</f>
        <v>4.0712635190473671E-7</v>
      </c>
      <c r="P15" s="161">
        <f>Taulukko13[[#This Row],[Muutoksen rajaus (omavastuu 40 %)]]+Taulukko13[[#This Row],[Neutralisointi]]</f>
        <v>114000022.89051779</v>
      </c>
    </row>
    <row r="16" spans="1:16" x14ac:dyDescent="0.2">
      <c r="A16">
        <v>50</v>
      </c>
      <c r="B16" t="s">
        <v>19</v>
      </c>
      <c r="C16" s="66">
        <v>11276</v>
      </c>
      <c r="D16" s="67">
        <v>48279763.343464151</v>
      </c>
      <c r="E16" s="66">
        <v>14978303.982425444</v>
      </c>
      <c r="F16" s="66">
        <v>1101846.5655260631</v>
      </c>
      <c r="G16" s="66">
        <v>4781420.2530123517</v>
      </c>
      <c r="H16" s="66">
        <v>24286979.383049246</v>
      </c>
      <c r="I16" s="66">
        <v>112852.14535516301</v>
      </c>
      <c r="J16" s="66">
        <v>-1428089.3212359773</v>
      </c>
      <c r="K16" s="66">
        <v>328169.55969334784</v>
      </c>
      <c r="L16" s="67">
        <f>E16+F16+G16+H16-I16-J16+Taulukko13[[#This Row],[Jälkikäteistarkistuksesta aiheutuva valtionosuuden lisäsiirto]]</f>
        <v>46791956.919587262</v>
      </c>
      <c r="M16" s="71">
        <f>Taulukko13[[#This Row],[Siirtyvät kustannukset (TP21+TPA22)]]-Taulukko13[[#This Row],[Siirtyvät tulot ml. verokust. alenema ja tasauksen neutralisointi ]]</f>
        <v>1487806.4238768891</v>
      </c>
      <c r="N16" s="66">
        <f>Taulukko13[[#This Row],[Siirtyvien kustannusten ja tulojen erotus]]*$N$3</f>
        <v>-892683.85432613327</v>
      </c>
      <c r="O16" s="66">
        <f>$O$3*Taulukko13[[#This Row],[Asukasluku 31.12.2022]]</f>
        <v>1.503815177210575E-8</v>
      </c>
      <c r="P16" s="161">
        <f>Taulukko13[[#This Row],[Muutoksen rajaus (omavastuu 40 %)]]+Taulukko13[[#This Row],[Neutralisointi]]</f>
        <v>-892683.85432611825</v>
      </c>
    </row>
    <row r="17" spans="1:16" x14ac:dyDescent="0.2">
      <c r="A17">
        <v>51</v>
      </c>
      <c r="B17" t="s">
        <v>20</v>
      </c>
      <c r="C17" s="66">
        <v>9211</v>
      </c>
      <c r="D17" s="67">
        <v>42385681.45208659</v>
      </c>
      <c r="E17" s="66">
        <v>7915115.9378175717</v>
      </c>
      <c r="F17" s="66">
        <v>1005754.614979048</v>
      </c>
      <c r="G17" s="66">
        <v>4080037.3394414457</v>
      </c>
      <c r="H17" s="66">
        <v>22461068.978204787</v>
      </c>
      <c r="I17" s="66">
        <v>104308.93466779462</v>
      </c>
      <c r="J17" s="66">
        <v>330845.54633360571</v>
      </c>
      <c r="K17" s="66">
        <v>268071.10804677429</v>
      </c>
      <c r="L17" s="67">
        <f>E17+F17+G17+H17-I17-J17+Taulukko13[[#This Row],[Jälkikäteistarkistuksesta aiheutuva valtionosuuden lisäsiirto]]</f>
        <v>35294893.49748823</v>
      </c>
      <c r="M17" s="71">
        <f>Taulukko13[[#This Row],[Siirtyvät kustannukset (TP21+TPA22)]]-Taulukko13[[#This Row],[Siirtyvät tulot ml. verokust. alenema ja tasauksen neutralisointi ]]</f>
        <v>7090787.9545983598</v>
      </c>
      <c r="N17" s="66">
        <f>Taulukko13[[#This Row],[Siirtyvien kustannusten ja tulojen erotus]]*$N$3</f>
        <v>-4254472.7727590147</v>
      </c>
      <c r="O17" s="66">
        <f>$O$3*Taulukko13[[#This Row],[Asukasluku 31.12.2022]]</f>
        <v>1.2284180203340376E-8</v>
      </c>
      <c r="P17" s="161">
        <f>Taulukko13[[#This Row],[Muutoksen rajaus (omavastuu 40 %)]]+Taulukko13[[#This Row],[Neutralisointi]]</f>
        <v>-4254472.7727590026</v>
      </c>
    </row>
    <row r="18" spans="1:16" x14ac:dyDescent="0.2">
      <c r="A18">
        <v>52</v>
      </c>
      <c r="B18" t="s">
        <v>21</v>
      </c>
      <c r="C18" s="66">
        <v>2346</v>
      </c>
      <c r="D18" s="67">
        <v>10986123.829905903</v>
      </c>
      <c r="E18" s="66">
        <v>5083854.7315053362</v>
      </c>
      <c r="F18" s="66">
        <v>312797.41567026312</v>
      </c>
      <c r="G18" s="66">
        <v>1274358.835871812</v>
      </c>
      <c r="H18" s="66">
        <v>3839585.4278847505</v>
      </c>
      <c r="I18" s="66">
        <v>18457.147769664836</v>
      </c>
      <c r="J18" s="66">
        <v>-1176267.123989108</v>
      </c>
      <c r="K18" s="66">
        <v>68276.497609133919</v>
      </c>
      <c r="L18" s="67">
        <f>E18+F18+G18+H18-I18-J18+Taulukko13[[#This Row],[Jälkikäteistarkistuksesta aiheutuva valtionosuuden lisäsiirto]]</f>
        <v>11736682.884760737</v>
      </c>
      <c r="M18" s="71">
        <f>Taulukko13[[#This Row],[Siirtyvät kustannukset (TP21+TPA22)]]-Taulukko13[[#This Row],[Siirtyvät tulot ml. verokust. alenema ja tasauksen neutralisointi ]]</f>
        <v>-750559.05485483445</v>
      </c>
      <c r="N18" s="66">
        <f>Taulukko13[[#This Row],[Siirtyvien kustannusten ja tulojen erotus]]*$N$3</f>
        <v>450335.43291290058</v>
      </c>
      <c r="O18" s="66">
        <f>$O$3*Taulukko13[[#This Row],[Asukasluku 31.12.2022]]</f>
        <v>3.1287250849024557E-9</v>
      </c>
      <c r="P18" s="161">
        <f>Taulukko13[[#This Row],[Muutoksen rajaus (omavastuu 40 %)]]+Taulukko13[[#This Row],[Neutralisointi]]</f>
        <v>450335.43291290372</v>
      </c>
    </row>
    <row r="19" spans="1:16" x14ac:dyDescent="0.2">
      <c r="A19">
        <v>61</v>
      </c>
      <c r="B19" t="s">
        <v>22</v>
      </c>
      <c r="C19" s="66">
        <v>16459</v>
      </c>
      <c r="D19" s="67">
        <v>75025622.990565002</v>
      </c>
      <c r="E19" s="66">
        <v>29360643.818721361</v>
      </c>
      <c r="F19" s="66">
        <v>2087776.8715312788</v>
      </c>
      <c r="G19" s="66">
        <v>6839166.1330739111</v>
      </c>
      <c r="H19" s="66">
        <v>33356788.996485889</v>
      </c>
      <c r="I19" s="66">
        <v>157549.43956408437</v>
      </c>
      <c r="J19" s="66">
        <v>-4403121.406217427</v>
      </c>
      <c r="K19" s="66">
        <v>479012.30782128521</v>
      </c>
      <c r="L19" s="67">
        <f>E19+F19+G19+H19-I19-J19+Taulukko13[[#This Row],[Jälkikäteistarkistuksesta aiheutuva valtionosuuden lisäsiirto]]</f>
        <v>76368960.094287083</v>
      </c>
      <c r="M19" s="71">
        <f>Taulukko13[[#This Row],[Siirtyvät kustannukset (TP21+TPA22)]]-Taulukko13[[#This Row],[Siirtyvät tulot ml. verokust. alenema ja tasauksen neutralisointi ]]</f>
        <v>-1343337.1037220806</v>
      </c>
      <c r="N19" s="66">
        <f>Taulukko13[[#This Row],[Siirtyvien kustannusten ja tulojen erotus]]*$N$3</f>
        <v>806002.26223324821</v>
      </c>
      <c r="O19" s="66">
        <f>$O$3*Taulukko13[[#This Row],[Asukasluku 31.12.2022]]</f>
        <v>2.1950420363345916E-8</v>
      </c>
      <c r="P19" s="161">
        <f>Taulukko13[[#This Row],[Muutoksen rajaus (omavastuu 40 %)]]+Taulukko13[[#This Row],[Neutralisointi]]</f>
        <v>806002.26223327022</v>
      </c>
    </row>
    <row r="20" spans="1:16" x14ac:dyDescent="0.2">
      <c r="A20">
        <v>69</v>
      </c>
      <c r="B20" t="s">
        <v>23</v>
      </c>
      <c r="C20" s="66">
        <v>6687</v>
      </c>
      <c r="D20" s="67">
        <v>32593155.537931874</v>
      </c>
      <c r="E20" s="66">
        <v>11617939.346811287</v>
      </c>
      <c r="F20" s="66">
        <v>643483.02063961606</v>
      </c>
      <c r="G20" s="66">
        <v>3112628.242060496</v>
      </c>
      <c r="H20" s="66">
        <v>11704457.004095018</v>
      </c>
      <c r="I20" s="66">
        <v>54886.016601582305</v>
      </c>
      <c r="J20" s="66">
        <v>-3421061.9946365235</v>
      </c>
      <c r="K20" s="66">
        <v>194614.211215805</v>
      </c>
      <c r="L20" s="67">
        <f>E20+F20+G20+H20-I20-J20+Taulukko13[[#This Row],[Jälkikäteistarkistuksesta aiheutuva valtionosuuden lisäsiirto]]</f>
        <v>30639297.802857164</v>
      </c>
      <c r="M20" s="71">
        <f>Taulukko13[[#This Row],[Siirtyvät kustannukset (TP21+TPA22)]]-Taulukko13[[#This Row],[Siirtyvät tulot ml. verokust. alenema ja tasauksen neutralisointi ]]</f>
        <v>1953857.7350747101</v>
      </c>
      <c r="N20" s="66">
        <f>Taulukko13[[#This Row],[Siirtyvien kustannusten ja tulojen erotus]]*$N$3</f>
        <v>-1172314.6410448258</v>
      </c>
      <c r="O20" s="66">
        <f>$O$3*Taulukko13[[#This Row],[Asukasluku 31.12.2022]]</f>
        <v>8.9180667701375629E-9</v>
      </c>
      <c r="P20" s="161">
        <f>Taulukko13[[#This Row],[Muutoksen rajaus (omavastuu 40 %)]]+Taulukko13[[#This Row],[Neutralisointi]]</f>
        <v>-1172314.6410448169</v>
      </c>
    </row>
    <row r="21" spans="1:16" x14ac:dyDescent="0.2">
      <c r="A21">
        <v>71</v>
      </c>
      <c r="B21" t="s">
        <v>24</v>
      </c>
      <c r="C21" s="66">
        <v>6591</v>
      </c>
      <c r="D21" s="67">
        <v>30379910.515424956</v>
      </c>
      <c r="E21" s="66">
        <v>11993128.498569369</v>
      </c>
      <c r="F21" s="66">
        <v>599626.3841424128</v>
      </c>
      <c r="G21" s="66">
        <v>3056883.1867675995</v>
      </c>
      <c r="H21" s="66">
        <v>10705778.254044103</v>
      </c>
      <c r="I21" s="66">
        <v>50251.995508250438</v>
      </c>
      <c r="J21" s="66">
        <v>-3695149.0992096304</v>
      </c>
      <c r="K21" s="66">
        <v>191820.28803998366</v>
      </c>
      <c r="L21" s="67">
        <f>E21+F21+G21+H21-I21-J21+Taulukko13[[#This Row],[Jälkikäteistarkistuksesta aiheutuva valtionosuuden lisäsiirto]]</f>
        <v>30192133.715264846</v>
      </c>
      <c r="M21" s="71">
        <f>Taulukko13[[#This Row],[Siirtyvät kustannukset (TP21+TPA22)]]-Taulukko13[[#This Row],[Siirtyvät tulot ml. verokust. alenema ja tasauksen neutralisointi ]]</f>
        <v>187776.80016011</v>
      </c>
      <c r="N21" s="66">
        <f>Taulukko13[[#This Row],[Siirtyvien kustannusten ja tulojen erotus]]*$N$3</f>
        <v>-112666.08009606597</v>
      </c>
      <c r="O21" s="66">
        <f>$O$3*Taulukko13[[#This Row],[Asukasluku 31.12.2022]]</f>
        <v>8.7900370991441111E-9</v>
      </c>
      <c r="P21" s="161">
        <f>Taulukko13[[#This Row],[Muutoksen rajaus (omavastuu 40 %)]]+Taulukko13[[#This Row],[Neutralisointi]]</f>
        <v>-112666.08009605718</v>
      </c>
    </row>
    <row r="22" spans="1:16" x14ac:dyDescent="0.2">
      <c r="A22">
        <v>72</v>
      </c>
      <c r="B22" t="s">
        <v>25</v>
      </c>
      <c r="C22" s="66">
        <v>960</v>
      </c>
      <c r="D22" s="67">
        <v>4758032.9831852103</v>
      </c>
      <c r="E22" s="66">
        <v>1904545.2628569978</v>
      </c>
      <c r="F22" s="66">
        <v>53759.839307948001</v>
      </c>
      <c r="G22" s="66">
        <v>391496.22208573704</v>
      </c>
      <c r="H22" s="66">
        <v>2114504.3924775794</v>
      </c>
      <c r="I22" s="66">
        <v>9637.8332243280474</v>
      </c>
      <c r="J22" s="66">
        <v>-184462.39312652545</v>
      </c>
      <c r="K22" s="66">
        <v>27939.231758213369</v>
      </c>
      <c r="L22" s="67">
        <f>E22+F22+G22+H22-I22-J22+Taulukko13[[#This Row],[Jälkikäteistarkistuksesta aiheutuva valtionosuuden lisäsiirto]]</f>
        <v>4667069.508388673</v>
      </c>
      <c r="M22" s="71">
        <f>Taulukko13[[#This Row],[Siirtyvät kustannukset (TP21+TPA22)]]-Taulukko13[[#This Row],[Siirtyvät tulot ml. verokust. alenema ja tasauksen neutralisointi ]]</f>
        <v>90963.47479653731</v>
      </c>
      <c r="N22" s="66">
        <f>Taulukko13[[#This Row],[Siirtyvien kustannusten ja tulojen erotus]]*$N$3</f>
        <v>-54578.084877922374</v>
      </c>
      <c r="O22" s="66">
        <f>$O$3*Taulukko13[[#This Row],[Asukasluku 31.12.2022]]</f>
        <v>1.2802967099345088E-9</v>
      </c>
      <c r="P22" s="161">
        <f>Taulukko13[[#This Row],[Muutoksen rajaus (omavastuu 40 %)]]+Taulukko13[[#This Row],[Neutralisointi]]</f>
        <v>-54578.084877921094</v>
      </c>
    </row>
    <row r="23" spans="1:16" x14ac:dyDescent="0.2">
      <c r="A23">
        <v>74</v>
      </c>
      <c r="B23" t="s">
        <v>26</v>
      </c>
      <c r="C23" s="66">
        <v>1052</v>
      </c>
      <c r="D23" s="67">
        <v>5531837.454847455</v>
      </c>
      <c r="E23" s="66">
        <v>2729035.5246011144</v>
      </c>
      <c r="F23" s="66">
        <v>172093.96483136318</v>
      </c>
      <c r="G23" s="66">
        <v>620480.17281413835</v>
      </c>
      <c r="H23" s="66">
        <v>1583323.8332670971</v>
      </c>
      <c r="I23" s="66">
        <v>7802.7501118524206</v>
      </c>
      <c r="J23" s="66">
        <v>-635779.06689211621</v>
      </c>
      <c r="K23" s="66">
        <v>30616.741468375483</v>
      </c>
      <c r="L23" s="67">
        <f>E23+F23+G23+H23-I23-J23+Taulukko13[[#This Row],[Jälkikäteistarkistuksesta aiheutuva valtionosuuden lisäsiirto]]</f>
        <v>5763526.5537623521</v>
      </c>
      <c r="M23" s="71">
        <f>Taulukko13[[#This Row],[Siirtyvät kustannukset (TP21+TPA22)]]-Taulukko13[[#This Row],[Siirtyvät tulot ml. verokust. alenema ja tasauksen neutralisointi ]]</f>
        <v>-231689.09891489707</v>
      </c>
      <c r="N23" s="66">
        <f>Taulukko13[[#This Row],[Siirtyvien kustannusten ja tulojen erotus]]*$N$3</f>
        <v>139013.45934893822</v>
      </c>
      <c r="O23" s="66">
        <f>$O$3*Taulukko13[[#This Row],[Asukasluku 31.12.2022]]</f>
        <v>1.4029918113032325E-9</v>
      </c>
      <c r="P23" s="161">
        <f>Taulukko13[[#This Row],[Muutoksen rajaus (omavastuu 40 %)]]+Taulukko13[[#This Row],[Neutralisointi]]</f>
        <v>139013.45934893962</v>
      </c>
    </row>
    <row r="24" spans="1:16" x14ac:dyDescent="0.2">
      <c r="A24">
        <v>75</v>
      </c>
      <c r="B24" t="s">
        <v>27</v>
      </c>
      <c r="C24" s="66">
        <v>19549</v>
      </c>
      <c r="D24" s="67">
        <v>96506200.691505596</v>
      </c>
      <c r="E24" s="66">
        <v>31910027.502460785</v>
      </c>
      <c r="F24" s="66">
        <v>6727175.8736678977</v>
      </c>
      <c r="G24" s="66">
        <v>7506814.4456494143</v>
      </c>
      <c r="H24" s="66">
        <v>45015493.546919435</v>
      </c>
      <c r="I24" s="66">
        <v>229993.74852321358</v>
      </c>
      <c r="J24" s="66">
        <v>1264828.7735206392</v>
      </c>
      <c r="K24" s="66">
        <v>568941.71004303452</v>
      </c>
      <c r="L24" s="67">
        <f>E24+F24+G24+H24-I24-J24+Taulukko13[[#This Row],[Jälkikäteistarkistuksesta aiheutuva valtionosuuden lisäsiirto]]</f>
        <v>90233630.556696698</v>
      </c>
      <c r="M24" s="71">
        <f>Taulukko13[[#This Row],[Siirtyvät kustannukset (TP21+TPA22)]]-Taulukko13[[#This Row],[Siirtyvät tulot ml. verokust. alenema ja tasauksen neutralisointi ]]</f>
        <v>6272570.134808898</v>
      </c>
      <c r="N24" s="66">
        <f>Taulukko13[[#This Row],[Siirtyvien kustannusten ja tulojen erotus]]*$N$3</f>
        <v>-3763542.0808853381</v>
      </c>
      <c r="O24" s="66">
        <f>$O$3*Taulukko13[[#This Row],[Asukasluku 31.12.2022]]</f>
        <v>2.6071375398447616E-8</v>
      </c>
      <c r="P24" s="161">
        <f>Taulukko13[[#This Row],[Muutoksen rajaus (omavastuu 40 %)]]+Taulukko13[[#This Row],[Neutralisointi]]</f>
        <v>-3763542.0808853121</v>
      </c>
    </row>
    <row r="25" spans="1:16" x14ac:dyDescent="0.2">
      <c r="A25">
        <v>77</v>
      </c>
      <c r="B25" t="s">
        <v>28</v>
      </c>
      <c r="C25" s="66">
        <v>4601</v>
      </c>
      <c r="D25" s="67">
        <v>24219937.463999242</v>
      </c>
      <c r="E25" s="66">
        <v>10287979.037627243</v>
      </c>
      <c r="F25" s="66">
        <v>440186.07029721281</v>
      </c>
      <c r="G25" s="66">
        <v>2460356.6030654614</v>
      </c>
      <c r="H25" s="66">
        <v>7540196.157237947</v>
      </c>
      <c r="I25" s="66">
        <v>35472.426214418731</v>
      </c>
      <c r="J25" s="66">
        <v>-2646384.5613471586</v>
      </c>
      <c r="K25" s="66">
        <v>133904.58887452053</v>
      </c>
      <c r="L25" s="67">
        <f>E25+F25+G25+H25-I25-J25+Taulukko13[[#This Row],[Jälkikäteistarkistuksesta aiheutuva valtionosuuden lisäsiirto]]</f>
        <v>23473534.592235118</v>
      </c>
      <c r="M25" s="71">
        <f>Taulukko13[[#This Row],[Siirtyvät kustannukset (TP21+TPA22)]]-Taulukko13[[#This Row],[Siirtyvät tulot ml. verokust. alenema ja tasauksen neutralisointi ]]</f>
        <v>746402.87176412344</v>
      </c>
      <c r="N25" s="66">
        <f>Taulukko13[[#This Row],[Siirtyvien kustannusten ja tulojen erotus]]*$N$3</f>
        <v>-447841.72305847396</v>
      </c>
      <c r="O25" s="66">
        <f>$O$3*Taulukko13[[#This Row],[Asukasluku 31.12.2022]]</f>
        <v>6.1360887108423696E-9</v>
      </c>
      <c r="P25" s="161">
        <f>Taulukko13[[#This Row],[Muutoksen rajaus (omavastuu 40 %)]]+Taulukko13[[#This Row],[Neutralisointi]]</f>
        <v>-447841.72305846785</v>
      </c>
    </row>
    <row r="26" spans="1:16" x14ac:dyDescent="0.2">
      <c r="A26">
        <v>78</v>
      </c>
      <c r="B26" t="s">
        <v>29</v>
      </c>
      <c r="C26" s="66">
        <v>7832</v>
      </c>
      <c r="D26" s="67">
        <v>37937960.075353839</v>
      </c>
      <c r="E26" s="66">
        <v>11097765.271144416</v>
      </c>
      <c r="F26" s="66">
        <v>1732166.8771050046</v>
      </c>
      <c r="G26" s="66">
        <v>2842539.4999540825</v>
      </c>
      <c r="H26" s="66">
        <v>19921348.206401162</v>
      </c>
      <c r="I26" s="66">
        <v>96248.863047216946</v>
      </c>
      <c r="J26" s="66">
        <v>975178.91923836921</v>
      </c>
      <c r="K26" s="66">
        <v>227937.5657607574</v>
      </c>
      <c r="L26" s="67">
        <f>E26+F26+G26+H26-I26-J26+Taulukko13[[#This Row],[Jälkikäteistarkistuksesta aiheutuva valtionosuuden lisäsiirto]]</f>
        <v>34750329.63807983</v>
      </c>
      <c r="M26" s="71">
        <f>Taulukko13[[#This Row],[Siirtyvät kustannukset (TP21+TPA22)]]-Taulukko13[[#This Row],[Siirtyvät tulot ml. verokust. alenema ja tasauksen neutralisointi ]]</f>
        <v>3187630.437274009</v>
      </c>
      <c r="N26" s="66">
        <f>Taulukko13[[#This Row],[Siirtyvien kustannusten ja tulojen erotus]]*$N$3</f>
        <v>-1912578.262364405</v>
      </c>
      <c r="O26" s="66">
        <f>$O$3*Taulukko13[[#This Row],[Asukasluku 31.12.2022]]</f>
        <v>1.0445087325215701E-8</v>
      </c>
      <c r="P26" s="161">
        <f>Taulukko13[[#This Row],[Muutoksen rajaus (omavastuu 40 %)]]+Taulukko13[[#This Row],[Neutralisointi]]</f>
        <v>-1912578.2623643945</v>
      </c>
    </row>
    <row r="27" spans="1:16" x14ac:dyDescent="0.2">
      <c r="A27">
        <v>79</v>
      </c>
      <c r="B27" t="s">
        <v>30</v>
      </c>
      <c r="C27" s="66">
        <v>6753</v>
      </c>
      <c r="D27" s="67">
        <v>33781597.445024647</v>
      </c>
      <c r="E27" s="66">
        <v>11370384.976055356</v>
      </c>
      <c r="F27" s="66">
        <v>3731450.5836913707</v>
      </c>
      <c r="G27" s="66">
        <v>2527863.0506040272</v>
      </c>
      <c r="H27" s="66">
        <v>15114238.384670932</v>
      </c>
      <c r="I27" s="66">
        <v>83768.207127165646</v>
      </c>
      <c r="J27" s="66">
        <v>814219.63212843298</v>
      </c>
      <c r="K27" s="66">
        <v>196535.03339918217</v>
      </c>
      <c r="L27" s="67">
        <f>E27+F27+G27+H27-I27-J27+Taulukko13[[#This Row],[Jälkikäteistarkistuksesta aiheutuva valtionosuuden lisäsiirto]]</f>
        <v>32042484.189165272</v>
      </c>
      <c r="M27" s="71">
        <f>Taulukko13[[#This Row],[Siirtyvät kustannukset (TP21+TPA22)]]-Taulukko13[[#This Row],[Siirtyvät tulot ml. verokust. alenema ja tasauksen neutralisointi ]]</f>
        <v>1739113.255859375</v>
      </c>
      <c r="N27" s="66">
        <f>Taulukko13[[#This Row],[Siirtyvien kustannusten ja tulojen erotus]]*$N$3</f>
        <v>-1043467.9535156247</v>
      </c>
      <c r="O27" s="66">
        <f>$O$3*Taulukko13[[#This Row],[Asukasluku 31.12.2022]]</f>
        <v>9.0060871689455597E-9</v>
      </c>
      <c r="P27" s="161">
        <f>Taulukko13[[#This Row],[Muutoksen rajaus (omavastuu 40 %)]]+Taulukko13[[#This Row],[Neutralisointi]]</f>
        <v>-1043467.9535156158</v>
      </c>
    </row>
    <row r="28" spans="1:16" x14ac:dyDescent="0.2">
      <c r="A28">
        <v>81</v>
      </c>
      <c r="B28" t="s">
        <v>31</v>
      </c>
      <c r="C28" s="66">
        <v>2574</v>
      </c>
      <c r="D28" s="67">
        <v>14064747.412527071</v>
      </c>
      <c r="E28" s="66">
        <v>6826585.7778755147</v>
      </c>
      <c r="F28" s="66">
        <v>554608.77005198575</v>
      </c>
      <c r="G28" s="66">
        <v>1480883.1455976253</v>
      </c>
      <c r="H28" s="66">
        <v>4193045.2717087413</v>
      </c>
      <c r="I28" s="66">
        <v>21103.100438831993</v>
      </c>
      <c r="J28" s="66">
        <v>-1168963.4110535933</v>
      </c>
      <c r="K28" s="66">
        <v>74912.065151709598</v>
      </c>
      <c r="L28" s="67">
        <f>E28+F28+G28+H28-I28-J28+Taulukko13[[#This Row],[Jälkikäteistarkistuksesta aiheutuva valtionosuuden lisäsiirto]]</f>
        <v>14277895.341000341</v>
      </c>
      <c r="M28" s="71">
        <f>Taulukko13[[#This Row],[Siirtyvät kustannukset (TP21+TPA22)]]-Taulukko13[[#This Row],[Siirtyvät tulot ml. verokust. alenema ja tasauksen neutralisointi ]]</f>
        <v>-213147.92847326957</v>
      </c>
      <c r="N28" s="66">
        <f>Taulukko13[[#This Row],[Siirtyvien kustannusten ja tulojen erotus]]*$N$3</f>
        <v>127888.75708396171</v>
      </c>
      <c r="O28" s="66">
        <f>$O$3*Taulukko13[[#This Row],[Asukasluku 31.12.2022]]</f>
        <v>3.4327955535119018E-9</v>
      </c>
      <c r="P28" s="161">
        <f>Taulukko13[[#This Row],[Muutoksen rajaus (omavastuu 40 %)]]+Taulukko13[[#This Row],[Neutralisointi]]</f>
        <v>127888.75708396515</v>
      </c>
    </row>
    <row r="29" spans="1:16" x14ac:dyDescent="0.2">
      <c r="A29">
        <v>82</v>
      </c>
      <c r="B29" t="s">
        <v>32</v>
      </c>
      <c r="C29" s="66">
        <v>9359</v>
      </c>
      <c r="D29" s="67">
        <v>31843290.85907964</v>
      </c>
      <c r="E29" s="66">
        <v>5793496.3318549842</v>
      </c>
      <c r="F29" s="66">
        <v>649623.77914942475</v>
      </c>
      <c r="G29" s="66">
        <v>3300736.1302879015</v>
      </c>
      <c r="H29" s="66">
        <v>22685083.084217839</v>
      </c>
      <c r="I29" s="66">
        <v>103721.6819753185</v>
      </c>
      <c r="J29" s="66">
        <v>-30750.047210129858</v>
      </c>
      <c r="K29" s="66">
        <v>272378.40627616551</v>
      </c>
      <c r="L29" s="67">
        <f>E29+F29+G29+H29-I29-J29+Taulukko13[[#This Row],[Jälkikäteistarkistuksesta aiheutuva valtionosuuden lisäsiirto]]</f>
        <v>32628346.097021125</v>
      </c>
      <c r="M29" s="71">
        <f>Taulukko13[[#This Row],[Siirtyvät kustannukset (TP21+TPA22)]]-Taulukko13[[#This Row],[Siirtyvät tulot ml. verokust. alenema ja tasauksen neutralisointi ]]</f>
        <v>-785055.2379414849</v>
      </c>
      <c r="N29" s="66">
        <f>Taulukko13[[#This Row],[Siirtyvien kustannusten ja tulojen erotus]]*$N$3</f>
        <v>471033.14276489086</v>
      </c>
      <c r="O29" s="66">
        <f>$O$3*Taulukko13[[#This Row],[Asukasluku 31.12.2022]]</f>
        <v>1.2481559279455278E-8</v>
      </c>
      <c r="P29" s="161">
        <f>Taulukko13[[#This Row],[Muutoksen rajaus (omavastuu 40 %)]]+Taulukko13[[#This Row],[Neutralisointi]]</f>
        <v>471033.14276490331</v>
      </c>
    </row>
    <row r="30" spans="1:16" x14ac:dyDescent="0.2">
      <c r="A30">
        <v>86</v>
      </c>
      <c r="B30" t="s">
        <v>33</v>
      </c>
      <c r="C30" s="66">
        <v>8031</v>
      </c>
      <c r="D30" s="67">
        <v>30179740.899606381</v>
      </c>
      <c r="E30" s="66">
        <v>6841305.315204992</v>
      </c>
      <c r="F30" s="66">
        <v>529419.30136803514</v>
      </c>
      <c r="G30" s="66">
        <v>3340146.1501215966</v>
      </c>
      <c r="H30" s="66">
        <v>18411407.861308653</v>
      </c>
      <c r="I30" s="66">
        <v>84191.091956710006</v>
      </c>
      <c r="J30" s="66">
        <v>-820297.7654190195</v>
      </c>
      <c r="K30" s="66">
        <v>233729.13567730371</v>
      </c>
      <c r="L30" s="67">
        <f>E30+F30+G30+H30-I30-J30+Taulukko13[[#This Row],[Jälkikäteistarkistuksesta aiheutuva valtionosuuden lisäsiirto]]</f>
        <v>30092114.437142894</v>
      </c>
      <c r="M30" s="71">
        <f>Taulukko13[[#This Row],[Siirtyvät kustannukset (TP21+TPA22)]]-Taulukko13[[#This Row],[Siirtyvät tulot ml. verokust. alenema ja tasauksen neutralisointi ]]</f>
        <v>87626.46246348694</v>
      </c>
      <c r="N30" s="66">
        <f>Taulukko13[[#This Row],[Siirtyvien kustannusten ja tulojen erotus]]*$N$3</f>
        <v>-52575.877478092152</v>
      </c>
      <c r="O30" s="66">
        <f>$O$3*Taulukko13[[#This Row],[Asukasluku 31.12.2022]]</f>
        <v>1.0710482164045875E-8</v>
      </c>
      <c r="P30" s="161">
        <f>Taulukko13[[#This Row],[Muutoksen rajaus (omavastuu 40 %)]]+Taulukko13[[#This Row],[Neutralisointi]]</f>
        <v>-52575.877478081442</v>
      </c>
    </row>
    <row r="31" spans="1:16" x14ac:dyDescent="0.2">
      <c r="A31">
        <v>90</v>
      </c>
      <c r="B31" t="s">
        <v>34</v>
      </c>
      <c r="C31" s="66">
        <v>3061</v>
      </c>
      <c r="D31" s="67">
        <v>19752519.608670179</v>
      </c>
      <c r="E31" s="66">
        <v>9821033.1725339442</v>
      </c>
      <c r="F31" s="66">
        <v>911912.36680367053</v>
      </c>
      <c r="G31" s="66">
        <v>1673075.1314722081</v>
      </c>
      <c r="H31" s="66">
        <v>5110143.9333453402</v>
      </c>
      <c r="I31" s="66">
        <v>26767.758946314218</v>
      </c>
      <c r="J31" s="66">
        <v>-1156585.1197899391</v>
      </c>
      <c r="K31" s="66">
        <v>89085.404595719912</v>
      </c>
      <c r="L31" s="67">
        <f>E31+F31+G31+H31-I31-J31+Taulukko13[[#This Row],[Jälkikäteistarkistuksesta aiheutuva valtionosuuden lisäsiirto]]</f>
        <v>18735067.369594507</v>
      </c>
      <c r="M31" s="71">
        <f>Taulukko13[[#This Row],[Siirtyvät kustannukset (TP21+TPA22)]]-Taulukko13[[#This Row],[Siirtyvät tulot ml. verokust. alenema ja tasauksen neutralisointi ]]</f>
        <v>1017452.2390756719</v>
      </c>
      <c r="N31" s="66">
        <f>Taulukko13[[#This Row],[Siirtyvien kustannusten ja tulojen erotus]]*$N$3</f>
        <v>-610471.34344540304</v>
      </c>
      <c r="O31" s="66">
        <f>$O$3*Taulukko13[[#This Row],[Asukasluku 31.12.2022]]</f>
        <v>4.0822794053224286E-9</v>
      </c>
      <c r="P31" s="161">
        <f>Taulukko13[[#This Row],[Muutoksen rajaus (omavastuu 40 %)]]+Taulukko13[[#This Row],[Neutralisointi]]</f>
        <v>-610471.34344539896</v>
      </c>
    </row>
    <row r="32" spans="1:16" x14ac:dyDescent="0.2">
      <c r="A32">
        <v>91</v>
      </c>
      <c r="B32" t="s">
        <v>35</v>
      </c>
      <c r="C32" s="66">
        <v>664028</v>
      </c>
      <c r="D32" s="67">
        <v>2461344591.6476412</v>
      </c>
      <c r="E32" s="66">
        <v>243837618.86699295</v>
      </c>
      <c r="F32" s="66">
        <v>233724323.71758217</v>
      </c>
      <c r="G32" s="66">
        <v>199340186.16893306</v>
      </c>
      <c r="H32" s="66">
        <v>2104133545.1117935</v>
      </c>
      <c r="I32" s="66">
        <v>10391669.018773561</v>
      </c>
      <c r="J32" s="66">
        <v>255917099.58899218</v>
      </c>
      <c r="K32" s="66">
        <v>19325450.193690527</v>
      </c>
      <c r="L32" s="67">
        <f>E32+F32+G32+H32-I32-J32+Taulukko13[[#This Row],[Jälkikäteistarkistuksesta aiheutuva valtionosuuden lisäsiirto]]</f>
        <v>2534052355.4512262</v>
      </c>
      <c r="M32" s="71">
        <f>Taulukko13[[#This Row],[Siirtyvät kustannukset (TP21+TPA22)]]-Taulukko13[[#This Row],[Siirtyvät tulot ml. verokust. alenema ja tasauksen neutralisointi ]]</f>
        <v>-72707763.803585052</v>
      </c>
      <c r="N32" s="66">
        <f>Taulukko13[[#This Row],[Siirtyvien kustannusten ja tulojen erotus]]*$N$3</f>
        <v>43624658.282151021</v>
      </c>
      <c r="O32" s="66">
        <f>$O$3*Taulukko13[[#This Row],[Asukasluku 31.12.2022]]</f>
        <v>8.8557589969207501E-7</v>
      </c>
      <c r="P32" s="161">
        <f>Taulukko13[[#This Row],[Muutoksen rajaus (omavastuu 40 %)]]+Taulukko13[[#This Row],[Neutralisointi]]</f>
        <v>43624658.282151908</v>
      </c>
    </row>
    <row r="33" spans="1:16" x14ac:dyDescent="0.2">
      <c r="A33">
        <v>92</v>
      </c>
      <c r="B33" t="s">
        <v>36</v>
      </c>
      <c r="C33" s="66">
        <v>242819</v>
      </c>
      <c r="D33" s="67">
        <v>800728465.87042534</v>
      </c>
      <c r="E33" s="66">
        <v>42237774.074004054</v>
      </c>
      <c r="F33" s="66">
        <v>42204953.227117106</v>
      </c>
      <c r="G33" s="66">
        <v>67420458.955235496</v>
      </c>
      <c r="H33" s="66">
        <v>649733303.85102999</v>
      </c>
      <c r="I33" s="66">
        <v>3075633.230254313</v>
      </c>
      <c r="J33" s="66">
        <v>39111103.956790961</v>
      </c>
      <c r="K33" s="66">
        <v>7066850.3294766787</v>
      </c>
      <c r="L33" s="67">
        <f>E33+F33+G33+H33-I33-J33+Taulukko13[[#This Row],[Jälkikäteistarkistuksesta aiheutuva valtionosuuden lisäsiirto]]</f>
        <v>766476603.24981809</v>
      </c>
      <c r="M33" s="71">
        <f>Taulukko13[[#This Row],[Siirtyvät kustannukset (TP21+TPA22)]]-Taulukko13[[#This Row],[Siirtyvät tulot ml. verokust. alenema ja tasauksen neutralisointi ]]</f>
        <v>34251862.620607257</v>
      </c>
      <c r="N33" s="66">
        <f>Taulukko13[[#This Row],[Siirtyvien kustannusten ja tulojen erotus]]*$N$3</f>
        <v>-20551117.572364349</v>
      </c>
      <c r="O33" s="66">
        <f>$O$3*Taulukko13[[#This Row],[Asukasluku 31.12.2022]]</f>
        <v>3.238337154266536E-7</v>
      </c>
      <c r="P33" s="161">
        <f>Taulukko13[[#This Row],[Muutoksen rajaus (omavastuu 40 %)]]+Taulukko13[[#This Row],[Neutralisointi]]</f>
        <v>-20551117.572364025</v>
      </c>
    </row>
    <row r="34" spans="1:16" x14ac:dyDescent="0.2">
      <c r="A34">
        <v>97</v>
      </c>
      <c r="B34" t="s">
        <v>37</v>
      </c>
      <c r="C34" s="66">
        <v>2091</v>
      </c>
      <c r="D34" s="67">
        <v>11400581.95270176</v>
      </c>
      <c r="E34" s="66">
        <v>4594576.6533796787</v>
      </c>
      <c r="F34" s="66">
        <v>375161.73399505671</v>
      </c>
      <c r="G34" s="66">
        <v>1064312.5532881608</v>
      </c>
      <c r="H34" s="66">
        <v>3704175.5805458636</v>
      </c>
      <c r="I34" s="66">
        <v>18132.463805367312</v>
      </c>
      <c r="J34" s="66">
        <v>-800874.0543490313</v>
      </c>
      <c r="K34" s="66">
        <v>60855.13917335849</v>
      </c>
      <c r="L34" s="67">
        <f>E34+F34+G34+H34-I34-J34+Taulukko13[[#This Row],[Jälkikäteistarkistuksesta aiheutuva valtionosuuden lisäsiirto]]</f>
        <v>10581823.250925781</v>
      </c>
      <c r="M34" s="71">
        <f>Taulukko13[[#This Row],[Siirtyvät kustannukset (TP21+TPA22)]]-Taulukko13[[#This Row],[Siirtyvät tulot ml. verokust. alenema ja tasauksen neutralisointi ]]</f>
        <v>818758.70177597925</v>
      </c>
      <c r="N34" s="66">
        <f>Taulukko13[[#This Row],[Siirtyvien kustannusten ja tulojen erotus]]*$N$3</f>
        <v>-491255.22106558742</v>
      </c>
      <c r="O34" s="66">
        <f>$O$3*Taulukko13[[#This Row],[Asukasluku 31.12.2022]]</f>
        <v>2.7886462713261021E-9</v>
      </c>
      <c r="P34" s="161">
        <f>Taulukko13[[#This Row],[Muutoksen rajaus (omavastuu 40 %)]]+Taulukko13[[#This Row],[Neutralisointi]]</f>
        <v>-491255.22106558463</v>
      </c>
    </row>
    <row r="35" spans="1:16" x14ac:dyDescent="0.2">
      <c r="A35">
        <v>98</v>
      </c>
      <c r="B35" t="s">
        <v>38</v>
      </c>
      <c r="C35" s="66">
        <v>22943</v>
      </c>
      <c r="D35" s="67">
        <v>82939956.3234988</v>
      </c>
      <c r="E35" s="66">
        <v>25491189.912915673</v>
      </c>
      <c r="F35" s="66">
        <v>1670412.7342580031</v>
      </c>
      <c r="G35" s="66">
        <v>8188518.6956843575</v>
      </c>
      <c r="H35" s="66">
        <v>54732082.768352635</v>
      </c>
      <c r="I35" s="66">
        <v>250706.45778371341</v>
      </c>
      <c r="J35" s="66">
        <v>-729139.32084760151</v>
      </c>
      <c r="K35" s="66">
        <v>667718.53565488465</v>
      </c>
      <c r="L35" s="67">
        <f>E35+F35+G35+H35-I35-J35+Taulukko13[[#This Row],[Jälkikäteistarkistuksesta aiheutuva valtionosuuden lisäsiirto]]</f>
        <v>91228355.509929448</v>
      </c>
      <c r="M35" s="71">
        <f>Taulukko13[[#This Row],[Siirtyvät kustannukset (TP21+TPA22)]]-Taulukko13[[#This Row],[Siirtyvät tulot ml. verokust. alenema ja tasauksen neutralisointi ]]</f>
        <v>-8288399.186430648</v>
      </c>
      <c r="N35" s="66">
        <f>Taulukko13[[#This Row],[Siirtyvien kustannusten ja tulojen erotus]]*$N$3</f>
        <v>4973039.5118583879</v>
      </c>
      <c r="O35" s="66">
        <f>$O$3*Taulukko13[[#This Row],[Asukasluku 31.12.2022]]</f>
        <v>3.0597757725028577E-8</v>
      </c>
      <c r="P35" s="161">
        <f>Taulukko13[[#This Row],[Muutoksen rajaus (omavastuu 40 %)]]+Taulukko13[[#This Row],[Neutralisointi]]</f>
        <v>4973039.5118584186</v>
      </c>
    </row>
    <row r="36" spans="1:16" x14ac:dyDescent="0.2">
      <c r="A36">
        <v>102</v>
      </c>
      <c r="B36" t="s">
        <v>39</v>
      </c>
      <c r="C36" s="66">
        <v>9745</v>
      </c>
      <c r="D36" s="67">
        <v>41210495.652386382</v>
      </c>
      <c r="E36" s="66">
        <v>13950767.352377666</v>
      </c>
      <c r="F36" s="66">
        <v>1139389.4386699041</v>
      </c>
      <c r="G36" s="66">
        <v>4610578.8557195226</v>
      </c>
      <c r="H36" s="66">
        <v>18285432.368995525</v>
      </c>
      <c r="I36" s="66">
        <v>86342.425544880723</v>
      </c>
      <c r="J36" s="66">
        <v>-3321874.5267728074</v>
      </c>
      <c r="K36" s="66">
        <v>283612.3057122805</v>
      </c>
      <c r="L36" s="67">
        <f>E36+F36+G36+H36-I36-J36+Taulukko13[[#This Row],[Jälkikäteistarkistuksesta aiheutuva valtionosuuden lisäsiirto]]</f>
        <v>41505312.422702819</v>
      </c>
      <c r="M36" s="71">
        <f>Taulukko13[[#This Row],[Siirtyvät kustannukset (TP21+TPA22)]]-Taulukko13[[#This Row],[Siirtyvät tulot ml. verokust. alenema ja tasauksen neutralisointi ]]</f>
        <v>-294816.77031643689</v>
      </c>
      <c r="N36" s="66">
        <f>Taulukko13[[#This Row],[Siirtyvien kustannusten ja tulojen erotus]]*$N$3</f>
        <v>176890.0621898621</v>
      </c>
      <c r="O36" s="66">
        <f>$O$3*Taulukko13[[#This Row],[Asukasluku 31.12.2022]]</f>
        <v>1.2996345248241445E-8</v>
      </c>
      <c r="P36" s="161">
        <f>Taulukko13[[#This Row],[Muutoksen rajaus (omavastuu 40 %)]]+Taulukko13[[#This Row],[Neutralisointi]]</f>
        <v>176890.06218987511</v>
      </c>
    </row>
    <row r="37" spans="1:16" x14ac:dyDescent="0.2">
      <c r="A37">
        <v>103</v>
      </c>
      <c r="B37" t="s">
        <v>40</v>
      </c>
      <c r="C37" s="66">
        <v>2161</v>
      </c>
      <c r="D37" s="67">
        <v>8725264.2693566103</v>
      </c>
      <c r="E37" s="66">
        <v>2929133.6228113989</v>
      </c>
      <c r="F37" s="66">
        <v>195064.6052921032</v>
      </c>
      <c r="G37" s="66">
        <v>1119389.9315861985</v>
      </c>
      <c r="H37" s="66">
        <v>3819067.40200557</v>
      </c>
      <c r="I37" s="66">
        <v>17842.62926060153</v>
      </c>
      <c r="J37" s="66">
        <v>-851906.61985037359</v>
      </c>
      <c r="K37" s="66">
        <v>62892.374822394886</v>
      </c>
      <c r="L37" s="67">
        <f>E37+F37+G37+H37-I37-J37+Taulukko13[[#This Row],[Jälkikäteistarkistuksesta aiheutuva valtionosuuden lisäsiirto]]</f>
        <v>8959611.9271074366</v>
      </c>
      <c r="M37" s="71">
        <f>Taulukko13[[#This Row],[Siirtyvät kustannukset (TP21+TPA22)]]-Taulukko13[[#This Row],[Siirtyvät tulot ml. verokust. alenema ja tasauksen neutralisointi ]]</f>
        <v>-234347.65775082633</v>
      </c>
      <c r="N37" s="66">
        <f>Taulukko13[[#This Row],[Siirtyvien kustannusten ja tulojen erotus]]*$N$3</f>
        <v>140608.59465049577</v>
      </c>
      <c r="O37" s="66">
        <f>$O$3*Taulukko13[[#This Row],[Asukasluku 31.12.2022]]</f>
        <v>2.8820012397588263E-9</v>
      </c>
      <c r="P37" s="161">
        <f>Taulukko13[[#This Row],[Muutoksen rajaus (omavastuu 40 %)]]+Taulukko13[[#This Row],[Neutralisointi]]</f>
        <v>140608.59465049865</v>
      </c>
    </row>
    <row r="38" spans="1:16" x14ac:dyDescent="0.2">
      <c r="A38">
        <v>105</v>
      </c>
      <c r="B38" t="s">
        <v>41</v>
      </c>
      <c r="C38" s="66">
        <v>2094</v>
      </c>
      <c r="D38" s="67">
        <v>13367396.207532249</v>
      </c>
      <c r="E38" s="66">
        <v>8000644.2532197759</v>
      </c>
      <c r="F38" s="66">
        <v>362343.11640516727</v>
      </c>
      <c r="G38" s="66">
        <v>1157963.1326509926</v>
      </c>
      <c r="H38" s="66">
        <v>3459081.9709332534</v>
      </c>
      <c r="I38" s="66">
        <v>16986.056003286038</v>
      </c>
      <c r="J38" s="66">
        <v>-1112108.3680026038</v>
      </c>
      <c r="K38" s="66">
        <v>60942.449272602913</v>
      </c>
      <c r="L38" s="67">
        <f>E38+F38+G38+H38-I38-J38+Taulukko13[[#This Row],[Jälkikäteistarkistuksesta aiheutuva valtionosuuden lisäsiirto]]</f>
        <v>14136097.234481111</v>
      </c>
      <c r="M38" s="71">
        <f>Taulukko13[[#This Row],[Siirtyvät kustannukset (TP21+TPA22)]]-Taulukko13[[#This Row],[Siirtyvät tulot ml. verokust. alenema ja tasauksen neutralisointi ]]</f>
        <v>-768701.02694886178</v>
      </c>
      <c r="N38" s="66">
        <f>Taulukko13[[#This Row],[Siirtyvien kustannusten ja tulojen erotus]]*$N$3</f>
        <v>461220.61616931699</v>
      </c>
      <c r="O38" s="66">
        <f>$O$3*Taulukko13[[#This Row],[Asukasluku 31.12.2022]]</f>
        <v>2.7926471985446471E-9</v>
      </c>
      <c r="P38" s="161">
        <f>Taulukko13[[#This Row],[Muutoksen rajaus (omavastuu 40 %)]]+Taulukko13[[#This Row],[Neutralisointi]]</f>
        <v>461220.61616931978</v>
      </c>
    </row>
    <row r="39" spans="1:16" x14ac:dyDescent="0.2">
      <c r="A39">
        <v>106</v>
      </c>
      <c r="B39" t="s">
        <v>42</v>
      </c>
      <c r="C39" s="66">
        <v>46797</v>
      </c>
      <c r="D39" s="67">
        <v>188385558.95925844</v>
      </c>
      <c r="E39" s="66">
        <v>45470608.762349918</v>
      </c>
      <c r="F39" s="66">
        <v>7272377.802218467</v>
      </c>
      <c r="G39" s="66">
        <v>15087308.61268465</v>
      </c>
      <c r="H39" s="66">
        <v>125323515.10288143</v>
      </c>
      <c r="I39" s="66">
        <v>589382.55002152431</v>
      </c>
      <c r="J39" s="66">
        <v>7066997.2023356138</v>
      </c>
      <c r="K39" s="66">
        <v>1361950.2381136573</v>
      </c>
      <c r="L39" s="67">
        <f>E39+F39+G39+H39-I39-J39+Taulukko13[[#This Row],[Jälkikäteistarkistuksesta aiheutuva valtionosuuden lisäsiirto]]</f>
        <v>186859380.76589099</v>
      </c>
      <c r="M39" s="71">
        <f>Taulukko13[[#This Row],[Siirtyvät kustannukset (TP21+TPA22)]]-Taulukko13[[#This Row],[Siirtyvät tulot ml. verokust. alenema ja tasauksen neutralisointi ]]</f>
        <v>1526178.1933674514</v>
      </c>
      <c r="N39" s="66">
        <f>Taulukko13[[#This Row],[Siirtyvien kustannusten ja tulojen erotus]]*$N$3</f>
        <v>-915706.91602047067</v>
      </c>
      <c r="O39" s="66">
        <f>$O$3*Taulukko13[[#This Row],[Asukasluku 31.12.2022]]</f>
        <v>6.2410463682088752E-8</v>
      </c>
      <c r="P39" s="161">
        <f>Taulukko13[[#This Row],[Muutoksen rajaus (omavastuu 40 %)]]+Taulukko13[[#This Row],[Neutralisointi]]</f>
        <v>-915706.91602040827</v>
      </c>
    </row>
    <row r="40" spans="1:16" x14ac:dyDescent="0.2">
      <c r="A40">
        <v>108</v>
      </c>
      <c r="B40" t="s">
        <v>43</v>
      </c>
      <c r="C40" s="66">
        <v>10257</v>
      </c>
      <c r="D40" s="67">
        <v>38647222.14710553</v>
      </c>
      <c r="E40" s="66">
        <v>11218927.569692764</v>
      </c>
      <c r="F40" s="66">
        <v>1028971.426534496</v>
      </c>
      <c r="G40" s="66">
        <v>4145926.7013224307</v>
      </c>
      <c r="H40" s="66">
        <v>21125416.970656183</v>
      </c>
      <c r="I40" s="66">
        <v>98475.221529288407</v>
      </c>
      <c r="J40" s="66">
        <v>-2747501.4642889448</v>
      </c>
      <c r="K40" s="66">
        <v>298513.22931666096</v>
      </c>
      <c r="L40" s="67">
        <f>E40+F40+G40+H40-I40-J40+Taulukko13[[#This Row],[Jälkikäteistarkistuksesta aiheutuva valtionosuuden lisäsiirto]]</f>
        <v>40466782.140282184</v>
      </c>
      <c r="M40" s="71">
        <f>Taulukko13[[#This Row],[Siirtyvät kustannukset (TP21+TPA22)]]-Taulukko13[[#This Row],[Siirtyvät tulot ml. verokust. alenema ja tasauksen neutralisointi ]]</f>
        <v>-1819559.993176654</v>
      </c>
      <c r="N40" s="66">
        <f>Taulukko13[[#This Row],[Siirtyvien kustannusten ja tulojen erotus]]*$N$3</f>
        <v>1091735.9959059921</v>
      </c>
      <c r="O40" s="66">
        <f>$O$3*Taulukko13[[#This Row],[Asukasluku 31.12.2022]]</f>
        <v>1.3679170160206517E-8</v>
      </c>
      <c r="P40" s="161">
        <f>Taulukko13[[#This Row],[Muutoksen rajaus (omavastuu 40 %)]]+Taulukko13[[#This Row],[Neutralisointi]]</f>
        <v>1091735.9959060058</v>
      </c>
    </row>
    <row r="41" spans="1:16" x14ac:dyDescent="0.2">
      <c r="A41">
        <v>109</v>
      </c>
      <c r="B41" t="s">
        <v>44</v>
      </c>
      <c r="C41" s="66">
        <v>68043</v>
      </c>
      <c r="D41" s="67">
        <v>287288321.71226305</v>
      </c>
      <c r="E41" s="66">
        <v>82067678.355447352</v>
      </c>
      <c r="F41" s="66">
        <v>7850317.1066507287</v>
      </c>
      <c r="G41" s="66">
        <v>23942839.457125414</v>
      </c>
      <c r="H41" s="66">
        <v>162643512.2405324</v>
      </c>
      <c r="I41" s="66">
        <v>757837.10718322324</v>
      </c>
      <c r="J41" s="66">
        <v>1457820.3472425546</v>
      </c>
      <c r="K41" s="66">
        <v>1980280.360962617</v>
      </c>
      <c r="L41" s="67">
        <f>E41+F41+G41+H41-I41-J41+Taulukko13[[#This Row],[Jälkikäteistarkistuksesta aiheutuva valtionosuuden lisäsiirto]]</f>
        <v>276268970.06629276</v>
      </c>
      <c r="M41" s="71">
        <f>Taulukko13[[#This Row],[Siirtyvät kustannukset (TP21+TPA22)]]-Taulukko13[[#This Row],[Siirtyvät tulot ml. verokust. alenema ja tasauksen neutralisointi ]]</f>
        <v>11019351.645970285</v>
      </c>
      <c r="N41" s="66">
        <f>Taulukko13[[#This Row],[Siirtyvien kustannusten ja tulojen erotus]]*$N$3</f>
        <v>-6611610.9875821695</v>
      </c>
      <c r="O41" s="66">
        <f>$O$3*Taulukko13[[#This Row],[Asukasluku 31.12.2022]]</f>
        <v>9.0745030243826851E-8</v>
      </c>
      <c r="P41" s="161">
        <f>Taulukko13[[#This Row],[Muutoksen rajaus (omavastuu 40 %)]]+Taulukko13[[#This Row],[Neutralisointi]]</f>
        <v>-6611610.9875820791</v>
      </c>
    </row>
    <row r="42" spans="1:16" x14ac:dyDescent="0.2">
      <c r="A42">
        <v>111</v>
      </c>
      <c r="B42" t="s">
        <v>45</v>
      </c>
      <c r="C42" s="66">
        <v>18131</v>
      </c>
      <c r="D42" s="67">
        <v>83629489.105912507</v>
      </c>
      <c r="E42" s="66">
        <v>38246773.960540608</v>
      </c>
      <c r="F42" s="66">
        <v>1453126.2322763372</v>
      </c>
      <c r="G42" s="66">
        <v>7320553.7821606165</v>
      </c>
      <c r="H42" s="66">
        <v>38667762.699959621</v>
      </c>
      <c r="I42" s="66">
        <v>178335.47713982087</v>
      </c>
      <c r="J42" s="66">
        <v>-3488917.5346646295</v>
      </c>
      <c r="K42" s="66">
        <v>527673.13646684017</v>
      </c>
      <c r="L42" s="67">
        <f>E42+F42+G42+H42-I42-J42+Taulukko13[[#This Row],[Jälkikäteistarkistuksesta aiheutuva valtionosuuden lisäsiirto]]</f>
        <v>89526471.86892885</v>
      </c>
      <c r="M42" s="71">
        <f>Taulukko13[[#This Row],[Siirtyvät kustannukset (TP21+TPA22)]]-Taulukko13[[#This Row],[Siirtyvät tulot ml. verokust. alenema ja tasauksen neutralisointi ]]</f>
        <v>-5896982.7630163431</v>
      </c>
      <c r="N42" s="66">
        <f>Taulukko13[[#This Row],[Siirtyvien kustannusten ja tulojen erotus]]*$N$3</f>
        <v>3538189.6578098051</v>
      </c>
      <c r="O42" s="66">
        <f>$O$3*Taulukko13[[#This Row],[Asukasluku 31.12.2022]]</f>
        <v>2.4180270466481851E-8</v>
      </c>
      <c r="P42" s="161">
        <f>Taulukko13[[#This Row],[Muutoksen rajaus (omavastuu 40 %)]]+Taulukko13[[#This Row],[Neutralisointi]]</f>
        <v>3538189.6578098293</v>
      </c>
    </row>
    <row r="43" spans="1:16" x14ac:dyDescent="0.2">
      <c r="A43">
        <v>139</v>
      </c>
      <c r="B43" t="s">
        <v>46</v>
      </c>
      <c r="C43" s="66">
        <v>9853</v>
      </c>
      <c r="D43" s="67">
        <v>38965603.479706861</v>
      </c>
      <c r="E43" s="66">
        <v>11024259.897250138</v>
      </c>
      <c r="F43" s="66">
        <v>678952.21059530787</v>
      </c>
      <c r="G43" s="66">
        <v>3531015.2253076332</v>
      </c>
      <c r="H43" s="66">
        <v>18126065.312126383</v>
      </c>
      <c r="I43" s="66">
        <v>83587.424451175233</v>
      </c>
      <c r="J43" s="66">
        <v>-4005459.300851353</v>
      </c>
      <c r="K43" s="66">
        <v>286755.46928507951</v>
      </c>
      <c r="L43" s="67">
        <f>E43+F43+G43+H43-I43-J43+Taulukko13[[#This Row],[Jälkikäteistarkistuksesta aiheutuva valtionosuuden lisäsiirto]]</f>
        <v>37568919.990964718</v>
      </c>
      <c r="M43" s="71">
        <f>Taulukko13[[#This Row],[Siirtyvät kustannukset (TP21+TPA22)]]-Taulukko13[[#This Row],[Siirtyvät tulot ml. verokust. alenema ja tasauksen neutralisointi ]]</f>
        <v>1396683.4887421429</v>
      </c>
      <c r="N43" s="66">
        <f>Taulukko13[[#This Row],[Siirtyvien kustannusten ja tulojen erotus]]*$N$3</f>
        <v>-838010.09324528556</v>
      </c>
      <c r="O43" s="66">
        <f>$O$3*Taulukko13[[#This Row],[Asukasluku 31.12.2022]]</f>
        <v>1.3140378628109078E-8</v>
      </c>
      <c r="P43" s="161">
        <f>Taulukko13[[#This Row],[Muutoksen rajaus (omavastuu 40 %)]]+Taulukko13[[#This Row],[Neutralisointi]]</f>
        <v>-838010.09324527241</v>
      </c>
    </row>
    <row r="44" spans="1:16" x14ac:dyDescent="0.2">
      <c r="A44">
        <v>140</v>
      </c>
      <c r="B44" t="s">
        <v>47</v>
      </c>
      <c r="C44" s="66">
        <v>20801</v>
      </c>
      <c r="D44" s="67">
        <v>88662662.024494126</v>
      </c>
      <c r="E44" s="66">
        <v>38927494.738741919</v>
      </c>
      <c r="F44" s="66">
        <v>2401658.2621109672</v>
      </c>
      <c r="G44" s="66">
        <v>8493569.8254353497</v>
      </c>
      <c r="H44" s="66">
        <v>41921459.663538665</v>
      </c>
      <c r="I44" s="66">
        <v>197014.18871714809</v>
      </c>
      <c r="J44" s="66">
        <v>-5634028.0717219356</v>
      </c>
      <c r="K44" s="66">
        <v>605379.12479437108</v>
      </c>
      <c r="L44" s="67">
        <f>E44+F44+G44+H44-I44-J44+Taulukko13[[#This Row],[Jälkikäteistarkistuksesta aiheutuva valtionosuuden lisäsiirto]]</f>
        <v>97786575.497626051</v>
      </c>
      <c r="M44" s="71">
        <f>Taulukko13[[#This Row],[Siirtyvät kustannukset (TP21+TPA22)]]-Taulukko13[[#This Row],[Siirtyvät tulot ml. verokust. alenema ja tasauksen neutralisointi ]]</f>
        <v>-9123913.4731319249</v>
      </c>
      <c r="N44" s="66">
        <f>Taulukko13[[#This Row],[Siirtyvien kustannusten ja tulojen erotus]]*$N$3</f>
        <v>5474348.0838791532</v>
      </c>
      <c r="O44" s="66">
        <f>$O$3*Taulukko13[[#This Row],[Asukasluku 31.12.2022]]</f>
        <v>2.7741095690987205E-8</v>
      </c>
      <c r="P44" s="161">
        <f>Taulukko13[[#This Row],[Muutoksen rajaus (omavastuu 40 %)]]+Taulukko13[[#This Row],[Neutralisointi]]</f>
        <v>5474348.0838791812</v>
      </c>
    </row>
    <row r="45" spans="1:16" x14ac:dyDescent="0.2">
      <c r="A45">
        <v>142</v>
      </c>
      <c r="B45" t="s">
        <v>48</v>
      </c>
      <c r="C45" s="66">
        <v>6504</v>
      </c>
      <c r="D45" s="67">
        <v>28446789.953957397</v>
      </c>
      <c r="E45" s="66">
        <v>10384527.972500835</v>
      </c>
      <c r="F45" s="66">
        <v>582198.47541706474</v>
      </c>
      <c r="G45" s="66">
        <v>2790326.3979924391</v>
      </c>
      <c r="H45" s="66">
        <v>12662980.660182675</v>
      </c>
      <c r="I45" s="66">
        <v>58874.202536716817</v>
      </c>
      <c r="J45" s="66">
        <v>-2133589.9447331377</v>
      </c>
      <c r="K45" s="66">
        <v>189288.29516189557</v>
      </c>
      <c r="L45" s="67">
        <f>E45+F45+G45+H45-I45-J45+Taulukko13[[#This Row],[Jälkikäteistarkistuksesta aiheutuva valtionosuuden lisäsiirto]]</f>
        <v>28684037.543451332</v>
      </c>
      <c r="M45" s="71">
        <f>Taulukko13[[#This Row],[Siirtyvät kustannukset (TP21+TPA22)]]-Taulukko13[[#This Row],[Siirtyvät tulot ml. verokust. alenema ja tasauksen neutralisointi ]]</f>
        <v>-237247.58949393407</v>
      </c>
      <c r="N45" s="66">
        <f>Taulukko13[[#This Row],[Siirtyvien kustannusten ja tulojen erotus]]*$N$3</f>
        <v>142348.55369636041</v>
      </c>
      <c r="O45" s="66">
        <f>$O$3*Taulukko13[[#This Row],[Asukasluku 31.12.2022]]</f>
        <v>8.674010209806296E-9</v>
      </c>
      <c r="P45" s="161">
        <f>Taulukko13[[#This Row],[Muutoksen rajaus (omavastuu 40 %)]]+Taulukko13[[#This Row],[Neutralisointi]]</f>
        <v>142348.55369636908</v>
      </c>
    </row>
    <row r="46" spans="1:16" x14ac:dyDescent="0.2">
      <c r="A46">
        <v>143</v>
      </c>
      <c r="B46" t="s">
        <v>49</v>
      </c>
      <c r="C46" s="66">
        <v>6804</v>
      </c>
      <c r="D46" s="67">
        <v>30984698.060733676</v>
      </c>
      <c r="E46" s="66">
        <v>10980069.95026413</v>
      </c>
      <c r="F46" s="66">
        <v>789320.80582450563</v>
      </c>
      <c r="G46" s="66">
        <v>3136074.6388587989</v>
      </c>
      <c r="H46" s="66">
        <v>12321246.148518641</v>
      </c>
      <c r="I46" s="66">
        <v>58275.857679159621</v>
      </c>
      <c r="J46" s="66">
        <v>-2632283.1891800347</v>
      </c>
      <c r="K46" s="66">
        <v>198019.30508633723</v>
      </c>
      <c r="L46" s="67">
        <f>E46+F46+G46+H46-I46-J46+Taulukko13[[#This Row],[Jälkikäteistarkistuksesta aiheutuva valtionosuuden lisäsiirto]]</f>
        <v>29998738.18005329</v>
      </c>
      <c r="M46" s="71">
        <f>Taulukko13[[#This Row],[Siirtyvät kustannukset (TP21+TPA22)]]-Taulukko13[[#This Row],[Siirtyvät tulot ml. verokust. alenema ja tasauksen neutralisointi ]]</f>
        <v>985959.88068038598</v>
      </c>
      <c r="N46" s="66">
        <f>Taulukko13[[#This Row],[Siirtyvien kustannusten ja tulojen erotus]]*$N$3</f>
        <v>-591575.92840823147</v>
      </c>
      <c r="O46" s="66">
        <f>$O$3*Taulukko13[[#This Row],[Asukasluku 31.12.2022]]</f>
        <v>9.0741029316608314E-9</v>
      </c>
      <c r="P46" s="161">
        <f>Taulukko13[[#This Row],[Muutoksen rajaus (omavastuu 40 %)]]+Taulukko13[[#This Row],[Neutralisointi]]</f>
        <v>-591575.92840822239</v>
      </c>
    </row>
    <row r="47" spans="1:16" x14ac:dyDescent="0.2">
      <c r="A47">
        <v>145</v>
      </c>
      <c r="B47" t="s">
        <v>50</v>
      </c>
      <c r="C47" s="66">
        <v>12369</v>
      </c>
      <c r="D47" s="67">
        <v>46816359.026960231</v>
      </c>
      <c r="E47" s="66">
        <v>14449719.479450308</v>
      </c>
      <c r="F47" s="66">
        <v>985820.60230030143</v>
      </c>
      <c r="G47" s="66">
        <v>4957253.8356333571</v>
      </c>
      <c r="H47" s="66">
        <v>24596682.273759048</v>
      </c>
      <c r="I47" s="66">
        <v>113713.03025061431</v>
      </c>
      <c r="J47" s="66">
        <v>-3642337.9757143613</v>
      </c>
      <c r="K47" s="66">
        <v>359979.53918473038</v>
      </c>
      <c r="L47" s="67">
        <f>E47+F47+G47+H47-I47-J47+Taulukko13[[#This Row],[Jälkikäteistarkistuksesta aiheutuva valtionosuuden lisäsiirto]]</f>
        <v>48878080.675791487</v>
      </c>
      <c r="M47" s="71">
        <f>Taulukko13[[#This Row],[Siirtyvät kustannukset (TP21+TPA22)]]-Taulukko13[[#This Row],[Siirtyvät tulot ml. verokust. alenema ja tasauksen neutralisointi ]]</f>
        <v>-2061721.6488312557</v>
      </c>
      <c r="N47" s="66">
        <f>Taulukko13[[#This Row],[Siirtyvien kustannusten ja tulojen erotus]]*$N$3</f>
        <v>1237032.9892987532</v>
      </c>
      <c r="O47" s="66">
        <f>$O$3*Taulukko13[[#This Row],[Asukasluku 31.12.2022]]</f>
        <v>1.6495822922062435E-8</v>
      </c>
      <c r="P47" s="161">
        <f>Taulukko13[[#This Row],[Muutoksen rajaus (omavastuu 40 %)]]+Taulukko13[[#This Row],[Neutralisointi]]</f>
        <v>1237032.9892987697</v>
      </c>
    </row>
    <row r="48" spans="1:16" x14ac:dyDescent="0.2">
      <c r="A48">
        <v>146</v>
      </c>
      <c r="B48" t="s">
        <v>51</v>
      </c>
      <c r="C48" s="66">
        <v>4492</v>
      </c>
      <c r="D48" s="67">
        <v>28514229.766810872</v>
      </c>
      <c r="E48" s="66">
        <v>15692590.5770719</v>
      </c>
      <c r="F48" s="66">
        <v>1222770.6484592562</v>
      </c>
      <c r="G48" s="66">
        <v>2392730.1209124094</v>
      </c>
      <c r="H48" s="66">
        <v>7465669.1596060665</v>
      </c>
      <c r="I48" s="66">
        <v>38619.709084436559</v>
      </c>
      <c r="J48" s="66">
        <v>-1854710.2777234938</v>
      </c>
      <c r="K48" s="66">
        <v>130732.32193530673</v>
      </c>
      <c r="L48" s="67">
        <f>E48+F48+G48+H48-I48-J48+Taulukko13[[#This Row],[Jälkikäteistarkistuksesta aiheutuva valtionosuuden lisäsiirto]]</f>
        <v>28720583.396623999</v>
      </c>
      <c r="M48" s="71">
        <f>Taulukko13[[#This Row],[Siirtyvät kustannukset (TP21+TPA22)]]-Taulukko13[[#This Row],[Siirtyvät tulot ml. verokust. alenema ja tasauksen neutralisointi ]]</f>
        <v>-206353.62981312722</v>
      </c>
      <c r="N48" s="66">
        <f>Taulukko13[[#This Row],[Siirtyvien kustannusten ja tulojen erotus]]*$N$3</f>
        <v>123812.1778878763</v>
      </c>
      <c r="O48" s="66">
        <f>$O$3*Taulukko13[[#This Row],[Asukasluku 31.12.2022]]</f>
        <v>5.9907216885685553E-9</v>
      </c>
      <c r="P48" s="161">
        <f>Taulukko13[[#This Row],[Muutoksen rajaus (omavastuu 40 %)]]+Taulukko13[[#This Row],[Neutralisointi]]</f>
        <v>123812.1778878823</v>
      </c>
    </row>
    <row r="49" spans="1:16" x14ac:dyDescent="0.2">
      <c r="A49">
        <v>148</v>
      </c>
      <c r="B49" t="s">
        <v>52</v>
      </c>
      <c r="C49" s="66">
        <v>7047</v>
      </c>
      <c r="D49" s="67">
        <v>33604024.793690339</v>
      </c>
      <c r="E49" s="66">
        <v>14161996.400121029</v>
      </c>
      <c r="F49" s="66">
        <v>1271200.9520745017</v>
      </c>
      <c r="G49" s="66">
        <v>2694558.7604850563</v>
      </c>
      <c r="H49" s="66">
        <v>14449559.352963611</v>
      </c>
      <c r="I49" s="66">
        <v>69878.045193239523</v>
      </c>
      <c r="J49" s="66">
        <v>-882605.11790207285</v>
      </c>
      <c r="K49" s="66">
        <v>205091.42312513501</v>
      </c>
      <c r="L49" s="67">
        <f>E49+F49+G49+H49-I49-J49+Taulukko13[[#This Row],[Jälkikäteistarkistuksesta aiheutuva valtionosuuden lisäsiirto]]</f>
        <v>33595133.961478166</v>
      </c>
      <c r="M49" s="71">
        <f>Taulukko13[[#This Row],[Siirtyvät kustannukset (TP21+TPA22)]]-Taulukko13[[#This Row],[Siirtyvät tulot ml. verokust. alenema ja tasauksen neutralisointi ]]</f>
        <v>8890.8322121724486</v>
      </c>
      <c r="N49" s="66">
        <f>Taulukko13[[#This Row],[Siirtyvien kustannusten ja tulojen erotus]]*$N$3</f>
        <v>-5334.4993273034679</v>
      </c>
      <c r="O49" s="66">
        <f>$O$3*Taulukko13[[#This Row],[Asukasluku 31.12.2022]]</f>
        <v>9.3981780363630033E-9</v>
      </c>
      <c r="P49" s="161">
        <f>Taulukko13[[#This Row],[Muutoksen rajaus (omavastuu 40 %)]]+Taulukko13[[#This Row],[Neutralisointi]]</f>
        <v>-5334.4993272940701</v>
      </c>
    </row>
    <row r="50" spans="1:16" x14ac:dyDescent="0.2">
      <c r="A50">
        <v>149</v>
      </c>
      <c r="B50" t="s">
        <v>53</v>
      </c>
      <c r="C50" s="66">
        <v>5384</v>
      </c>
      <c r="D50" s="67">
        <v>20612847.116808645</v>
      </c>
      <c r="E50" s="66">
        <v>5051005.7105073268</v>
      </c>
      <c r="F50" s="66">
        <v>600570.87732210872</v>
      </c>
      <c r="G50" s="66">
        <v>2015277.9098288543</v>
      </c>
      <c r="H50" s="66">
        <v>14415866.407419043</v>
      </c>
      <c r="I50" s="66">
        <v>66747.362269006073</v>
      </c>
      <c r="J50" s="66">
        <v>817523.93339926831</v>
      </c>
      <c r="K50" s="66">
        <v>156692.52477731332</v>
      </c>
      <c r="L50" s="67">
        <f>E50+F50+G50+H50-I50-J50+Taulukko13[[#This Row],[Jälkikäteistarkistuksesta aiheutuva valtionosuuden lisäsiirto]]</f>
        <v>21355142.134186368</v>
      </c>
      <c r="M50" s="71">
        <f>Taulukko13[[#This Row],[Siirtyvät kustannukset (TP21+TPA22)]]-Taulukko13[[#This Row],[Siirtyvät tulot ml. verokust. alenema ja tasauksen neutralisointi ]]</f>
        <v>-742295.01737772301</v>
      </c>
      <c r="N50" s="66">
        <f>Taulukko13[[#This Row],[Siirtyvien kustannusten ja tulojen erotus]]*$N$3</f>
        <v>445377.0104266337</v>
      </c>
      <c r="O50" s="66">
        <f>$O$3*Taulukko13[[#This Row],[Asukasluku 31.12.2022]]</f>
        <v>7.180330714882703E-9</v>
      </c>
      <c r="P50" s="161">
        <f>Taulukko13[[#This Row],[Muutoksen rajaus (omavastuu 40 %)]]+Taulukko13[[#This Row],[Neutralisointi]]</f>
        <v>445377.01042664086</v>
      </c>
    </row>
    <row r="51" spans="1:16" x14ac:dyDescent="0.2">
      <c r="A51">
        <v>151</v>
      </c>
      <c r="B51" t="s">
        <v>54</v>
      </c>
      <c r="C51" s="66">
        <v>1852</v>
      </c>
      <c r="D51" s="67">
        <v>11223966.732464794</v>
      </c>
      <c r="E51" s="66">
        <v>5145667.0988943316</v>
      </c>
      <c r="F51" s="66">
        <v>334321.44699301035</v>
      </c>
      <c r="G51" s="66">
        <v>1146350.6012764669</v>
      </c>
      <c r="H51" s="66">
        <v>3040496.2594409543</v>
      </c>
      <c r="I51" s="66">
        <v>15000.907057501621</v>
      </c>
      <c r="J51" s="66">
        <v>-984123.36020458373</v>
      </c>
      <c r="K51" s="66">
        <v>53899.434600219953</v>
      </c>
      <c r="L51" s="67">
        <f>E51+F51+G51+H51-I51-J51+Taulukko13[[#This Row],[Jälkikäteistarkistuksesta aiheutuva valtionosuuden lisäsiirto]]</f>
        <v>10689857.294352064</v>
      </c>
      <c r="M51" s="71">
        <f>Taulukko13[[#This Row],[Siirtyvät kustannukset (TP21+TPA22)]]-Taulukko13[[#This Row],[Siirtyvät tulot ml. verokust. alenema ja tasauksen neutralisointi ]]</f>
        <v>534109.43811273016</v>
      </c>
      <c r="N51" s="66">
        <f>Taulukko13[[#This Row],[Siirtyvien kustannusten ja tulojen erotus]]*$N$3</f>
        <v>-320465.66286763805</v>
      </c>
      <c r="O51" s="66">
        <f>$O$3*Taulukko13[[#This Row],[Asukasluku 31.12.2022]]</f>
        <v>2.4699057362486564E-9</v>
      </c>
      <c r="P51" s="161">
        <f>Taulukko13[[#This Row],[Muutoksen rajaus (omavastuu 40 %)]]+Taulukko13[[#This Row],[Neutralisointi]]</f>
        <v>-320465.6628676356</v>
      </c>
    </row>
    <row r="52" spans="1:16" x14ac:dyDescent="0.2">
      <c r="A52">
        <v>152</v>
      </c>
      <c r="B52" t="s">
        <v>55</v>
      </c>
      <c r="C52" s="66">
        <v>4406</v>
      </c>
      <c r="D52" s="67">
        <v>19332879.207909267</v>
      </c>
      <c r="E52" s="66">
        <v>6901775.3058805913</v>
      </c>
      <c r="F52" s="66">
        <v>413328.39281821507</v>
      </c>
      <c r="G52" s="66">
        <v>2161515.7760957084</v>
      </c>
      <c r="H52" s="66">
        <v>8303571.4683002224</v>
      </c>
      <c r="I52" s="66">
        <v>38746.212690805398</v>
      </c>
      <c r="J52" s="66">
        <v>-1752562.9036517625</v>
      </c>
      <c r="K52" s="66">
        <v>128229.43242363344</v>
      </c>
      <c r="L52" s="67">
        <f>E52+F52+G52+H52-I52-J52+Taulukko13[[#This Row],[Jälkikäteistarkistuksesta aiheutuva valtionosuuden lisäsiirto]]</f>
        <v>19622237.066479329</v>
      </c>
      <c r="M52" s="71">
        <f>Taulukko13[[#This Row],[Siirtyvät kustannukset (TP21+TPA22)]]-Taulukko13[[#This Row],[Siirtyvät tulot ml. verokust. alenema ja tasauksen neutralisointi ]]</f>
        <v>-289357.85857006162</v>
      </c>
      <c r="N52" s="66">
        <f>Taulukko13[[#This Row],[Siirtyvien kustannusten ja tulojen erotus]]*$N$3</f>
        <v>173614.71514203693</v>
      </c>
      <c r="O52" s="66">
        <f>$O$3*Taulukko13[[#This Row],[Asukasluku 31.12.2022]]</f>
        <v>5.8760284416369227E-9</v>
      </c>
      <c r="P52" s="161">
        <f>Taulukko13[[#This Row],[Muutoksen rajaus (omavastuu 40 %)]]+Taulukko13[[#This Row],[Neutralisointi]]</f>
        <v>173614.71514204281</v>
      </c>
    </row>
    <row r="53" spans="1:16" x14ac:dyDescent="0.2">
      <c r="A53">
        <v>153</v>
      </c>
      <c r="B53" t="s">
        <v>56</v>
      </c>
      <c r="C53" s="66">
        <v>25208</v>
      </c>
      <c r="D53" s="67">
        <v>113104058.48892953</v>
      </c>
      <c r="E53" s="66">
        <v>49864172.720510148</v>
      </c>
      <c r="F53" s="66">
        <v>1622873.3051090608</v>
      </c>
      <c r="G53" s="66">
        <v>9023193.4975628648</v>
      </c>
      <c r="H53" s="66">
        <v>58119932.542032547</v>
      </c>
      <c r="I53" s="66">
        <v>265553.9812294959</v>
      </c>
      <c r="J53" s="66">
        <v>-2255337.1407802529</v>
      </c>
      <c r="K53" s="66">
        <v>733637.66058441938</v>
      </c>
      <c r="L53" s="67">
        <f>E53+F53+G53+H53-I53-J53+Taulukko13[[#This Row],[Jälkikäteistarkistuksesta aiheutuva valtionosuuden lisäsiirto]]</f>
        <v>121353592.8853498</v>
      </c>
      <c r="M53" s="71">
        <f>Taulukko13[[#This Row],[Siirtyvät kustannukset (TP21+TPA22)]]-Taulukko13[[#This Row],[Siirtyvät tulot ml. verokust. alenema ja tasauksen neutralisointi ]]</f>
        <v>-8249534.3964202702</v>
      </c>
      <c r="N53" s="66">
        <f>Taulukko13[[#This Row],[Siirtyvien kustannusten ja tulojen erotus]]*$N$3</f>
        <v>4949720.6378521612</v>
      </c>
      <c r="O53" s="66">
        <f>$O$3*Taulukko13[[#This Row],[Asukasluku 31.12.2022]]</f>
        <v>3.361845777503031E-8</v>
      </c>
      <c r="P53" s="161">
        <f>Taulukko13[[#This Row],[Muutoksen rajaus (omavastuu 40 %)]]+Taulukko13[[#This Row],[Neutralisointi]]</f>
        <v>4949720.6378521947</v>
      </c>
    </row>
    <row r="54" spans="1:16" x14ac:dyDescent="0.2">
      <c r="A54">
        <v>165</v>
      </c>
      <c r="B54" t="s">
        <v>57</v>
      </c>
      <c r="C54" s="66">
        <v>16280</v>
      </c>
      <c r="D54" s="67">
        <v>59962910.006449766</v>
      </c>
      <c r="E54" s="66">
        <v>15829259.797616888</v>
      </c>
      <c r="F54" s="66">
        <v>1189294.9419807098</v>
      </c>
      <c r="G54" s="66">
        <v>5847773.3676524712</v>
      </c>
      <c r="H54" s="66">
        <v>37251030.621241152</v>
      </c>
      <c r="I54" s="66">
        <v>170865.45146857935</v>
      </c>
      <c r="J54" s="66">
        <v>-1085135.6138736033</v>
      </c>
      <c r="K54" s="66">
        <v>473802.80523303506</v>
      </c>
      <c r="L54" s="67">
        <f>E54+F54+G54+H54-I54-J54+Taulukko13[[#This Row],[Jälkikäteistarkistuksesta aiheutuva valtionosuuden lisäsiirto]]</f>
        <v>61505431.69612927</v>
      </c>
      <c r="M54" s="71">
        <f>Taulukko13[[#This Row],[Siirtyvät kustannukset (TP21+TPA22)]]-Taulukko13[[#This Row],[Siirtyvät tulot ml. verokust. alenema ja tasauksen neutralisointi ]]</f>
        <v>-1542521.6896795034</v>
      </c>
      <c r="N54" s="66">
        <f>Taulukko13[[#This Row],[Siirtyvien kustannusten ja tulojen erotus]]*$N$3</f>
        <v>925513.01380770188</v>
      </c>
      <c r="O54" s="66">
        <f>$O$3*Taulukko13[[#This Row],[Asukasluku 31.12.2022]]</f>
        <v>2.1711698372639379E-8</v>
      </c>
      <c r="P54" s="161">
        <f>Taulukko13[[#This Row],[Muutoksen rajaus (omavastuu 40 %)]]+Taulukko13[[#This Row],[Neutralisointi]]</f>
        <v>925513.01380772365</v>
      </c>
    </row>
    <row r="55" spans="1:16" x14ac:dyDescent="0.2">
      <c r="A55">
        <v>167</v>
      </c>
      <c r="B55" t="s">
        <v>58</v>
      </c>
      <c r="C55" s="66">
        <v>77513</v>
      </c>
      <c r="D55" s="67">
        <v>296081741.75867069</v>
      </c>
      <c r="E55" s="66">
        <v>83082846.759907603</v>
      </c>
      <c r="F55" s="66">
        <v>11844095.190384597</v>
      </c>
      <c r="G55" s="66">
        <v>28838475.582080211</v>
      </c>
      <c r="H55" s="66">
        <v>152814467.9236263</v>
      </c>
      <c r="I55" s="66">
        <v>731899.62135911093</v>
      </c>
      <c r="J55" s="66">
        <v>-21624076.658894826</v>
      </c>
      <c r="K55" s="66">
        <v>2255889.2409108258</v>
      </c>
      <c r="L55" s="67">
        <f>E55+F55+G55+H55-I55-J55+Taulukko13[[#This Row],[Jälkikäteistarkistuksesta aiheutuva valtionosuuden lisäsiirto]]</f>
        <v>299727951.73444527</v>
      </c>
      <c r="M55" s="71">
        <f>Taulukko13[[#This Row],[Siirtyvät kustannukset (TP21+TPA22)]]-Taulukko13[[#This Row],[Siirtyvät tulot ml. verokust. alenema ja tasauksen neutralisointi ]]</f>
        <v>-3646209.9757745862</v>
      </c>
      <c r="N55" s="66">
        <f>Taulukko13[[#This Row],[Siirtyvien kustannusten ja tulojen erotus]]*$N$3</f>
        <v>2187725.9854647513</v>
      </c>
      <c r="O55" s="66">
        <f>$O$3*Taulukko13[[#This Row],[Asukasluku 31.12.2022]]</f>
        <v>1.0337462383036831E-7</v>
      </c>
      <c r="P55" s="161">
        <f>Taulukko13[[#This Row],[Muutoksen rajaus (omavastuu 40 %)]]+Taulukko13[[#This Row],[Neutralisointi]]</f>
        <v>2187725.9854648546</v>
      </c>
    </row>
    <row r="56" spans="1:16" x14ac:dyDescent="0.2">
      <c r="A56">
        <v>169</v>
      </c>
      <c r="B56" t="s">
        <v>59</v>
      </c>
      <c r="C56" s="66">
        <v>4990</v>
      </c>
      <c r="D56" s="67">
        <v>19485755.800609816</v>
      </c>
      <c r="E56" s="66">
        <v>5671577.2887738813</v>
      </c>
      <c r="F56" s="66">
        <v>352400.63583163032</v>
      </c>
      <c r="G56" s="66">
        <v>2109689.6737059024</v>
      </c>
      <c r="H56" s="66">
        <v>10675935.650420789</v>
      </c>
      <c r="I56" s="66">
        <v>49020.439626575782</v>
      </c>
      <c r="J56" s="66">
        <v>-742312.68920342624</v>
      </c>
      <c r="K56" s="66">
        <v>145225.79840987991</v>
      </c>
      <c r="L56" s="67">
        <f>E56+F56+G56+H56-I56-J56+Taulukko13[[#This Row],[Jälkikäteistarkistuksesta aiheutuva valtionosuuden lisäsiirto]]</f>
        <v>19648121.296718933</v>
      </c>
      <c r="M56" s="71">
        <f>Taulukko13[[#This Row],[Siirtyvät kustannukset (TP21+TPA22)]]-Taulukko13[[#This Row],[Siirtyvät tulot ml. verokust. alenema ja tasauksen neutralisointi ]]</f>
        <v>-162365.49610911682</v>
      </c>
      <c r="N56" s="66">
        <f>Taulukko13[[#This Row],[Siirtyvien kustannusten ja tulojen erotus]]*$N$3</f>
        <v>97419.297665470076</v>
      </c>
      <c r="O56" s="66">
        <f>$O$3*Taulukko13[[#This Row],[Asukasluku 31.12.2022]]</f>
        <v>6.6548756068470817E-9</v>
      </c>
      <c r="P56" s="161">
        <f>Taulukko13[[#This Row],[Muutoksen rajaus (omavastuu 40 %)]]+Taulukko13[[#This Row],[Neutralisointi]]</f>
        <v>97419.297665476726</v>
      </c>
    </row>
    <row r="57" spans="1:16" x14ac:dyDescent="0.2">
      <c r="A57">
        <v>171</v>
      </c>
      <c r="B57" t="s">
        <v>60</v>
      </c>
      <c r="C57" s="66">
        <v>4540</v>
      </c>
      <c r="D57" s="67">
        <v>21251886.677221112</v>
      </c>
      <c r="E57" s="66">
        <v>7754894.9626497421</v>
      </c>
      <c r="F57" s="66">
        <v>641058.1211771993</v>
      </c>
      <c r="G57" s="66">
        <v>2179734.0997120789</v>
      </c>
      <c r="H57" s="66">
        <v>8963212.5966039784</v>
      </c>
      <c r="I57" s="66">
        <v>42690.534696985393</v>
      </c>
      <c r="J57" s="66">
        <v>-1263270.1476685347</v>
      </c>
      <c r="K57" s="66">
        <v>132129.2835232174</v>
      </c>
      <c r="L57" s="67">
        <f>E57+F57+G57+H57-I57-J57+Taulukko13[[#This Row],[Jälkikäteistarkistuksesta aiheutuva valtionosuuden lisäsiirto]]</f>
        <v>20891608.676637765</v>
      </c>
      <c r="M57" s="71">
        <f>Taulukko13[[#This Row],[Siirtyvät kustannukset (TP21+TPA22)]]-Taulukko13[[#This Row],[Siirtyvät tulot ml. verokust. alenema ja tasauksen neutralisointi ]]</f>
        <v>360278.00058334693</v>
      </c>
      <c r="N57" s="66">
        <f>Taulukko13[[#This Row],[Siirtyvien kustannusten ja tulojen erotus]]*$N$3</f>
        <v>-216166.80035000812</v>
      </c>
      <c r="O57" s="66">
        <f>$O$3*Taulukko13[[#This Row],[Asukasluku 31.12.2022]]</f>
        <v>6.0547365240652812E-9</v>
      </c>
      <c r="P57" s="161">
        <f>Taulukko13[[#This Row],[Muutoksen rajaus (omavastuu 40 %)]]+Taulukko13[[#This Row],[Neutralisointi]]</f>
        <v>-216166.80035000207</v>
      </c>
    </row>
    <row r="58" spans="1:16" x14ac:dyDescent="0.2">
      <c r="A58">
        <v>172</v>
      </c>
      <c r="B58" t="s">
        <v>61</v>
      </c>
      <c r="C58" s="66">
        <v>4171</v>
      </c>
      <c r="D58" s="67">
        <v>23581220.758000635</v>
      </c>
      <c r="E58" s="66">
        <v>10638968.318298358</v>
      </c>
      <c r="F58" s="66">
        <v>681567.83556635189</v>
      </c>
      <c r="G58" s="66">
        <v>2176658.83422769</v>
      </c>
      <c r="H58" s="66">
        <v>6878552.1103113722</v>
      </c>
      <c r="I58" s="66">
        <v>33604.380004130748</v>
      </c>
      <c r="J58" s="66">
        <v>-1957476.0162759076</v>
      </c>
      <c r="K58" s="66">
        <v>121390.14131615413</v>
      </c>
      <c r="L58" s="67">
        <f>E58+F58+G58+H58-I58-J58+Taulukko13[[#This Row],[Jälkikäteistarkistuksesta aiheutuva valtionosuuden lisäsiirto]]</f>
        <v>22421008.875991706</v>
      </c>
      <c r="M58" s="71">
        <f>Taulukko13[[#This Row],[Siirtyvät kustannukset (TP21+TPA22)]]-Taulukko13[[#This Row],[Siirtyvät tulot ml. verokust. alenema ja tasauksen neutralisointi ]]</f>
        <v>1160211.8820089288</v>
      </c>
      <c r="N58" s="66">
        <f>Taulukko13[[#This Row],[Siirtyvien kustannusten ja tulojen erotus]]*$N$3</f>
        <v>-696127.12920535717</v>
      </c>
      <c r="O58" s="66">
        <f>$O$3*Taulukko13[[#This Row],[Asukasluku 31.12.2022]]</f>
        <v>5.5626224761842041E-9</v>
      </c>
      <c r="P58" s="161">
        <f>Taulukko13[[#This Row],[Muutoksen rajaus (omavastuu 40 %)]]+Taulukko13[[#This Row],[Neutralisointi]]</f>
        <v>-696127.12920535158</v>
      </c>
    </row>
    <row r="59" spans="1:16" x14ac:dyDescent="0.2">
      <c r="A59">
        <v>176</v>
      </c>
      <c r="B59" t="s">
        <v>62</v>
      </c>
      <c r="C59" s="66">
        <v>4352</v>
      </c>
      <c r="D59" s="67">
        <v>27174324.82417836</v>
      </c>
      <c r="E59" s="66">
        <v>13099342.346800594</v>
      </c>
      <c r="F59" s="66">
        <v>759975.65849352721</v>
      </c>
      <c r="G59" s="66">
        <v>2296449.3304668032</v>
      </c>
      <c r="H59" s="66">
        <v>6393616.0657387227</v>
      </c>
      <c r="I59" s="66">
        <v>31797.381049037849</v>
      </c>
      <c r="J59" s="66">
        <v>-2592234.8588629905</v>
      </c>
      <c r="K59" s="66">
        <v>126657.85063723393</v>
      </c>
      <c r="L59" s="67">
        <f>E59+F59+G59+H59-I59-J59+Taulukko13[[#This Row],[Jälkikäteistarkistuksesta aiheutuva valtionosuuden lisäsiirto]]</f>
        <v>25236478.729950838</v>
      </c>
      <c r="M59" s="71">
        <f>Taulukko13[[#This Row],[Siirtyvät kustannukset (TP21+TPA22)]]-Taulukko13[[#This Row],[Siirtyvät tulot ml. verokust. alenema ja tasauksen neutralisointi ]]</f>
        <v>1937846.0942275226</v>
      </c>
      <c r="N59" s="66">
        <f>Taulukko13[[#This Row],[Siirtyvien kustannusten ja tulojen erotus]]*$N$3</f>
        <v>-1162707.6565365132</v>
      </c>
      <c r="O59" s="66">
        <f>$O$3*Taulukko13[[#This Row],[Asukasluku 31.12.2022]]</f>
        <v>5.804011751703106E-9</v>
      </c>
      <c r="P59" s="161">
        <f>Taulukko13[[#This Row],[Muutoksen rajaus (omavastuu 40 %)]]+Taulukko13[[#This Row],[Neutralisointi]]</f>
        <v>-1162707.6565365074</v>
      </c>
    </row>
    <row r="60" spans="1:16" x14ac:dyDescent="0.2">
      <c r="A60">
        <v>177</v>
      </c>
      <c r="B60" t="s">
        <v>63</v>
      </c>
      <c r="C60" s="66">
        <v>1768</v>
      </c>
      <c r="D60" s="67">
        <v>7297112.5157117229</v>
      </c>
      <c r="E60" s="66">
        <v>3073075.0656940546</v>
      </c>
      <c r="F60" s="66">
        <v>413545.15126264642</v>
      </c>
      <c r="G60" s="66">
        <v>863083.87546402391</v>
      </c>
      <c r="H60" s="66">
        <v>3397108.9029149511</v>
      </c>
      <c r="I60" s="66">
        <v>16938.179264032613</v>
      </c>
      <c r="J60" s="66">
        <v>-364158.62519559171</v>
      </c>
      <c r="K60" s="66">
        <v>51454.751821376289</v>
      </c>
      <c r="L60" s="67">
        <f>E60+F60+G60+H60-I60-J60+Taulukko13[[#This Row],[Jälkikäteistarkistuksesta aiheutuva valtionosuuden lisäsiirto]]</f>
        <v>8145488.1930886116</v>
      </c>
      <c r="M60" s="71">
        <f>Taulukko13[[#This Row],[Siirtyvät kustannukset (TP21+TPA22)]]-Taulukko13[[#This Row],[Siirtyvät tulot ml. verokust. alenema ja tasauksen neutralisointi ]]</f>
        <v>-848375.67737688869</v>
      </c>
      <c r="N60" s="66">
        <f>Taulukko13[[#This Row],[Siirtyvien kustannusten ja tulojen erotus]]*$N$3</f>
        <v>509025.40642613312</v>
      </c>
      <c r="O60" s="66">
        <f>$O$3*Taulukko13[[#This Row],[Asukasluku 31.12.2022]]</f>
        <v>2.3578797741293871E-9</v>
      </c>
      <c r="P60" s="161">
        <f>Taulukko13[[#This Row],[Muutoksen rajaus (omavastuu 40 %)]]+Taulukko13[[#This Row],[Neutralisointi]]</f>
        <v>509025.40642613551</v>
      </c>
    </row>
    <row r="61" spans="1:16" x14ac:dyDescent="0.2">
      <c r="A61">
        <v>178</v>
      </c>
      <c r="B61" t="s">
        <v>64</v>
      </c>
      <c r="C61" s="66">
        <v>5769</v>
      </c>
      <c r="D61" s="67">
        <v>31515821.606730029</v>
      </c>
      <c r="E61" s="66">
        <v>15437337.154671118</v>
      </c>
      <c r="F61" s="66">
        <v>1012216.994425579</v>
      </c>
      <c r="G61" s="66">
        <v>3146378.1364937387</v>
      </c>
      <c r="H61" s="66">
        <v>9504816.1988932695</v>
      </c>
      <c r="I61" s="66">
        <v>46747.721262947722</v>
      </c>
      <c r="J61" s="66">
        <v>-2633117.1023135912</v>
      </c>
      <c r="K61" s="66">
        <v>167897.32084701347</v>
      </c>
      <c r="L61" s="67">
        <f>E61+F61+G61+H61-I61-J61+Taulukko13[[#This Row],[Jälkikäteistarkistuksesta aiheutuva valtionosuuden lisäsiirto]]</f>
        <v>31855015.186381362</v>
      </c>
      <c r="M61" s="71">
        <f>Taulukko13[[#This Row],[Siirtyvät kustannukset (TP21+TPA22)]]-Taulukko13[[#This Row],[Siirtyvät tulot ml. verokust. alenema ja tasauksen neutralisointi ]]</f>
        <v>-339193.57965133339</v>
      </c>
      <c r="N61" s="66">
        <f>Taulukko13[[#This Row],[Siirtyvien kustannusten ja tulojen erotus]]*$N$3</f>
        <v>203516.14779079999</v>
      </c>
      <c r="O61" s="66">
        <f>$O$3*Taulukko13[[#This Row],[Asukasluku 31.12.2022]]</f>
        <v>7.6937830412626885E-9</v>
      </c>
      <c r="P61" s="161">
        <f>Taulukko13[[#This Row],[Muutoksen rajaus (omavastuu 40 %)]]+Taulukko13[[#This Row],[Neutralisointi]]</f>
        <v>203516.14779080768</v>
      </c>
    </row>
    <row r="62" spans="1:16" x14ac:dyDescent="0.2">
      <c r="A62">
        <v>179</v>
      </c>
      <c r="B62" t="s">
        <v>65</v>
      </c>
      <c r="C62" s="66">
        <v>145887</v>
      </c>
      <c r="D62" s="67">
        <v>518515780.14028031</v>
      </c>
      <c r="E62" s="66">
        <v>92663823.067808747</v>
      </c>
      <c r="F62" s="66">
        <v>15721786.019314028</v>
      </c>
      <c r="G62" s="66">
        <v>48149569.856330059</v>
      </c>
      <c r="H62" s="66">
        <v>319613536.73287421</v>
      </c>
      <c r="I62" s="66">
        <v>1490549.8451405952</v>
      </c>
      <c r="J62" s="66">
        <v>-19293155.342262298</v>
      </c>
      <c r="K62" s="66">
        <v>4245802.8161567431</v>
      </c>
      <c r="L62" s="67">
        <f>E62+F62+G62+H62-I62-J62+Taulukko13[[#This Row],[Jälkikäteistarkistuksesta aiheutuva valtionosuuden lisäsiirto]]</f>
        <v>498197123.98960555</v>
      </c>
      <c r="M62" s="71">
        <f>Taulukko13[[#This Row],[Siirtyvät kustannukset (TP21+TPA22)]]-Taulukko13[[#This Row],[Siirtyvät tulot ml. verokust. alenema ja tasauksen neutralisointi ]]</f>
        <v>20318656.15067476</v>
      </c>
      <c r="N62" s="66">
        <f>Taulukko13[[#This Row],[Siirtyvien kustannusten ja tulojen erotus]]*$N$3</f>
        <v>-12191193.690404853</v>
      </c>
      <c r="O62" s="66">
        <f>$O$3*Taulukko13[[#This Row],[Asukasluku 31.12.2022]]</f>
        <v>1.9456108971064134E-7</v>
      </c>
      <c r="P62" s="161">
        <f>Taulukko13[[#This Row],[Muutoksen rajaus (omavastuu 40 %)]]+Taulukko13[[#This Row],[Neutralisointi]]</f>
        <v>-12191193.690404659</v>
      </c>
    </row>
    <row r="63" spans="1:16" x14ac:dyDescent="0.2">
      <c r="A63">
        <v>181</v>
      </c>
      <c r="B63" t="s">
        <v>66</v>
      </c>
      <c r="C63" s="66">
        <v>1683</v>
      </c>
      <c r="D63" s="67">
        <v>6898705.7192503503</v>
      </c>
      <c r="E63" s="66">
        <v>2529879.5634316062</v>
      </c>
      <c r="F63" s="66">
        <v>144292.06820357282</v>
      </c>
      <c r="G63" s="66">
        <v>977334.67182900116</v>
      </c>
      <c r="H63" s="66">
        <v>2747893.3430447127</v>
      </c>
      <c r="I63" s="66">
        <v>12855.629050566187</v>
      </c>
      <c r="J63" s="66">
        <v>-882313.86194591259</v>
      </c>
      <c r="K63" s="66">
        <v>48980.965676117812</v>
      </c>
      <c r="L63" s="67">
        <f>E63+F63+G63+H63-I63-J63+Taulukko13[[#This Row],[Jälkikäteistarkistuksesta aiheutuva valtionosuuden lisäsiirto]]</f>
        <v>7317838.845080357</v>
      </c>
      <c r="M63" s="71">
        <f>Taulukko13[[#This Row],[Siirtyvät kustannukset (TP21+TPA22)]]-Taulukko13[[#This Row],[Siirtyvät tulot ml. verokust. alenema ja tasauksen neutralisointi ]]</f>
        <v>-419133.12583000679</v>
      </c>
      <c r="N63" s="66">
        <f>Taulukko13[[#This Row],[Siirtyvien kustannusten ja tulojen erotus]]*$N$3</f>
        <v>251479.87549800402</v>
      </c>
      <c r="O63" s="66">
        <f>$O$3*Taulukko13[[#This Row],[Asukasluku 31.12.2022]]</f>
        <v>2.2445201696039357E-9</v>
      </c>
      <c r="P63" s="161">
        <f>Taulukko13[[#This Row],[Muutoksen rajaus (omavastuu 40 %)]]+Taulukko13[[#This Row],[Neutralisointi]]</f>
        <v>251479.87549800627</v>
      </c>
    </row>
    <row r="64" spans="1:16" x14ac:dyDescent="0.2">
      <c r="A64">
        <v>182</v>
      </c>
      <c r="B64" t="s">
        <v>67</v>
      </c>
      <c r="C64" s="66">
        <v>19347</v>
      </c>
      <c r="D64" s="67">
        <v>92707593.023897976</v>
      </c>
      <c r="E64" s="66">
        <v>37063239.857591271</v>
      </c>
      <c r="F64" s="66">
        <v>3872598.2386243585</v>
      </c>
      <c r="G64" s="66">
        <v>7713249.469777599</v>
      </c>
      <c r="H64" s="66">
        <v>41821716.068225279</v>
      </c>
      <c r="I64" s="66">
        <v>203109.09257899213</v>
      </c>
      <c r="J64" s="66">
        <v>-8018.7793982927178</v>
      </c>
      <c r="K64" s="66">
        <v>563062.83002724382</v>
      </c>
      <c r="L64" s="67">
        <f>E64+F64+G64+H64-I64-J64+Taulukko13[[#This Row],[Jälkikäteistarkistuksesta aiheutuva valtionosuuden lisäsiirto]]</f>
        <v>90838776.151065052</v>
      </c>
      <c r="M64" s="71">
        <f>Taulukko13[[#This Row],[Siirtyvät kustannukset (TP21+TPA22)]]-Taulukko13[[#This Row],[Siirtyvät tulot ml. verokust. alenema ja tasauksen neutralisointi ]]</f>
        <v>1868816.8728329241</v>
      </c>
      <c r="N64" s="66">
        <f>Taulukko13[[#This Row],[Siirtyvien kustannusten ja tulojen erotus]]*$N$3</f>
        <v>-1121290.1236997542</v>
      </c>
      <c r="O64" s="66">
        <f>$O$3*Taulukko13[[#This Row],[Asukasluku 31.12.2022]]</f>
        <v>2.5801979632398896E-8</v>
      </c>
      <c r="P64" s="161">
        <f>Taulukko13[[#This Row],[Muutoksen rajaus (omavastuu 40 %)]]+Taulukko13[[#This Row],[Neutralisointi]]</f>
        <v>-1121290.1236997284</v>
      </c>
    </row>
    <row r="65" spans="1:16" x14ac:dyDescent="0.2">
      <c r="A65">
        <v>186</v>
      </c>
      <c r="B65" t="s">
        <v>68</v>
      </c>
      <c r="C65" s="66">
        <v>45630</v>
      </c>
      <c r="D65" s="67">
        <v>165140831.356148</v>
      </c>
      <c r="E65" s="66">
        <v>20332769.564069014</v>
      </c>
      <c r="F65" s="66">
        <v>2761076.0072808396</v>
      </c>
      <c r="G65" s="66">
        <v>12287534.75667196</v>
      </c>
      <c r="H65" s="66">
        <v>129023536.09620543</v>
      </c>
      <c r="I65" s="66">
        <v>585776.44475564873</v>
      </c>
      <c r="J65" s="66">
        <v>7761885.9680522187</v>
      </c>
      <c r="K65" s="66">
        <v>1327986.6095075791</v>
      </c>
      <c r="L65" s="67">
        <f>E65+F65+G65+H65-I65-J65+Taulukko13[[#This Row],[Jälkikäteistarkistuksesta aiheutuva valtionosuuden lisäsiirto]]</f>
        <v>157385240.62092698</v>
      </c>
      <c r="M65" s="71">
        <f>Taulukko13[[#This Row],[Siirtyvät kustannukset (TP21+TPA22)]]-Taulukko13[[#This Row],[Siirtyvät tulot ml. verokust. alenema ja tasauksen neutralisointi ]]</f>
        <v>7755590.7352210283</v>
      </c>
      <c r="N65" s="66">
        <f>Taulukko13[[#This Row],[Siirtyvien kustannusten ja tulojen erotus]]*$N$3</f>
        <v>-4653354.4411326163</v>
      </c>
      <c r="O65" s="66">
        <f>$O$3*Taulukko13[[#This Row],[Asukasluku 31.12.2022]]</f>
        <v>6.0854102994074621E-8</v>
      </c>
      <c r="P65" s="161">
        <f>Taulukko13[[#This Row],[Muutoksen rajaus (omavastuu 40 %)]]+Taulukko13[[#This Row],[Neutralisointi]]</f>
        <v>-4653354.4411325557</v>
      </c>
    </row>
    <row r="66" spans="1:16" x14ac:dyDescent="0.2">
      <c r="A66">
        <v>202</v>
      </c>
      <c r="B66" t="s">
        <v>69</v>
      </c>
      <c r="C66" s="66">
        <v>35848</v>
      </c>
      <c r="D66" s="67">
        <v>114385476.31032027</v>
      </c>
      <c r="E66" s="66">
        <v>20399329.369224962</v>
      </c>
      <c r="F66" s="66">
        <v>3274660.0675329249</v>
      </c>
      <c r="G66" s="66">
        <v>8825870.1555833295</v>
      </c>
      <c r="H66" s="66">
        <v>98277591.785026744</v>
      </c>
      <c r="I66" s="66">
        <v>451395.01568217587</v>
      </c>
      <c r="J66" s="66">
        <v>5406321.3632845022</v>
      </c>
      <c r="K66" s="66">
        <v>1043297.4792379509</v>
      </c>
      <c r="L66" s="67">
        <f>E66+F66+G66+H66-I66-J66+Taulukko13[[#This Row],[Jälkikäteistarkistuksesta aiheutuva valtionosuuden lisäsiirto]]</f>
        <v>125963032.47763923</v>
      </c>
      <c r="M66" s="71">
        <f>Taulukko13[[#This Row],[Siirtyvät kustannukset (TP21+TPA22)]]-Taulukko13[[#This Row],[Siirtyvät tulot ml. verokust. alenema ja tasauksen neutralisointi ]]</f>
        <v>-11577556.167318955</v>
      </c>
      <c r="N66" s="66">
        <f>Taulukko13[[#This Row],[Siirtyvien kustannusten ja tulojen erotus]]*$N$3</f>
        <v>6946533.7003913717</v>
      </c>
      <c r="O66" s="66">
        <f>$O$3*Taulukko13[[#This Row],[Asukasluku 31.12.2022]]</f>
        <v>4.7808412976804449E-8</v>
      </c>
      <c r="P66" s="161">
        <f>Taulukko13[[#This Row],[Muutoksen rajaus (omavastuu 40 %)]]+Taulukko13[[#This Row],[Neutralisointi]]</f>
        <v>6946533.7003914192</v>
      </c>
    </row>
    <row r="67" spans="1:16" x14ac:dyDescent="0.2">
      <c r="A67">
        <v>204</v>
      </c>
      <c r="B67" t="s">
        <v>70</v>
      </c>
      <c r="C67" s="66">
        <v>2689</v>
      </c>
      <c r="D67" s="67">
        <v>17151851.810597576</v>
      </c>
      <c r="E67" s="66">
        <v>8313735.5425367486</v>
      </c>
      <c r="F67" s="66">
        <v>581826.70682505681</v>
      </c>
      <c r="G67" s="66">
        <v>1474165.1899484433</v>
      </c>
      <c r="H67" s="66">
        <v>4197107.7800946906</v>
      </c>
      <c r="I67" s="66">
        <v>21242.140556362832</v>
      </c>
      <c r="J67" s="66">
        <v>-1557291.3743579057</v>
      </c>
      <c r="K67" s="66">
        <v>78258.952289412235</v>
      </c>
      <c r="L67" s="67">
        <f>E67+F67+G67+H67-I67-J67+Taulukko13[[#This Row],[Jälkikäteistarkistuksesta aiheutuva valtionosuuden lisäsiirto]]</f>
        <v>16181143.405495893</v>
      </c>
      <c r="M67" s="71">
        <f>Taulukko13[[#This Row],[Siirtyvät kustannukset (TP21+TPA22)]]-Taulukko13[[#This Row],[Siirtyvät tulot ml. verokust. alenema ja tasauksen neutralisointi ]]</f>
        <v>970708.40510168299</v>
      </c>
      <c r="N67" s="66">
        <f>Taulukko13[[#This Row],[Siirtyvien kustannusten ja tulojen erotus]]*$N$3</f>
        <v>-582425.04306100961</v>
      </c>
      <c r="O67" s="66">
        <f>$O$3*Taulukko13[[#This Row],[Asukasluku 31.12.2022]]</f>
        <v>3.5861644302228061E-9</v>
      </c>
      <c r="P67" s="161">
        <f>Taulukko13[[#This Row],[Muutoksen rajaus (omavastuu 40 %)]]+Taulukko13[[#This Row],[Neutralisointi]]</f>
        <v>-582425.043061006</v>
      </c>
    </row>
    <row r="68" spans="1:16" x14ac:dyDescent="0.2">
      <c r="A68">
        <v>205</v>
      </c>
      <c r="B68" t="s">
        <v>71</v>
      </c>
      <c r="C68" s="66">
        <v>36297</v>
      </c>
      <c r="D68" s="67">
        <v>160182632.06528842</v>
      </c>
      <c r="E68" s="66">
        <v>50028903.401602238</v>
      </c>
      <c r="F68" s="66">
        <v>2872830.833505692</v>
      </c>
      <c r="G68" s="66">
        <v>13272915.718975008</v>
      </c>
      <c r="H68" s="66">
        <v>79395426.362824619</v>
      </c>
      <c r="I68" s="66">
        <v>365678.56024698069</v>
      </c>
      <c r="J68" s="66">
        <v>-6102881.6079216991</v>
      </c>
      <c r="K68" s="66">
        <v>1056364.8907581987</v>
      </c>
      <c r="L68" s="67">
        <f>E68+F68+G68+H68-I68-J68+Taulukko13[[#This Row],[Jälkikäteistarkistuksesta aiheutuva valtionosuuden lisäsiirto]]</f>
        <v>152363644.25534046</v>
      </c>
      <c r="M68" s="71">
        <f>Taulukko13[[#This Row],[Siirtyvät kustannukset (TP21+TPA22)]]-Taulukko13[[#This Row],[Siirtyvät tulot ml. verokust. alenema ja tasauksen neutralisointi ]]</f>
        <v>7818987.8099479675</v>
      </c>
      <c r="N68" s="66">
        <f>Taulukko13[[#This Row],[Siirtyvien kustannusten ja tulojen erotus]]*$N$3</f>
        <v>-4691392.685968779</v>
      </c>
      <c r="O68" s="66">
        <f>$O$3*Taulukko13[[#This Row],[Asukasluku 31.12.2022]]</f>
        <v>4.8407218417180066E-8</v>
      </c>
      <c r="P68" s="161">
        <f>Taulukko13[[#This Row],[Muutoksen rajaus (omavastuu 40 %)]]+Taulukko13[[#This Row],[Neutralisointi]]</f>
        <v>-4691392.6859687306</v>
      </c>
    </row>
    <row r="69" spans="1:16" x14ac:dyDescent="0.2">
      <c r="A69">
        <v>208</v>
      </c>
      <c r="B69" t="s">
        <v>72</v>
      </c>
      <c r="C69" s="66">
        <v>12335</v>
      </c>
      <c r="D69" s="67">
        <v>48456329.799933724</v>
      </c>
      <c r="E69" s="66">
        <v>15723973.140369203</v>
      </c>
      <c r="F69" s="66">
        <v>1066252.6001657806</v>
      </c>
      <c r="G69" s="66">
        <v>5367709.722865032</v>
      </c>
      <c r="H69" s="66">
        <v>22166442.101711467</v>
      </c>
      <c r="I69" s="66">
        <v>103268.24268278155</v>
      </c>
      <c r="J69" s="66">
        <v>-5169777.3647226049</v>
      </c>
      <c r="K69" s="66">
        <v>358990.02472662699</v>
      </c>
      <c r="L69" s="67">
        <f>E69+F69+G69+H69-I69-J69+Taulukko13[[#This Row],[Jälkikäteistarkistuksesta aiheutuva valtionosuuden lisäsiirto]]</f>
        <v>49749876.711877927</v>
      </c>
      <c r="M69" s="71">
        <f>Taulukko13[[#This Row],[Siirtyvät kustannukset (TP21+TPA22)]]-Taulukko13[[#This Row],[Siirtyvät tulot ml. verokust. alenema ja tasauksen neutralisointi ]]</f>
        <v>-1293546.9119442031</v>
      </c>
      <c r="N69" s="66">
        <f>Taulukko13[[#This Row],[Siirtyvien kustannusten ja tulojen erotus]]*$N$3</f>
        <v>776128.14716652164</v>
      </c>
      <c r="O69" s="66">
        <f>$O$3*Taulukko13[[#This Row],[Asukasluku 31.12.2022]]</f>
        <v>1.6450479080252255E-8</v>
      </c>
      <c r="P69" s="161">
        <f>Taulukko13[[#This Row],[Muutoksen rajaus (omavastuu 40 %)]]+Taulukko13[[#This Row],[Neutralisointi]]</f>
        <v>776128.14716653805</v>
      </c>
    </row>
    <row r="70" spans="1:16" x14ac:dyDescent="0.2">
      <c r="A70">
        <v>211</v>
      </c>
      <c r="B70" t="s">
        <v>73</v>
      </c>
      <c r="C70" s="66">
        <v>32959</v>
      </c>
      <c r="D70" s="67">
        <v>110822289.0641164</v>
      </c>
      <c r="E70" s="66">
        <v>21156523.424751747</v>
      </c>
      <c r="F70" s="66">
        <v>2379937.9333178941</v>
      </c>
      <c r="G70" s="66">
        <v>9966600.0510361716</v>
      </c>
      <c r="H70" s="66">
        <v>81824113.155179322</v>
      </c>
      <c r="I70" s="66">
        <v>374283.07367107295</v>
      </c>
      <c r="J70" s="66">
        <v>1736665.5694945143</v>
      </c>
      <c r="K70" s="66">
        <v>959217.85366557748</v>
      </c>
      <c r="L70" s="67">
        <f>E70+F70+G70+H70-I70-J70+Taulukko13[[#This Row],[Jälkikäteistarkistuksesta aiheutuva valtionosuuden lisäsiirto]]</f>
        <v>114175443.77478512</v>
      </c>
      <c r="M70" s="71">
        <f>Taulukko13[[#This Row],[Siirtyvät kustannukset (TP21+TPA22)]]-Taulukko13[[#This Row],[Siirtyvät tulot ml. verokust. alenema ja tasauksen neutralisointi ]]</f>
        <v>-3353154.7106687129</v>
      </c>
      <c r="N70" s="66">
        <f>Taulukko13[[#This Row],[Siirtyvien kustannusten ja tulojen erotus]]*$N$3</f>
        <v>2011892.8264012272</v>
      </c>
      <c r="O70" s="66">
        <f>$O$3*Taulukko13[[#This Row],[Asukasluku 31.12.2022]]</f>
        <v>4.3955520065345282E-8</v>
      </c>
      <c r="P70" s="161">
        <f>Taulukko13[[#This Row],[Muutoksen rajaus (omavastuu 40 %)]]+Taulukko13[[#This Row],[Neutralisointi]]</f>
        <v>2011892.8264012712</v>
      </c>
    </row>
    <row r="71" spans="1:16" x14ac:dyDescent="0.2">
      <c r="A71">
        <v>213</v>
      </c>
      <c r="B71" t="s">
        <v>74</v>
      </c>
      <c r="C71" s="66">
        <v>5154</v>
      </c>
      <c r="D71" s="67">
        <v>28654255.928568829</v>
      </c>
      <c r="E71" s="66">
        <v>12771754.259674769</v>
      </c>
      <c r="F71" s="66">
        <v>1180360.9864745834</v>
      </c>
      <c r="G71" s="66">
        <v>2603536.2728575473</v>
      </c>
      <c r="H71" s="66">
        <v>8703515.6277057454</v>
      </c>
      <c r="I71" s="66">
        <v>43933.369845271096</v>
      </c>
      <c r="J71" s="66">
        <v>-2078211.5561464627</v>
      </c>
      <c r="K71" s="66">
        <v>149998.75050190801</v>
      </c>
      <c r="L71" s="67">
        <f>E71+F71+G71+H71-I71-J71+Taulukko13[[#This Row],[Jälkikäteistarkistuksesta aiheutuva valtionosuuden lisäsiirto]]</f>
        <v>27443444.083515745</v>
      </c>
      <c r="M71" s="71">
        <f>Taulukko13[[#This Row],[Siirtyvät kustannukset (TP21+TPA22)]]-Taulukko13[[#This Row],[Siirtyvät tulot ml. verokust. alenema ja tasauksen neutralisointi ]]</f>
        <v>1210811.8450530842</v>
      </c>
      <c r="N71" s="66">
        <f>Taulukko13[[#This Row],[Siirtyvien kustannusten ja tulojen erotus]]*$N$3</f>
        <v>-726487.10703185038</v>
      </c>
      <c r="O71" s="66">
        <f>$O$3*Taulukko13[[#This Row],[Asukasluku 31.12.2022]]</f>
        <v>6.8735929614608936E-9</v>
      </c>
      <c r="P71" s="161">
        <f>Taulukko13[[#This Row],[Muutoksen rajaus (omavastuu 40 %)]]+Taulukko13[[#This Row],[Neutralisointi]]</f>
        <v>-726487.10703184351</v>
      </c>
    </row>
    <row r="72" spans="1:16" x14ac:dyDescent="0.2">
      <c r="A72">
        <v>214</v>
      </c>
      <c r="B72" t="s">
        <v>75</v>
      </c>
      <c r="C72" s="66">
        <v>12528</v>
      </c>
      <c r="D72" s="67">
        <v>53759397.402934238</v>
      </c>
      <c r="E72" s="66">
        <v>16895828.120656535</v>
      </c>
      <c r="F72" s="66">
        <v>1608555.0077295918</v>
      </c>
      <c r="G72" s="66">
        <v>6035069.5497809006</v>
      </c>
      <c r="H72" s="66">
        <v>22675534.063823678</v>
      </c>
      <c r="I72" s="66">
        <v>107941.64154228794</v>
      </c>
      <c r="J72" s="66">
        <v>-4829069.961334818</v>
      </c>
      <c r="K72" s="66">
        <v>364606.97444468446</v>
      </c>
      <c r="L72" s="67">
        <f>E72+F72+G72+H72-I72-J72+Taulukko13[[#This Row],[Jälkikäteistarkistuksesta aiheutuva valtionosuuden lisäsiirto]]</f>
        <v>52300722.036227919</v>
      </c>
      <c r="M72" s="71">
        <f>Taulukko13[[#This Row],[Siirtyvät kustannukset (TP21+TPA22)]]-Taulukko13[[#This Row],[Siirtyvät tulot ml. verokust. alenema ja tasauksen neutralisointi ]]</f>
        <v>1458675.3667063192</v>
      </c>
      <c r="N72" s="66">
        <f>Taulukko13[[#This Row],[Siirtyvien kustannusten ja tulojen erotus]]*$N$3</f>
        <v>-875205.22002379131</v>
      </c>
      <c r="O72" s="66">
        <f>$O$3*Taulukko13[[#This Row],[Asukasluku 31.12.2022]]</f>
        <v>1.6707872064645338E-8</v>
      </c>
      <c r="P72" s="161">
        <f>Taulukko13[[#This Row],[Muutoksen rajaus (omavastuu 40 %)]]+Taulukko13[[#This Row],[Neutralisointi]]</f>
        <v>-875205.22002377454</v>
      </c>
    </row>
    <row r="73" spans="1:16" x14ac:dyDescent="0.2">
      <c r="A73">
        <v>216</v>
      </c>
      <c r="B73" t="s">
        <v>76</v>
      </c>
      <c r="C73" s="66">
        <v>1269</v>
      </c>
      <c r="D73" s="67">
        <v>7557104.7549737422</v>
      </c>
      <c r="E73" s="66">
        <v>4035167.2638333025</v>
      </c>
      <c r="F73" s="66">
        <v>270066.86349794327</v>
      </c>
      <c r="G73" s="66">
        <v>705092.5492638587</v>
      </c>
      <c r="H73" s="66">
        <v>1892537.4450739045</v>
      </c>
      <c r="I73" s="66">
        <v>9612.6751300347951</v>
      </c>
      <c r="J73" s="66">
        <v>-713324.39678938303</v>
      </c>
      <c r="K73" s="66">
        <v>36932.171980388295</v>
      </c>
      <c r="L73" s="67">
        <f>E73+F73+G73+H73-I73-J73+Taulukko13[[#This Row],[Jälkikäteistarkistuksesta aiheutuva valtionosuuden lisäsiirto]]</f>
        <v>7643508.0153087461</v>
      </c>
      <c r="M73" s="71">
        <f>Taulukko13[[#This Row],[Siirtyvät kustannukset (TP21+TPA22)]]-Taulukko13[[#This Row],[Siirtyvät tulot ml. verokust. alenema ja tasauksen neutralisointi ]]</f>
        <v>-86403.260335003957</v>
      </c>
      <c r="N73" s="66">
        <f>Taulukko13[[#This Row],[Siirtyvien kustannusten ja tulojen erotus]]*$N$3</f>
        <v>51841.956201002366</v>
      </c>
      <c r="O73" s="66">
        <f>$O$3*Taulukko13[[#This Row],[Asukasluku 31.12.2022]]</f>
        <v>1.6923922134446788E-9</v>
      </c>
      <c r="P73" s="161">
        <f>Taulukko13[[#This Row],[Muutoksen rajaus (omavastuu 40 %)]]+Taulukko13[[#This Row],[Neutralisointi]]</f>
        <v>51841.956201004061</v>
      </c>
    </row>
    <row r="74" spans="1:16" x14ac:dyDescent="0.2">
      <c r="A74">
        <v>217</v>
      </c>
      <c r="B74" t="s">
        <v>77</v>
      </c>
      <c r="C74" s="66">
        <v>5352</v>
      </c>
      <c r="D74" s="67">
        <v>22785800.744962025</v>
      </c>
      <c r="E74" s="66">
        <v>6690016.6119621117</v>
      </c>
      <c r="F74" s="66">
        <v>445970.5886328615</v>
      </c>
      <c r="G74" s="66">
        <v>2414076.1561503317</v>
      </c>
      <c r="H74" s="66">
        <v>9676020.0838011093</v>
      </c>
      <c r="I74" s="66">
        <v>44991.775711205031</v>
      </c>
      <c r="J74" s="66">
        <v>-2230016.721964682</v>
      </c>
      <c r="K74" s="66">
        <v>155761.21705203952</v>
      </c>
      <c r="L74" s="67">
        <f>E74+F74+G74+H74-I74-J74+Taulukko13[[#This Row],[Jälkikäteistarkistuksesta aiheutuva valtionosuuden lisäsiirto]]</f>
        <v>21566869.603851933</v>
      </c>
      <c r="M74" s="71">
        <f>Taulukko13[[#This Row],[Siirtyvät kustannukset (TP21+TPA22)]]-Taulukko13[[#This Row],[Siirtyvät tulot ml. verokust. alenema ja tasauksen neutralisointi ]]</f>
        <v>1218931.1411100924</v>
      </c>
      <c r="N74" s="66">
        <f>Taulukko13[[#This Row],[Siirtyvien kustannusten ja tulojen erotus]]*$N$3</f>
        <v>-731358.68466605525</v>
      </c>
      <c r="O74" s="66">
        <f>$O$3*Taulukko13[[#This Row],[Asukasluku 31.12.2022]]</f>
        <v>7.1376541578848863E-9</v>
      </c>
      <c r="P74" s="161">
        <f>Taulukko13[[#This Row],[Muutoksen rajaus (omavastuu 40 %)]]+Taulukko13[[#This Row],[Neutralisointi]]</f>
        <v>-731358.68466604815</v>
      </c>
    </row>
    <row r="75" spans="1:16" x14ac:dyDescent="0.2">
      <c r="A75">
        <v>218</v>
      </c>
      <c r="B75" t="s">
        <v>78</v>
      </c>
      <c r="C75" s="66">
        <v>1200</v>
      </c>
      <c r="D75" s="67">
        <v>6590501.0210017636</v>
      </c>
      <c r="E75" s="66">
        <v>3656492.6846777326</v>
      </c>
      <c r="F75" s="66">
        <v>162618.34157324478</v>
      </c>
      <c r="G75" s="66">
        <v>760397.383888048</v>
      </c>
      <c r="H75" s="66">
        <v>1774787.4671009353</v>
      </c>
      <c r="I75" s="66">
        <v>8611.6783176696936</v>
      </c>
      <c r="J75" s="66">
        <v>-670001.78195762658</v>
      </c>
      <c r="K75" s="66">
        <v>34924.039697766711</v>
      </c>
      <c r="L75" s="67">
        <f>E75+F75+G75+H75-I75-J75+Taulukko13[[#This Row],[Jälkikäteistarkistuksesta aiheutuva valtionosuuden lisäsiirto]]</f>
        <v>7050610.0205776831</v>
      </c>
      <c r="M75" s="71">
        <f>Taulukko13[[#This Row],[Siirtyvät kustannukset (TP21+TPA22)]]-Taulukko13[[#This Row],[Siirtyvät tulot ml. verokust. alenema ja tasauksen neutralisointi ]]</f>
        <v>-460108.99957591947</v>
      </c>
      <c r="N75" s="66">
        <f>Taulukko13[[#This Row],[Siirtyvien kustannusten ja tulojen erotus]]*$N$3</f>
        <v>276065.39974555164</v>
      </c>
      <c r="O75" s="66">
        <f>$O$3*Taulukko13[[#This Row],[Asukasluku 31.12.2022]]</f>
        <v>1.600370887418136E-9</v>
      </c>
      <c r="P75" s="161">
        <f>Taulukko13[[#This Row],[Muutoksen rajaus (omavastuu 40 %)]]+Taulukko13[[#This Row],[Neutralisointi]]</f>
        <v>276065.39974555321</v>
      </c>
    </row>
    <row r="76" spans="1:16" x14ac:dyDescent="0.2">
      <c r="A76">
        <v>224</v>
      </c>
      <c r="B76" t="s">
        <v>79</v>
      </c>
      <c r="C76" s="66">
        <v>8603</v>
      </c>
      <c r="D76" s="67">
        <v>34939147.335399352</v>
      </c>
      <c r="E76" s="66">
        <v>10571378.972057678</v>
      </c>
      <c r="F76" s="66">
        <v>587827.43554333039</v>
      </c>
      <c r="G76" s="66">
        <v>3413103.603022032</v>
      </c>
      <c r="H76" s="66">
        <v>17947744.870854631</v>
      </c>
      <c r="I76" s="66">
        <v>82389.753051189691</v>
      </c>
      <c r="J76" s="66">
        <v>-1985759.0709544807</v>
      </c>
      <c r="K76" s="66">
        <v>250376.26126657252</v>
      </c>
      <c r="L76" s="67">
        <f>E76+F76+G76+H76-I76-J76+Taulukko13[[#This Row],[Jälkikäteistarkistuksesta aiheutuva valtionosuuden lisäsiirto]]</f>
        <v>34673800.460647538</v>
      </c>
      <c r="M76" s="71">
        <f>Taulukko13[[#This Row],[Siirtyvät kustannukset (TP21+TPA22)]]-Taulukko13[[#This Row],[Siirtyvät tulot ml. verokust. alenema ja tasauksen neutralisointi ]]</f>
        <v>265346.87475181371</v>
      </c>
      <c r="N76" s="66">
        <f>Taulukko13[[#This Row],[Siirtyvien kustannusten ja tulojen erotus]]*$N$3</f>
        <v>-159208.12485108819</v>
      </c>
      <c r="O76" s="66">
        <f>$O$3*Taulukko13[[#This Row],[Asukasluku 31.12.2022]]</f>
        <v>1.1473325620381854E-8</v>
      </c>
      <c r="P76" s="161">
        <f>Taulukko13[[#This Row],[Muutoksen rajaus (omavastuu 40 %)]]+Taulukko13[[#This Row],[Neutralisointi]]</f>
        <v>-159208.12485107672</v>
      </c>
    </row>
    <row r="77" spans="1:16" x14ac:dyDescent="0.2">
      <c r="A77">
        <v>226</v>
      </c>
      <c r="B77" t="s">
        <v>80</v>
      </c>
      <c r="C77" s="66">
        <v>3665</v>
      </c>
      <c r="D77" s="67">
        <v>19448462.455011129</v>
      </c>
      <c r="E77" s="66">
        <v>9550150.3265918233</v>
      </c>
      <c r="F77" s="66">
        <v>645234.6261728704</v>
      </c>
      <c r="G77" s="66">
        <v>1893607.4993893944</v>
      </c>
      <c r="H77" s="66">
        <v>5842808.5031983545</v>
      </c>
      <c r="I77" s="66">
        <v>28839.048634600407</v>
      </c>
      <c r="J77" s="66">
        <v>-2044994.8842744685</v>
      </c>
      <c r="K77" s="66">
        <v>106663.83791026249</v>
      </c>
      <c r="L77" s="67">
        <f>E77+F77+G77+H77-I77-J77+Taulukko13[[#This Row],[Jälkikäteistarkistuksesta aiheutuva valtionosuuden lisäsiirto]]</f>
        <v>20054620.628902573</v>
      </c>
      <c r="M77" s="71">
        <f>Taulukko13[[#This Row],[Siirtyvät kustannukset (TP21+TPA22)]]-Taulukko13[[#This Row],[Siirtyvät tulot ml. verokust. alenema ja tasauksen neutralisointi ]]</f>
        <v>-606158.17389144376</v>
      </c>
      <c r="N77" s="66">
        <f>Taulukko13[[#This Row],[Siirtyvien kustannusten ja tulojen erotus]]*$N$3</f>
        <v>363694.90433486615</v>
      </c>
      <c r="O77" s="66">
        <f>$O$3*Taulukko13[[#This Row],[Asukasluku 31.12.2022]]</f>
        <v>4.8877994186562235E-9</v>
      </c>
      <c r="P77" s="161">
        <f>Taulukko13[[#This Row],[Muutoksen rajaus (omavastuu 40 %)]]+Taulukko13[[#This Row],[Neutralisointi]]</f>
        <v>363694.90433487104</v>
      </c>
    </row>
    <row r="78" spans="1:16" x14ac:dyDescent="0.2">
      <c r="A78">
        <v>230</v>
      </c>
      <c r="B78" t="s">
        <v>81</v>
      </c>
      <c r="C78" s="66">
        <v>2240</v>
      </c>
      <c r="D78" s="67">
        <v>10717266.884825867</v>
      </c>
      <c r="E78" s="66">
        <v>4239013.9564571194</v>
      </c>
      <c r="F78" s="66">
        <v>289592.84416182491</v>
      </c>
      <c r="G78" s="66">
        <v>1333941.5814138241</v>
      </c>
      <c r="H78" s="66">
        <v>3321997.4803620554</v>
      </c>
      <c r="I78" s="66">
        <v>16053.350284570379</v>
      </c>
      <c r="J78" s="66">
        <v>-1396567.5524642896</v>
      </c>
      <c r="K78" s="66">
        <v>65191.540769164523</v>
      </c>
      <c r="L78" s="67">
        <f>E78+F78+G78+H78-I78-J78+Taulukko13[[#This Row],[Jälkikäteistarkistuksesta aiheutuva valtionosuuden lisäsiirto]]</f>
        <v>10630251.605343709</v>
      </c>
      <c r="M78" s="71">
        <f>Taulukko13[[#This Row],[Siirtyvät kustannukset (TP21+TPA22)]]-Taulukko13[[#This Row],[Siirtyvät tulot ml. verokust. alenema ja tasauksen neutralisointi ]]</f>
        <v>87015.279482157901</v>
      </c>
      <c r="N78" s="66">
        <f>Taulukko13[[#This Row],[Siirtyvien kustannusten ja tulojen erotus]]*$N$3</f>
        <v>-52209.167689294729</v>
      </c>
      <c r="O78" s="66">
        <f>$O$3*Taulukko13[[#This Row],[Asukasluku 31.12.2022]]</f>
        <v>2.9873589898471872E-9</v>
      </c>
      <c r="P78" s="161">
        <f>Taulukko13[[#This Row],[Muutoksen rajaus (omavastuu 40 %)]]+Taulukko13[[#This Row],[Neutralisointi]]</f>
        <v>-52209.167689291738</v>
      </c>
    </row>
    <row r="79" spans="1:16" x14ac:dyDescent="0.2">
      <c r="A79">
        <v>231</v>
      </c>
      <c r="B79" t="s">
        <v>82</v>
      </c>
      <c r="C79" s="66">
        <v>1256</v>
      </c>
      <c r="D79" s="67">
        <v>7264214.3664981117</v>
      </c>
      <c r="E79" s="66">
        <v>2234956.0908281398</v>
      </c>
      <c r="F79" s="66">
        <v>379108.60109384637</v>
      </c>
      <c r="G79" s="66">
        <v>515516.49669878127</v>
      </c>
      <c r="H79" s="66">
        <v>2846310.8637964004</v>
      </c>
      <c r="I79" s="66">
        <v>14336.838852668245</v>
      </c>
      <c r="J79" s="66">
        <v>140936.95046966811</v>
      </c>
      <c r="K79" s="66">
        <v>36553.828216995826</v>
      </c>
      <c r="L79" s="67">
        <f>E79+F79+G79+H79-I79-J79+Taulukko13[[#This Row],[Jälkikäteistarkistuksesta aiheutuva valtionosuuden lisäsiirto]]</f>
        <v>5857172.0913118282</v>
      </c>
      <c r="M79" s="71">
        <f>Taulukko13[[#This Row],[Siirtyvät kustannukset (TP21+TPA22)]]-Taulukko13[[#This Row],[Siirtyvät tulot ml. verokust. alenema ja tasauksen neutralisointi ]]</f>
        <v>1407042.2751862835</v>
      </c>
      <c r="N79" s="66">
        <f>Taulukko13[[#This Row],[Siirtyvien kustannusten ja tulojen erotus]]*$N$3</f>
        <v>-844225.36511176988</v>
      </c>
      <c r="O79" s="66">
        <f>$O$3*Taulukko13[[#This Row],[Asukasluku 31.12.2022]]</f>
        <v>1.6750548621643157E-9</v>
      </c>
      <c r="P79" s="161">
        <f>Taulukko13[[#This Row],[Muutoksen rajaus (omavastuu 40 %)]]+Taulukko13[[#This Row],[Neutralisointi]]</f>
        <v>-844225.36511176825</v>
      </c>
    </row>
    <row r="80" spans="1:16" x14ac:dyDescent="0.2">
      <c r="A80">
        <v>232</v>
      </c>
      <c r="B80" t="s">
        <v>83</v>
      </c>
      <c r="C80" s="66">
        <v>12750</v>
      </c>
      <c r="D80" s="67">
        <v>60336318.491708897</v>
      </c>
      <c r="E80" s="66">
        <v>23417171.716147177</v>
      </c>
      <c r="F80" s="66">
        <v>2006659.7050641659</v>
      </c>
      <c r="G80" s="66">
        <v>6456174.8441094346</v>
      </c>
      <c r="H80" s="66">
        <v>22137640.597597323</v>
      </c>
      <c r="I80" s="66">
        <v>107320.28699450589</v>
      </c>
      <c r="J80" s="66">
        <v>-5610598.2719895002</v>
      </c>
      <c r="K80" s="66">
        <v>371067.92178877129</v>
      </c>
      <c r="L80" s="67">
        <f>E80+F80+G80+H80-I80-J80+Taulukko13[[#This Row],[Jälkikäteistarkistuksesta aiheutuva valtionosuuden lisäsiirto]]</f>
        <v>59891992.769701868</v>
      </c>
      <c r="M80" s="71">
        <f>Taulukko13[[#This Row],[Siirtyvät kustannukset (TP21+TPA22)]]-Taulukko13[[#This Row],[Siirtyvät tulot ml. verokust. alenema ja tasauksen neutralisointi ]]</f>
        <v>444325.72200702876</v>
      </c>
      <c r="N80" s="66">
        <f>Taulukko13[[#This Row],[Siirtyvien kustannusten ja tulojen erotus]]*$N$3</f>
        <v>-266595.43320421717</v>
      </c>
      <c r="O80" s="66">
        <f>$O$3*Taulukko13[[#This Row],[Asukasluku 31.12.2022]]</f>
        <v>1.7003940678817695E-8</v>
      </c>
      <c r="P80" s="161">
        <f>Taulukko13[[#This Row],[Muutoksen rajaus (omavastuu 40 %)]]+Taulukko13[[#This Row],[Neutralisointi]]</f>
        <v>-266595.43320420018</v>
      </c>
    </row>
    <row r="81" spans="1:16" x14ac:dyDescent="0.2">
      <c r="A81">
        <v>233</v>
      </c>
      <c r="B81" t="s">
        <v>84</v>
      </c>
      <c r="C81" s="66">
        <v>15116</v>
      </c>
      <c r="D81" s="67">
        <v>70154641.143146232</v>
      </c>
      <c r="E81" s="66">
        <v>30170088.076901995</v>
      </c>
      <c r="F81" s="66">
        <v>1608596.7517705131</v>
      </c>
      <c r="G81" s="66">
        <v>7691649.9923256729</v>
      </c>
      <c r="H81" s="66">
        <v>27139206.527570769</v>
      </c>
      <c r="I81" s="66">
        <v>127782.64268277062</v>
      </c>
      <c r="J81" s="66">
        <v>-6520880.0575436158</v>
      </c>
      <c r="K81" s="66">
        <v>439926.48672620131</v>
      </c>
      <c r="L81" s="67">
        <f>E81+F81+G81+H81-I81-J81+Taulukko13[[#This Row],[Jälkikäteistarkistuksesta aiheutuva valtionosuuden lisäsiirto]]</f>
        <v>73442565.250155985</v>
      </c>
      <c r="M81" s="71">
        <f>Taulukko13[[#This Row],[Siirtyvät kustannukset (TP21+TPA22)]]-Taulukko13[[#This Row],[Siirtyvät tulot ml. verokust. alenema ja tasauksen neutralisointi ]]</f>
        <v>-3287924.1070097536</v>
      </c>
      <c r="N81" s="66">
        <f>Taulukko13[[#This Row],[Siirtyvien kustannusten ja tulojen erotus]]*$N$3</f>
        <v>1972754.4642058518</v>
      </c>
      <c r="O81" s="66">
        <f>$O$3*Taulukko13[[#This Row],[Asukasluku 31.12.2022]]</f>
        <v>2.0159338611843785E-8</v>
      </c>
      <c r="P81" s="161">
        <f>Taulukko13[[#This Row],[Muutoksen rajaus (omavastuu 40 %)]]+Taulukko13[[#This Row],[Neutralisointi]]</f>
        <v>1972754.464205872</v>
      </c>
    </row>
    <row r="82" spans="1:16" x14ac:dyDescent="0.2">
      <c r="A82">
        <v>235</v>
      </c>
      <c r="B82" t="s">
        <v>85</v>
      </c>
      <c r="C82" s="66">
        <v>10284</v>
      </c>
      <c r="D82" s="67">
        <v>38534170.4702053</v>
      </c>
      <c r="E82" s="66">
        <v>7430705.4334444571</v>
      </c>
      <c r="F82" s="66">
        <v>785861.6223897778</v>
      </c>
      <c r="G82" s="66">
        <v>1467227.4892006691</v>
      </c>
      <c r="H82" s="66">
        <v>56725627.811115876</v>
      </c>
      <c r="I82" s="66">
        <v>255635.88400219445</v>
      </c>
      <c r="J82" s="66">
        <v>10113733.531626949</v>
      </c>
      <c r="K82" s="66">
        <v>299299.0202098607</v>
      </c>
      <c r="L82" s="67">
        <f>E82+F82+G82+H82-I82-J82+Taulukko13[[#This Row],[Jälkikäteistarkistuksesta aiheutuva valtionosuuden lisäsiirto]]</f>
        <v>56339351.960731499</v>
      </c>
      <c r="M82" s="71">
        <f>Taulukko13[[#This Row],[Siirtyvät kustannukset (TP21+TPA22)]]-Taulukko13[[#This Row],[Siirtyvät tulot ml. verokust. alenema ja tasauksen neutralisointi ]]</f>
        <v>-17805181.490526199</v>
      </c>
      <c r="N82" s="66">
        <f>Taulukko13[[#This Row],[Siirtyvien kustannusten ja tulojen erotus]]*$N$3</f>
        <v>10683108.894315718</v>
      </c>
      <c r="O82" s="66">
        <f>$O$3*Taulukko13[[#This Row],[Asukasluku 31.12.2022]]</f>
        <v>1.3715178505173425E-8</v>
      </c>
      <c r="P82" s="161">
        <f>Taulukko13[[#This Row],[Muutoksen rajaus (omavastuu 40 %)]]+Taulukko13[[#This Row],[Neutralisointi]]</f>
        <v>10683108.894315731</v>
      </c>
    </row>
    <row r="83" spans="1:16" x14ac:dyDescent="0.2">
      <c r="A83">
        <v>236</v>
      </c>
      <c r="B83" t="s">
        <v>86</v>
      </c>
      <c r="C83" s="66">
        <v>4198</v>
      </c>
      <c r="D83" s="67">
        <v>17001525.654498488</v>
      </c>
      <c r="E83" s="66">
        <v>4849364.9998491593</v>
      </c>
      <c r="F83" s="66">
        <v>341656.43217896484</v>
      </c>
      <c r="G83" s="66">
        <v>1982026.7125218958</v>
      </c>
      <c r="H83" s="66">
        <v>7494262.6879653074</v>
      </c>
      <c r="I83" s="66">
        <v>34830.294450360147</v>
      </c>
      <c r="J83" s="66">
        <v>-1875437.8391378082</v>
      </c>
      <c r="K83" s="66">
        <v>122175.93220935388</v>
      </c>
      <c r="L83" s="67">
        <f>E83+F83+G83+H83-I83-J83+Taulukko13[[#This Row],[Jälkikäteistarkistuksesta aiheutuva valtionosuuden lisäsiirto]]</f>
        <v>16630094.309412129</v>
      </c>
      <c r="M83" s="71">
        <f>Taulukko13[[#This Row],[Siirtyvät kustannukset (TP21+TPA22)]]-Taulukko13[[#This Row],[Siirtyvät tulot ml. verokust. alenema ja tasauksen neutralisointi ]]</f>
        <v>371431.34508635849</v>
      </c>
      <c r="N83" s="66">
        <f>Taulukko13[[#This Row],[Siirtyvien kustannusten ja tulojen erotus]]*$N$3</f>
        <v>-222858.80705181503</v>
      </c>
      <c r="O83" s="66">
        <f>$O$3*Taulukko13[[#This Row],[Asukasluku 31.12.2022]]</f>
        <v>5.5986308211511125E-9</v>
      </c>
      <c r="P83" s="161">
        <f>Taulukko13[[#This Row],[Muutoksen rajaus (omavastuu 40 %)]]+Taulukko13[[#This Row],[Neutralisointi]]</f>
        <v>-222858.80705180945</v>
      </c>
    </row>
    <row r="84" spans="1:16" x14ac:dyDescent="0.2">
      <c r="A84">
        <v>239</v>
      </c>
      <c r="B84" t="s">
        <v>87</v>
      </c>
      <c r="C84" s="66">
        <v>2029</v>
      </c>
      <c r="D84" s="67">
        <v>11390339.440412426</v>
      </c>
      <c r="E84" s="66">
        <v>5923935.1136597702</v>
      </c>
      <c r="F84" s="66">
        <v>390821.04727115203</v>
      </c>
      <c r="G84" s="66">
        <v>1067031.7891423919</v>
      </c>
      <c r="H84" s="66">
        <v>3566290.3902622028</v>
      </c>
      <c r="I84" s="66">
        <v>17589.175491596583</v>
      </c>
      <c r="J84" s="66">
        <v>-880711.43132434133</v>
      </c>
      <c r="K84" s="66">
        <v>59050.730455640543</v>
      </c>
      <c r="L84" s="67">
        <f>E84+F84+G84+H84-I84-J84+Taulukko13[[#This Row],[Jälkikäteistarkistuksesta aiheutuva valtionosuuden lisäsiirto]]</f>
        <v>11870251.326623902</v>
      </c>
      <c r="M84" s="71">
        <f>Taulukko13[[#This Row],[Siirtyvät kustannukset (TP21+TPA22)]]-Taulukko13[[#This Row],[Siirtyvät tulot ml. verokust. alenema ja tasauksen neutralisointi ]]</f>
        <v>-479911.88621147536</v>
      </c>
      <c r="N84" s="66">
        <f>Taulukko13[[#This Row],[Siirtyvien kustannusten ja tulojen erotus]]*$N$3</f>
        <v>287947.13172688516</v>
      </c>
      <c r="O84" s="66">
        <f>$O$3*Taulukko13[[#This Row],[Asukasluku 31.12.2022]]</f>
        <v>2.7059604421428316E-9</v>
      </c>
      <c r="P84" s="161">
        <f>Taulukko13[[#This Row],[Muutoksen rajaus (omavastuu 40 %)]]+Taulukko13[[#This Row],[Neutralisointi]]</f>
        <v>287947.13172688783</v>
      </c>
    </row>
    <row r="85" spans="1:16" x14ac:dyDescent="0.2">
      <c r="A85">
        <v>240</v>
      </c>
      <c r="B85" t="s">
        <v>88</v>
      </c>
      <c r="C85" s="66">
        <v>19499</v>
      </c>
      <c r="D85" s="67">
        <v>103756503.02717051</v>
      </c>
      <c r="E85" s="66">
        <v>35521056.245612219</v>
      </c>
      <c r="F85" s="66">
        <v>1774946.8461835352</v>
      </c>
      <c r="G85" s="66">
        <v>7425142.068361396</v>
      </c>
      <c r="H85" s="66">
        <v>44797932.180007696</v>
      </c>
      <c r="I85" s="66">
        <v>207014.27171614004</v>
      </c>
      <c r="J85" s="66">
        <v>-1488809.6487613861</v>
      </c>
      <c r="K85" s="66">
        <v>567486.54172229429</v>
      </c>
      <c r="L85" s="67">
        <f>E85+F85+G85+H85-I85-J85+Taulukko13[[#This Row],[Jälkikäteistarkistuksesta aiheutuva valtionosuuden lisäsiirto]]</f>
        <v>91368359.258932397</v>
      </c>
      <c r="M85" s="71">
        <f>Taulukko13[[#This Row],[Siirtyvät kustannukset (TP21+TPA22)]]-Taulukko13[[#This Row],[Siirtyvät tulot ml. verokust. alenema ja tasauksen neutralisointi ]]</f>
        <v>12388143.768238112</v>
      </c>
      <c r="N85" s="66">
        <f>Taulukko13[[#This Row],[Siirtyvien kustannusten ja tulojen erotus]]*$N$3</f>
        <v>-7432886.2609428661</v>
      </c>
      <c r="O85" s="66">
        <f>$O$3*Taulukko13[[#This Row],[Asukasluku 31.12.2022]]</f>
        <v>2.6004693278138526E-8</v>
      </c>
      <c r="P85" s="161">
        <f>Taulukko13[[#This Row],[Muutoksen rajaus (omavastuu 40 %)]]+Taulukko13[[#This Row],[Neutralisointi]]</f>
        <v>-7432886.26094284</v>
      </c>
    </row>
    <row r="86" spans="1:16" x14ac:dyDescent="0.2">
      <c r="A86">
        <v>241</v>
      </c>
      <c r="B86" t="s">
        <v>89</v>
      </c>
      <c r="C86" s="66">
        <v>7771</v>
      </c>
      <c r="D86" s="67">
        <v>34496555.844256453</v>
      </c>
      <c r="E86" s="66">
        <v>9145009.4902236704</v>
      </c>
      <c r="F86" s="66">
        <v>632468.07445458882</v>
      </c>
      <c r="G86" s="66">
        <v>2733375.9248007801</v>
      </c>
      <c r="H86" s="66">
        <v>19376099.202746555</v>
      </c>
      <c r="I86" s="66">
        <v>88937.146888510208</v>
      </c>
      <c r="J86" s="66">
        <v>393232.28370074992</v>
      </c>
      <c r="K86" s="66">
        <v>226162.26040945426</v>
      </c>
      <c r="L86" s="67">
        <f>E86+F86+G86+H86-I86-J86+Taulukko13[[#This Row],[Jälkikäteistarkistuksesta aiheutuva valtionosuuden lisäsiirto]]</f>
        <v>31630945.522045791</v>
      </c>
      <c r="M86" s="71">
        <f>Taulukko13[[#This Row],[Siirtyvät kustannukset (TP21+TPA22)]]-Taulukko13[[#This Row],[Siirtyvät tulot ml. verokust. alenema ja tasauksen neutralisointi ]]</f>
        <v>2865610.3222106621</v>
      </c>
      <c r="N86" s="66">
        <f>Taulukko13[[#This Row],[Siirtyvien kustannusten ja tulojen erotus]]*$N$3</f>
        <v>-1719366.1933263969</v>
      </c>
      <c r="O86" s="66">
        <f>$O$3*Taulukko13[[#This Row],[Asukasluku 31.12.2022]]</f>
        <v>1.0363735138438613E-8</v>
      </c>
      <c r="P86" s="161">
        <f>Taulukko13[[#This Row],[Muutoksen rajaus (omavastuu 40 %)]]+Taulukko13[[#This Row],[Neutralisointi]]</f>
        <v>-1719366.1933263864</v>
      </c>
    </row>
    <row r="87" spans="1:16" x14ac:dyDescent="0.2">
      <c r="A87">
        <v>244</v>
      </c>
      <c r="B87" t="s">
        <v>90</v>
      </c>
      <c r="C87" s="66">
        <v>19300</v>
      </c>
      <c r="D87" s="67">
        <v>59105153.89358931</v>
      </c>
      <c r="E87" s="66">
        <v>7901881.7587744594</v>
      </c>
      <c r="F87" s="66">
        <v>1841590.613779969</v>
      </c>
      <c r="G87" s="66">
        <v>4917821.3228909206</v>
      </c>
      <c r="H87" s="66">
        <v>46872095.584998623</v>
      </c>
      <c r="I87" s="66">
        <v>216530.05959493169</v>
      </c>
      <c r="J87" s="66">
        <v>239326.73106792552</v>
      </c>
      <c r="K87" s="66">
        <v>561694.97180574795</v>
      </c>
      <c r="L87" s="67">
        <f>E87+F87+G87+H87-I87-J87+Taulukko13[[#This Row],[Jälkikäteistarkistuksesta aiheutuva valtionosuuden lisäsiirto]]</f>
        <v>61639227.46158687</v>
      </c>
      <c r="M87" s="71">
        <f>Taulukko13[[#This Row],[Siirtyvät kustannukset (TP21+TPA22)]]-Taulukko13[[#This Row],[Siirtyvät tulot ml. verokust. alenema ja tasauksen neutralisointi ]]</f>
        <v>-2534073.5679975599</v>
      </c>
      <c r="N87" s="66">
        <f>Taulukko13[[#This Row],[Siirtyvien kustannusten ja tulojen erotus]]*$N$3</f>
        <v>1520444.1407985357</v>
      </c>
      <c r="O87" s="66">
        <f>$O$3*Taulukko13[[#This Row],[Asukasluku 31.12.2022]]</f>
        <v>2.5739298439308353E-8</v>
      </c>
      <c r="P87" s="161">
        <f>Taulukko13[[#This Row],[Muutoksen rajaus (omavastuu 40 %)]]+Taulukko13[[#This Row],[Neutralisointi]]</f>
        <v>1520444.1407985615</v>
      </c>
    </row>
    <row r="88" spans="1:16" x14ac:dyDescent="0.2">
      <c r="A88">
        <v>245</v>
      </c>
      <c r="B88" t="s">
        <v>91</v>
      </c>
      <c r="C88" s="66">
        <v>37676</v>
      </c>
      <c r="D88" s="67">
        <v>134184202.84327558</v>
      </c>
      <c r="E88" s="66">
        <v>19889283.24346368</v>
      </c>
      <c r="F88" s="66">
        <v>3903738.8364331024</v>
      </c>
      <c r="G88" s="66">
        <v>10805488.340610625</v>
      </c>
      <c r="H88" s="66">
        <v>101905410.24752259</v>
      </c>
      <c r="I88" s="66">
        <v>470316.72502362146</v>
      </c>
      <c r="J88" s="66">
        <v>5601485.2846312281</v>
      </c>
      <c r="K88" s="66">
        <v>1096498.4330442154</v>
      </c>
      <c r="L88" s="67">
        <f>E88+F88+G88+H88-I88-J88+Taulukko13[[#This Row],[Jälkikäteistarkistuksesta aiheutuva valtionosuuden lisäsiirto]]</f>
        <v>131528617.09141935</v>
      </c>
      <c r="M88" s="71">
        <f>Taulukko13[[#This Row],[Siirtyvät kustannukset (TP21+TPA22)]]-Taulukko13[[#This Row],[Siirtyvät tulot ml. verokust. alenema ja tasauksen neutralisointi ]]</f>
        <v>2655585.7518562227</v>
      </c>
      <c r="N88" s="66">
        <f>Taulukko13[[#This Row],[Siirtyvien kustannusten ja tulojen erotus]]*$N$3</f>
        <v>-1593351.4511137332</v>
      </c>
      <c r="O88" s="66">
        <f>$O$3*Taulukko13[[#This Row],[Asukasluku 31.12.2022]]</f>
        <v>5.0246311295304745E-8</v>
      </c>
      <c r="P88" s="161">
        <f>Taulukko13[[#This Row],[Muutoksen rajaus (omavastuu 40 %)]]+Taulukko13[[#This Row],[Neutralisointi]]</f>
        <v>-1593351.4511136829</v>
      </c>
    </row>
    <row r="89" spans="1:16" x14ac:dyDescent="0.2">
      <c r="A89">
        <v>249</v>
      </c>
      <c r="B89" t="s">
        <v>92</v>
      </c>
      <c r="C89" s="66">
        <v>9250</v>
      </c>
      <c r="D89" s="67">
        <v>44637356.267709032</v>
      </c>
      <c r="E89" s="66">
        <v>18142569.399575822</v>
      </c>
      <c r="F89" s="66">
        <v>1248919.1339607723</v>
      </c>
      <c r="G89" s="66">
        <v>3930560.3261878244</v>
      </c>
      <c r="H89" s="66">
        <v>17926713.418923482</v>
      </c>
      <c r="I89" s="66">
        <v>85234.790947736707</v>
      </c>
      <c r="J89" s="66">
        <v>-2856928.3833034262</v>
      </c>
      <c r="K89" s="66">
        <v>269206.13933695172</v>
      </c>
      <c r="L89" s="67">
        <f>E89+F89+G89+H89-I89-J89+Taulukko13[[#This Row],[Jälkikäteistarkistuksesta aiheutuva valtionosuuden lisäsiirto]]</f>
        <v>44289662.010340542</v>
      </c>
      <c r="M89" s="71">
        <f>Taulukko13[[#This Row],[Siirtyvät kustannukset (TP21+TPA22)]]-Taulukko13[[#This Row],[Siirtyvät tulot ml. verokust. alenema ja tasauksen neutralisointi ]]</f>
        <v>347694.2573684901</v>
      </c>
      <c r="N89" s="66">
        <f>Taulukko13[[#This Row],[Siirtyvien kustannusten ja tulojen erotus]]*$N$3</f>
        <v>-208616.55442109401</v>
      </c>
      <c r="O89" s="66">
        <f>$O$3*Taulukko13[[#This Row],[Asukasluku 31.12.2022]]</f>
        <v>1.2336192257181464E-8</v>
      </c>
      <c r="P89" s="161">
        <f>Taulukko13[[#This Row],[Muutoksen rajaus (omavastuu 40 %)]]+Taulukko13[[#This Row],[Neutralisointi]]</f>
        <v>-208616.55442108167</v>
      </c>
    </row>
    <row r="90" spans="1:16" x14ac:dyDescent="0.2">
      <c r="A90">
        <v>250</v>
      </c>
      <c r="B90" t="s">
        <v>93</v>
      </c>
      <c r="C90" s="66">
        <v>1771</v>
      </c>
      <c r="D90" s="67">
        <v>9254005.6100943983</v>
      </c>
      <c r="E90" s="66">
        <v>4266592.6272604316</v>
      </c>
      <c r="F90" s="66">
        <v>338162.0814449928</v>
      </c>
      <c r="G90" s="66">
        <v>1028764.8878554647</v>
      </c>
      <c r="H90" s="66">
        <v>2644370.8607718758</v>
      </c>
      <c r="I90" s="66">
        <v>13257.219605324344</v>
      </c>
      <c r="J90" s="66">
        <v>-1033819.2868723122</v>
      </c>
      <c r="K90" s="66">
        <v>51542.061920620705</v>
      </c>
      <c r="L90" s="67">
        <f>E90+F90+G90+H90-I90-J90+Taulukko13[[#This Row],[Jälkikäteistarkistuksesta aiheutuva valtionosuuden lisäsiirto]]</f>
        <v>9349994.586520372</v>
      </c>
      <c r="M90" s="71">
        <f>Taulukko13[[#This Row],[Siirtyvät kustannukset (TP21+TPA22)]]-Taulukko13[[#This Row],[Siirtyvät tulot ml. verokust. alenema ja tasauksen neutralisointi ]]</f>
        <v>-95988.976425973698</v>
      </c>
      <c r="N90" s="66">
        <f>Taulukko13[[#This Row],[Siirtyvien kustannusten ja tulojen erotus]]*$N$3</f>
        <v>57593.385855584209</v>
      </c>
      <c r="O90" s="66">
        <f>$O$3*Taulukko13[[#This Row],[Asukasluku 31.12.2022]]</f>
        <v>2.3618807013479321E-9</v>
      </c>
      <c r="P90" s="161">
        <f>Taulukko13[[#This Row],[Muutoksen rajaus (omavastuu 40 %)]]+Taulukko13[[#This Row],[Neutralisointi]]</f>
        <v>57593.385855586574</v>
      </c>
    </row>
    <row r="91" spans="1:16" x14ac:dyDescent="0.2">
      <c r="A91">
        <v>256</v>
      </c>
      <c r="B91" t="s">
        <v>94</v>
      </c>
      <c r="C91" s="66">
        <v>1554</v>
      </c>
      <c r="D91" s="67">
        <v>8487403.2771801651</v>
      </c>
      <c r="E91" s="66">
        <v>3641452.184217927</v>
      </c>
      <c r="F91" s="66">
        <v>293742.40278534812</v>
      </c>
      <c r="G91" s="66">
        <v>766459.92862430192</v>
      </c>
      <c r="H91" s="66">
        <v>2217433.4909262662</v>
      </c>
      <c r="I91" s="66">
        <v>11162.059543183681</v>
      </c>
      <c r="J91" s="66">
        <v>-960229.84129104286</v>
      </c>
      <c r="K91" s="66">
        <v>45226.631408607893</v>
      </c>
      <c r="L91" s="67">
        <f>E91+F91+G91+H91-I91-J91+Taulukko13[[#This Row],[Jälkikäteistarkistuksesta aiheutuva valtionosuuden lisäsiirto]]</f>
        <v>7913382.4197103102</v>
      </c>
      <c r="M91" s="71">
        <f>Taulukko13[[#This Row],[Siirtyvät kustannukset (TP21+TPA22)]]-Taulukko13[[#This Row],[Siirtyvät tulot ml. verokust. alenema ja tasauksen neutralisointi ]]</f>
        <v>574020.85746985488</v>
      </c>
      <c r="N91" s="66">
        <f>Taulukko13[[#This Row],[Siirtyvien kustannusten ja tulojen erotus]]*$N$3</f>
        <v>-344412.51448191283</v>
      </c>
      <c r="O91" s="66">
        <f>$O$3*Taulukko13[[#This Row],[Asukasluku 31.12.2022]]</f>
        <v>2.072480299206486E-9</v>
      </c>
      <c r="P91" s="161">
        <f>Taulukko13[[#This Row],[Muutoksen rajaus (omavastuu 40 %)]]+Taulukko13[[#This Row],[Neutralisointi]]</f>
        <v>-344412.51448191074</v>
      </c>
    </row>
    <row r="92" spans="1:16" x14ac:dyDescent="0.2">
      <c r="A92">
        <v>257</v>
      </c>
      <c r="B92" t="s">
        <v>95</v>
      </c>
      <c r="C92" s="66">
        <v>40722</v>
      </c>
      <c r="D92" s="67">
        <v>128686863.25396213</v>
      </c>
      <c r="E92" s="66">
        <v>8487824.3775318973</v>
      </c>
      <c r="F92" s="66">
        <v>2822564.522839007</v>
      </c>
      <c r="G92" s="66">
        <v>10228160.850411918</v>
      </c>
      <c r="H92" s="66">
        <v>128730851.02642442</v>
      </c>
      <c r="I92" s="66">
        <v>584748.78687199496</v>
      </c>
      <c r="J92" s="66">
        <v>11407297.086182427</v>
      </c>
      <c r="K92" s="66">
        <v>1185147.2871437133</v>
      </c>
      <c r="L92" s="67">
        <f>E92+F92+G92+H92-I92-J92+Taulukko13[[#This Row],[Jälkikäteistarkistuksesta aiheutuva valtionosuuden lisäsiirto]]</f>
        <v>139462502.19129655</v>
      </c>
      <c r="M92" s="71">
        <f>Taulukko13[[#This Row],[Siirtyvät kustannukset (TP21+TPA22)]]-Taulukko13[[#This Row],[Siirtyvät tulot ml. verokust. alenema ja tasauksen neutralisointi ]]</f>
        <v>-10775638.937334418</v>
      </c>
      <c r="N92" s="66">
        <f>Taulukko13[[#This Row],[Siirtyvien kustannusten ja tulojen erotus]]*$N$3</f>
        <v>6465383.3624006491</v>
      </c>
      <c r="O92" s="66">
        <f>$O$3*Taulukko13[[#This Row],[Asukasluku 31.12.2022]]</f>
        <v>5.4308586064534442E-8</v>
      </c>
      <c r="P92" s="161">
        <f>Taulukko13[[#This Row],[Muutoksen rajaus (omavastuu 40 %)]]+Taulukko13[[#This Row],[Neutralisointi]]</f>
        <v>6465383.3624007031</v>
      </c>
    </row>
    <row r="93" spans="1:16" x14ac:dyDescent="0.2">
      <c r="A93">
        <v>260</v>
      </c>
      <c r="B93" t="s">
        <v>96</v>
      </c>
      <c r="C93" s="66">
        <v>9727</v>
      </c>
      <c r="D93" s="67">
        <v>49967054.353451364</v>
      </c>
      <c r="E93" s="66">
        <v>27168647.425244994</v>
      </c>
      <c r="F93" s="66">
        <v>1109168.4885722985</v>
      </c>
      <c r="G93" s="66">
        <v>4897570.0911776489</v>
      </c>
      <c r="H93" s="66">
        <v>15744279.326441878</v>
      </c>
      <c r="I93" s="66">
        <v>74912.788263939467</v>
      </c>
      <c r="J93" s="66">
        <v>-5090121.906435797</v>
      </c>
      <c r="K93" s="66">
        <v>283088.44511681399</v>
      </c>
      <c r="L93" s="67">
        <f>E93+F93+G93+H93-I93-J93+Taulukko13[[#This Row],[Jälkikäteistarkistuksesta aiheutuva valtionosuuden lisäsiirto]]</f>
        <v>54217962.894725487</v>
      </c>
      <c r="M93" s="71">
        <f>Taulukko13[[#This Row],[Siirtyvät kustannukset (TP21+TPA22)]]-Taulukko13[[#This Row],[Siirtyvät tulot ml. verokust. alenema ja tasauksen neutralisointi ]]</f>
        <v>-4250908.5412741229</v>
      </c>
      <c r="N93" s="66">
        <f>Taulukko13[[#This Row],[Siirtyvien kustannusten ja tulojen erotus]]*$N$3</f>
        <v>2550545.1247644732</v>
      </c>
      <c r="O93" s="66">
        <f>$O$3*Taulukko13[[#This Row],[Asukasluku 31.12.2022]]</f>
        <v>1.2972339684930173E-8</v>
      </c>
      <c r="P93" s="161">
        <f>Taulukko13[[#This Row],[Muutoksen rajaus (omavastuu 40 %)]]+Taulukko13[[#This Row],[Neutralisointi]]</f>
        <v>2550545.1247644862</v>
      </c>
    </row>
    <row r="94" spans="1:16" x14ac:dyDescent="0.2">
      <c r="A94">
        <v>261</v>
      </c>
      <c r="B94" t="s">
        <v>97</v>
      </c>
      <c r="C94" s="66">
        <v>6637</v>
      </c>
      <c r="D94" s="67">
        <v>30310169.112398192</v>
      </c>
      <c r="E94" s="66">
        <v>11039941.587478343</v>
      </c>
      <c r="F94" s="66">
        <v>1889154.4316792954</v>
      </c>
      <c r="G94" s="66">
        <v>2895934.1857041945</v>
      </c>
      <c r="H94" s="66">
        <v>13397502.510176511</v>
      </c>
      <c r="I94" s="66">
        <v>67948.476022130853</v>
      </c>
      <c r="J94" s="66">
        <v>-727992.99888503435</v>
      </c>
      <c r="K94" s="66">
        <v>193159.04289506472</v>
      </c>
      <c r="L94" s="67">
        <f>E94+F94+G94+H94-I94-J94+Taulukko13[[#This Row],[Jälkikäteistarkistuksesta aiheutuva valtionosuuden lisäsiirto]]</f>
        <v>30075736.280796312</v>
      </c>
      <c r="M94" s="71">
        <f>Taulukko13[[#This Row],[Siirtyvät kustannukset (TP21+TPA22)]]-Taulukko13[[#This Row],[Siirtyvät tulot ml. verokust. alenema ja tasauksen neutralisointi ]]</f>
        <v>234432.83160188049</v>
      </c>
      <c r="N94" s="66">
        <f>Taulukko13[[#This Row],[Siirtyvien kustannusten ja tulojen erotus]]*$N$3</f>
        <v>-140659.69896112828</v>
      </c>
      <c r="O94" s="66">
        <f>$O$3*Taulukko13[[#This Row],[Asukasluku 31.12.2022]]</f>
        <v>8.8513846498284729E-9</v>
      </c>
      <c r="P94" s="161">
        <f>Taulukko13[[#This Row],[Muutoksen rajaus (omavastuu 40 %)]]+Taulukko13[[#This Row],[Neutralisointi]]</f>
        <v>-140659.69896111943</v>
      </c>
    </row>
    <row r="95" spans="1:16" x14ac:dyDescent="0.2">
      <c r="A95">
        <v>263</v>
      </c>
      <c r="B95" t="s">
        <v>98</v>
      </c>
      <c r="C95" s="66">
        <v>7597</v>
      </c>
      <c r="D95" s="67">
        <v>38782482.146626659</v>
      </c>
      <c r="E95" s="66">
        <v>18211140.747920487</v>
      </c>
      <c r="F95" s="66">
        <v>927756.01153398515</v>
      </c>
      <c r="G95" s="66">
        <v>4004889.3269319278</v>
      </c>
      <c r="H95" s="66">
        <v>11810446.278843997</v>
      </c>
      <c r="I95" s="66">
        <v>56620.714142076089</v>
      </c>
      <c r="J95" s="66">
        <v>-4452446.381623853</v>
      </c>
      <c r="K95" s="66">
        <v>221098.27465327809</v>
      </c>
      <c r="L95" s="67">
        <f>E95+F95+G95+H95-I95-J95+Taulukko13[[#This Row],[Jälkikäteistarkistuksesta aiheutuva valtionosuuden lisäsiirto]]</f>
        <v>39571156.307365455</v>
      </c>
      <c r="M95" s="71">
        <f>Taulukko13[[#This Row],[Siirtyvät kustannukset (TP21+TPA22)]]-Taulukko13[[#This Row],[Siirtyvät tulot ml. verokust. alenema ja tasauksen neutralisointi ]]</f>
        <v>-788674.160738796</v>
      </c>
      <c r="N95" s="66">
        <f>Taulukko13[[#This Row],[Siirtyvien kustannusten ja tulojen erotus]]*$N$3</f>
        <v>473204.49644327752</v>
      </c>
      <c r="O95" s="66">
        <f>$O$3*Taulukko13[[#This Row],[Asukasluku 31.12.2022]]</f>
        <v>1.0131681359762982E-8</v>
      </c>
      <c r="P95" s="161">
        <f>Taulukko13[[#This Row],[Muutoksen rajaus (omavastuu 40 %)]]+Taulukko13[[#This Row],[Neutralisointi]]</f>
        <v>473204.49644328764</v>
      </c>
    </row>
    <row r="96" spans="1:16" x14ac:dyDescent="0.2">
      <c r="A96">
        <v>265</v>
      </c>
      <c r="B96" t="s">
        <v>99</v>
      </c>
      <c r="C96" s="66">
        <v>1064</v>
      </c>
      <c r="D96" s="67">
        <v>5716997.2441886766</v>
      </c>
      <c r="E96" s="66">
        <v>3416853.7836954719</v>
      </c>
      <c r="F96" s="66">
        <v>294236.84587835521</v>
      </c>
      <c r="G96" s="66">
        <v>576765.83051065204</v>
      </c>
      <c r="H96" s="66">
        <v>1602397.7306876725</v>
      </c>
      <c r="I96" s="66">
        <v>8430.4520954923555</v>
      </c>
      <c r="J96" s="66">
        <v>-556166.23220780864</v>
      </c>
      <c r="K96" s="66">
        <v>30965.981865353151</v>
      </c>
      <c r="L96" s="67">
        <f>E96+F96+G96+H96-I96-J96+Taulukko13[[#This Row],[Jälkikäteistarkistuksesta aiheutuva valtionosuuden lisäsiirto]]</f>
        <v>6468955.9527498204</v>
      </c>
      <c r="M96" s="71">
        <f>Taulukko13[[#This Row],[Siirtyvät kustannukset (TP21+TPA22)]]-Taulukko13[[#This Row],[Siirtyvät tulot ml. verokust. alenema ja tasauksen neutralisointi ]]</f>
        <v>-751958.70856114384</v>
      </c>
      <c r="N96" s="66">
        <f>Taulukko13[[#This Row],[Siirtyvien kustannusten ja tulojen erotus]]*$N$3</f>
        <v>451175.22513668617</v>
      </c>
      <c r="O96" s="66">
        <f>$O$3*Taulukko13[[#This Row],[Asukasluku 31.12.2022]]</f>
        <v>1.418995520177414E-9</v>
      </c>
      <c r="P96" s="161">
        <f>Taulukko13[[#This Row],[Muutoksen rajaus (omavastuu 40 %)]]+Taulukko13[[#This Row],[Neutralisointi]]</f>
        <v>451175.22513668757</v>
      </c>
    </row>
    <row r="97" spans="1:16" x14ac:dyDescent="0.2">
      <c r="A97">
        <v>271</v>
      </c>
      <c r="B97" t="s">
        <v>100</v>
      </c>
      <c r="C97" s="66">
        <v>6903</v>
      </c>
      <c r="D97" s="67">
        <v>32005432.170790315</v>
      </c>
      <c r="E97" s="66">
        <v>11428121.468120396</v>
      </c>
      <c r="F97" s="66">
        <v>618133.60925183119</v>
      </c>
      <c r="G97" s="66">
        <v>3247919.0504940967</v>
      </c>
      <c r="H97" s="66">
        <v>13034043.304702019</v>
      </c>
      <c r="I97" s="66">
        <v>60683.288649445225</v>
      </c>
      <c r="J97" s="66">
        <v>-2375008.472230284</v>
      </c>
      <c r="K97" s="66">
        <v>200900.53836140301</v>
      </c>
      <c r="L97" s="67">
        <f>E97+F97+G97+H97-I97-J97+Taulukko13[[#This Row],[Jälkikäteistarkistuksesta aiheutuva valtionosuuden lisäsiirto]]</f>
        <v>30843443.154510587</v>
      </c>
      <c r="M97" s="71">
        <f>Taulukko13[[#This Row],[Siirtyvät kustannukset (TP21+TPA22)]]-Taulukko13[[#This Row],[Siirtyvät tulot ml. verokust. alenema ja tasauksen neutralisointi ]]</f>
        <v>1161989.0162797272</v>
      </c>
      <c r="N97" s="66">
        <f>Taulukko13[[#This Row],[Siirtyvien kustannusten ja tulojen erotus]]*$N$3</f>
        <v>-697193.40976783622</v>
      </c>
      <c r="O97" s="66">
        <f>$O$3*Taulukko13[[#This Row],[Asukasluku 31.12.2022]]</f>
        <v>9.2061335298728265E-9</v>
      </c>
      <c r="P97" s="161">
        <f>Taulukko13[[#This Row],[Muutoksen rajaus (omavastuu 40 %)]]+Taulukko13[[#This Row],[Neutralisointi]]</f>
        <v>-697193.40976782702</v>
      </c>
    </row>
    <row r="98" spans="1:16" x14ac:dyDescent="0.2">
      <c r="A98">
        <v>272</v>
      </c>
      <c r="B98" t="s">
        <v>101</v>
      </c>
      <c r="C98" s="66">
        <v>48006</v>
      </c>
      <c r="D98" s="67">
        <v>194950037.26990971</v>
      </c>
      <c r="E98" s="66">
        <v>47885974.576809302</v>
      </c>
      <c r="F98" s="66">
        <v>7870454.4502596501</v>
      </c>
      <c r="G98" s="66">
        <v>17203673.116291463</v>
      </c>
      <c r="H98" s="66">
        <v>103699246.31176968</v>
      </c>
      <c r="I98" s="66">
        <v>495922.10814045585</v>
      </c>
      <c r="J98" s="66">
        <v>-4924337.020003031</v>
      </c>
      <c r="K98" s="66">
        <v>1397136.2081091572</v>
      </c>
      <c r="L98" s="67">
        <f>E98+F98+G98+H98-I98-J98+Taulukko13[[#This Row],[Jälkikäteistarkistuksesta aiheutuva valtionosuuden lisäsiirto]]</f>
        <v>182484899.57510182</v>
      </c>
      <c r="M98" s="71">
        <f>Taulukko13[[#This Row],[Siirtyvät kustannukset (TP21+TPA22)]]-Taulukko13[[#This Row],[Siirtyvät tulot ml. verokust. alenema ja tasauksen neutralisointi ]]</f>
        <v>12465137.694807887</v>
      </c>
      <c r="N98" s="66">
        <f>Taulukko13[[#This Row],[Siirtyvien kustannusten ja tulojen erotus]]*$N$3</f>
        <v>-7479082.6168847308</v>
      </c>
      <c r="O98" s="66">
        <f>$O$3*Taulukko13[[#This Row],[Asukasluku 31.12.2022]]</f>
        <v>6.402283735116253E-8</v>
      </c>
      <c r="P98" s="161">
        <f>Taulukko13[[#This Row],[Muutoksen rajaus (omavastuu 40 %)]]+Taulukko13[[#This Row],[Neutralisointi]]</f>
        <v>-7479082.6168846665</v>
      </c>
    </row>
    <row r="99" spans="1:16" x14ac:dyDescent="0.2">
      <c r="A99">
        <v>273</v>
      </c>
      <c r="B99" t="s">
        <v>102</v>
      </c>
      <c r="C99" s="66">
        <v>3999</v>
      </c>
      <c r="D99" s="67">
        <v>20931392.547912296</v>
      </c>
      <c r="E99" s="66">
        <v>8191131.2652049996</v>
      </c>
      <c r="F99" s="66">
        <v>422309.48163969198</v>
      </c>
      <c r="G99" s="66">
        <v>1789464.1767538951</v>
      </c>
      <c r="H99" s="66">
        <v>6551914.6994121736</v>
      </c>
      <c r="I99" s="66">
        <v>31000.100698383154</v>
      </c>
      <c r="J99" s="66">
        <v>-1430958.5962528018</v>
      </c>
      <c r="K99" s="66">
        <v>116384.36229280756</v>
      </c>
      <c r="L99" s="67">
        <f>E99+F99+G99+H99-I99-J99+Taulukko13[[#This Row],[Jälkikäteistarkistuksesta aiheutuva valtionosuuden lisäsiirto]]</f>
        <v>18471162.480857991</v>
      </c>
      <c r="M99" s="71">
        <f>Taulukko13[[#This Row],[Siirtyvät kustannukset (TP21+TPA22)]]-Taulukko13[[#This Row],[Siirtyvät tulot ml. verokust. alenema ja tasauksen neutralisointi ]]</f>
        <v>2460230.0670543052</v>
      </c>
      <c r="N99" s="66">
        <f>Taulukko13[[#This Row],[Siirtyvien kustannusten ja tulojen erotus]]*$N$3</f>
        <v>-1476138.0402325827</v>
      </c>
      <c r="O99" s="66">
        <f>$O$3*Taulukko13[[#This Row],[Asukasluku 31.12.2022]]</f>
        <v>5.3332359823209381E-9</v>
      </c>
      <c r="P99" s="161">
        <f>Taulukko13[[#This Row],[Muutoksen rajaus (omavastuu 40 %)]]+Taulukko13[[#This Row],[Neutralisointi]]</f>
        <v>-1476138.0402325774</v>
      </c>
    </row>
    <row r="100" spans="1:16" x14ac:dyDescent="0.2">
      <c r="A100">
        <v>275</v>
      </c>
      <c r="B100" t="s">
        <v>103</v>
      </c>
      <c r="C100" s="66">
        <v>2521</v>
      </c>
      <c r="D100" s="67">
        <v>12031961.781330384</v>
      </c>
      <c r="E100" s="66">
        <v>5606920.1594980173</v>
      </c>
      <c r="F100" s="66">
        <v>368564.34865688242</v>
      </c>
      <c r="G100" s="66">
        <v>1283630.0974890189</v>
      </c>
      <c r="H100" s="66">
        <v>4160185.8122122046</v>
      </c>
      <c r="I100" s="66">
        <v>20130.082913908638</v>
      </c>
      <c r="J100" s="66">
        <v>-1317699.4465170992</v>
      </c>
      <c r="K100" s="66">
        <v>73369.586731724892</v>
      </c>
      <c r="L100" s="67">
        <f>E100+F100+G100+H100-I100-J100+Taulukko13[[#This Row],[Jälkikäteistarkistuksesta aiheutuva valtionosuuden lisäsiirto]]</f>
        <v>12790239.368191037</v>
      </c>
      <c r="M100" s="71">
        <f>Taulukko13[[#This Row],[Siirtyvät kustannukset (TP21+TPA22)]]-Taulukko13[[#This Row],[Siirtyvät tulot ml. verokust. alenema ja tasauksen neutralisointi ]]</f>
        <v>-758277.58686065301</v>
      </c>
      <c r="N100" s="66">
        <f>Taulukko13[[#This Row],[Siirtyvien kustannusten ja tulojen erotus]]*$N$3</f>
        <v>454966.55211639171</v>
      </c>
      <c r="O100" s="66">
        <f>$O$3*Taulukko13[[#This Row],[Asukasluku 31.12.2022]]</f>
        <v>3.3621125059842671E-9</v>
      </c>
      <c r="P100" s="161">
        <f>Taulukko13[[#This Row],[Muutoksen rajaus (omavastuu 40 %)]]+Taulukko13[[#This Row],[Neutralisointi]]</f>
        <v>454966.55211639509</v>
      </c>
    </row>
    <row r="101" spans="1:16" x14ac:dyDescent="0.2">
      <c r="A101">
        <v>276</v>
      </c>
      <c r="B101" t="s">
        <v>104</v>
      </c>
      <c r="C101" s="66">
        <v>15157</v>
      </c>
      <c r="D101" s="67">
        <v>45311013.054661743</v>
      </c>
      <c r="E101" s="66">
        <v>5358392.3764020801</v>
      </c>
      <c r="F101" s="66">
        <v>1281462.4046193631</v>
      </c>
      <c r="G101" s="66">
        <v>4822930.4347006939</v>
      </c>
      <c r="H101" s="66">
        <v>32556704.93393423</v>
      </c>
      <c r="I101" s="66">
        <v>150409.0731401885</v>
      </c>
      <c r="J101" s="66">
        <v>-2809026.5095150489</v>
      </c>
      <c r="K101" s="66">
        <v>441119.72474920837</v>
      </c>
      <c r="L101" s="67">
        <f>E101+F101+G101+H101-I101-J101+Taulukko13[[#This Row],[Jälkikäteistarkistuksesta aiheutuva valtionosuuden lisäsiirto]]</f>
        <v>47119227.310780436</v>
      </c>
      <c r="M101" s="71">
        <f>Taulukko13[[#This Row],[Siirtyvät kustannukset (TP21+TPA22)]]-Taulukko13[[#This Row],[Siirtyvät tulot ml. verokust. alenema ja tasauksen neutralisointi ]]</f>
        <v>-1808214.2561186925</v>
      </c>
      <c r="N101" s="66">
        <f>Taulukko13[[#This Row],[Siirtyvien kustannusten ja tulojen erotus]]*$N$3</f>
        <v>1084928.5536712152</v>
      </c>
      <c r="O101" s="66">
        <f>$O$3*Taulukko13[[#This Row],[Asukasluku 31.12.2022]]</f>
        <v>2.0214017950497238E-8</v>
      </c>
      <c r="P101" s="161">
        <f>Taulukko13[[#This Row],[Muutoksen rajaus (omavastuu 40 %)]]+Taulukko13[[#This Row],[Neutralisointi]]</f>
        <v>1084928.5536712355</v>
      </c>
    </row>
    <row r="102" spans="1:16" x14ac:dyDescent="0.2">
      <c r="A102">
        <v>280</v>
      </c>
      <c r="B102" t="s">
        <v>105</v>
      </c>
      <c r="C102" s="66">
        <v>2024</v>
      </c>
      <c r="D102" s="67">
        <v>8561892.2393754367</v>
      </c>
      <c r="E102" s="66">
        <v>2784401.4964297931</v>
      </c>
      <c r="F102" s="66">
        <v>267911.88447517843</v>
      </c>
      <c r="G102" s="66">
        <v>1203922.8346190613</v>
      </c>
      <c r="H102" s="66">
        <v>3408221.1877816753</v>
      </c>
      <c r="I102" s="66">
        <v>16340.239783263085</v>
      </c>
      <c r="J102" s="66">
        <v>-994397.89491380786</v>
      </c>
      <c r="K102" s="66">
        <v>58905.213623566517</v>
      </c>
      <c r="L102" s="67">
        <f>E102+F102+G102+H102-I102-J102+Taulukko13[[#This Row],[Jälkikäteistarkistuksesta aiheutuva valtionosuuden lisäsiirto]]</f>
        <v>8701420.2720598187</v>
      </c>
      <c r="M102" s="71">
        <f>Taulukko13[[#This Row],[Siirtyvät kustannukset (TP21+TPA22)]]-Taulukko13[[#This Row],[Siirtyvät tulot ml. verokust. alenema ja tasauksen neutralisointi ]]</f>
        <v>-139528.03268438205</v>
      </c>
      <c r="N102" s="66">
        <f>Taulukko13[[#This Row],[Siirtyvien kustannusten ja tulojen erotus]]*$N$3</f>
        <v>83716.819610629216</v>
      </c>
      <c r="O102" s="66">
        <f>$O$3*Taulukko13[[#This Row],[Asukasluku 31.12.2022]]</f>
        <v>2.6992922301119228E-9</v>
      </c>
      <c r="P102" s="161">
        <f>Taulukko13[[#This Row],[Muutoksen rajaus (omavastuu 40 %)]]+Taulukko13[[#This Row],[Neutralisointi]]</f>
        <v>83716.819610631908</v>
      </c>
    </row>
    <row r="103" spans="1:16" x14ac:dyDescent="0.2">
      <c r="A103">
        <v>284</v>
      </c>
      <c r="B103" t="s">
        <v>106</v>
      </c>
      <c r="C103" s="66">
        <v>2227</v>
      </c>
      <c r="D103" s="67">
        <v>10269046.548517624</v>
      </c>
      <c r="E103" s="66">
        <v>4760478.6588329701</v>
      </c>
      <c r="F103" s="66">
        <v>201843.49043183046</v>
      </c>
      <c r="G103" s="66">
        <v>1117901.4893914177</v>
      </c>
      <c r="H103" s="66">
        <v>3928493.0403544591</v>
      </c>
      <c r="I103" s="66">
        <v>18359.152939255553</v>
      </c>
      <c r="J103" s="66">
        <v>-897822.76060465362</v>
      </c>
      <c r="K103" s="66">
        <v>64813.197005772054</v>
      </c>
      <c r="L103" s="67">
        <f>E103+F103+G103+H103-I103-J103+Taulukko13[[#This Row],[Jälkikäteistarkistuksesta aiheutuva valtionosuuden lisäsiirto]]</f>
        <v>10952993.483681846</v>
      </c>
      <c r="M103" s="71">
        <f>Taulukko13[[#This Row],[Siirtyvät kustannukset (TP21+TPA22)]]-Taulukko13[[#This Row],[Siirtyvät tulot ml. verokust. alenema ja tasauksen neutralisointi ]]</f>
        <v>-683946.93516422249</v>
      </c>
      <c r="N103" s="66">
        <f>Taulukko13[[#This Row],[Siirtyvien kustannusten ja tulojen erotus]]*$N$3</f>
        <v>410368.16109853343</v>
      </c>
      <c r="O103" s="66">
        <f>$O$3*Taulukko13[[#This Row],[Asukasluku 31.12.2022]]</f>
        <v>2.9700216385668239E-9</v>
      </c>
      <c r="P103" s="161">
        <f>Taulukko13[[#This Row],[Muutoksen rajaus (omavastuu 40 %)]]+Taulukko13[[#This Row],[Neutralisointi]]</f>
        <v>410368.1610985364</v>
      </c>
    </row>
    <row r="104" spans="1:16" x14ac:dyDescent="0.2">
      <c r="A104">
        <v>285</v>
      </c>
      <c r="B104" t="s">
        <v>107</v>
      </c>
      <c r="C104" s="66">
        <v>50617</v>
      </c>
      <c r="D104" s="67">
        <v>252812621.99562061</v>
      </c>
      <c r="E104" s="66">
        <v>90758195.089958638</v>
      </c>
      <c r="F104" s="66">
        <v>5968073.8256937712</v>
      </c>
      <c r="G104" s="66">
        <v>17861401.721191745</v>
      </c>
      <c r="H104" s="66">
        <v>120124096.1132874</v>
      </c>
      <c r="I104" s="66">
        <v>560473.80524503218</v>
      </c>
      <c r="J104" s="66">
        <v>-622835.60624293762</v>
      </c>
      <c r="K104" s="66">
        <v>1473125.0978182147</v>
      </c>
      <c r="L104" s="67">
        <f>E104+F104+G104+H104-I104-J104+Taulukko13[[#This Row],[Jälkikäteistarkistuksesta aiheutuva valtionosuuden lisäsiirto]]</f>
        <v>236247253.64894766</v>
      </c>
      <c r="M104" s="71">
        <f>Taulukko13[[#This Row],[Siirtyvät kustannukset (TP21+TPA22)]]-Taulukko13[[#This Row],[Siirtyvät tulot ml. verokust. alenema ja tasauksen neutralisointi ]]</f>
        <v>16565368.346672952</v>
      </c>
      <c r="N104" s="66">
        <f>Taulukko13[[#This Row],[Siirtyvien kustannusten ja tulojen erotus]]*$N$3</f>
        <v>-9939221.0080037694</v>
      </c>
      <c r="O104" s="66">
        <f>$O$3*Taulukko13[[#This Row],[Asukasluku 31.12.2022]]</f>
        <v>6.7504977673703157E-8</v>
      </c>
      <c r="P104" s="161">
        <f>Taulukko13[[#This Row],[Muutoksen rajaus (omavastuu 40 %)]]+Taulukko13[[#This Row],[Neutralisointi]]</f>
        <v>-9939221.0080037024</v>
      </c>
    </row>
    <row r="105" spans="1:16" x14ac:dyDescent="0.2">
      <c r="A105">
        <v>286</v>
      </c>
      <c r="B105" t="s">
        <v>108</v>
      </c>
      <c r="C105" s="66">
        <v>79429</v>
      </c>
      <c r="D105" s="67">
        <v>374385989.23675382</v>
      </c>
      <c r="E105" s="66">
        <v>123121741.58713599</v>
      </c>
      <c r="F105" s="66">
        <v>10880135.768761616</v>
      </c>
      <c r="G105" s="66">
        <v>30286137.034635458</v>
      </c>
      <c r="H105" s="66">
        <v>183753369.24046969</v>
      </c>
      <c r="I105" s="66">
        <v>865136.83786623343</v>
      </c>
      <c r="J105" s="66">
        <v>-2089723.870557023</v>
      </c>
      <c r="K105" s="66">
        <v>2311651.2909615934</v>
      </c>
      <c r="L105" s="67">
        <f>E105+F105+G105+H105-I105-J105+Taulukko13[[#This Row],[Jälkikäteistarkistuksesta aiheutuva valtionosuuden lisäsiirto]]</f>
        <v>351577621.95465517</v>
      </c>
      <c r="M105" s="71">
        <f>Taulukko13[[#This Row],[Siirtyvät kustannukset (TP21+TPA22)]]-Taulukko13[[#This Row],[Siirtyvät tulot ml. verokust. alenema ja tasauksen neutralisointi ]]</f>
        <v>22808367.282098651</v>
      </c>
      <c r="N105" s="66">
        <f>Taulukko13[[#This Row],[Siirtyvien kustannusten ja tulojen erotus]]*$N$3</f>
        <v>-13685020.369259188</v>
      </c>
      <c r="O105" s="66">
        <f>$O$3*Taulukko13[[#This Row],[Asukasluku 31.12.2022]]</f>
        <v>1.059298826806126E-7</v>
      </c>
      <c r="P105" s="161">
        <f>Taulukko13[[#This Row],[Muutoksen rajaus (omavastuu 40 %)]]+Taulukko13[[#This Row],[Neutralisointi]]</f>
        <v>-13685020.369259082</v>
      </c>
    </row>
    <row r="106" spans="1:16" x14ac:dyDescent="0.2">
      <c r="A106">
        <v>287</v>
      </c>
      <c r="B106" t="s">
        <v>109</v>
      </c>
      <c r="C106" s="66">
        <v>6242</v>
      </c>
      <c r="D106" s="67">
        <v>31201593.996039204</v>
      </c>
      <c r="E106" s="66">
        <v>13925375.675889857</v>
      </c>
      <c r="F106" s="66">
        <v>648530.39584565675</v>
      </c>
      <c r="G106" s="66">
        <v>3256495.6554263839</v>
      </c>
      <c r="H106" s="66">
        <v>12426330.195521604</v>
      </c>
      <c r="I106" s="66">
        <v>58117.144563680376</v>
      </c>
      <c r="J106" s="66">
        <v>-1745782.7714824674</v>
      </c>
      <c r="K106" s="66">
        <v>181663.2131612165</v>
      </c>
      <c r="L106" s="67">
        <f>E106+F106+G106+H106-I106-J106+Taulukko13[[#This Row],[Jälkikäteistarkistuksesta aiheutuva valtionosuuden lisäsiirto]]</f>
        <v>32126060.762763508</v>
      </c>
      <c r="M106" s="71">
        <f>Taulukko13[[#This Row],[Siirtyvät kustannukset (TP21+TPA22)]]-Taulukko13[[#This Row],[Siirtyvät tulot ml. verokust. alenema ja tasauksen neutralisointi ]]</f>
        <v>-924466.76672430336</v>
      </c>
      <c r="N106" s="66">
        <f>Taulukko13[[#This Row],[Siirtyvien kustannusten ja tulojen erotus]]*$N$3</f>
        <v>554680.06003458193</v>
      </c>
      <c r="O106" s="66">
        <f>$O$3*Taulukko13[[#This Row],[Asukasluku 31.12.2022]]</f>
        <v>8.3245958993866707E-9</v>
      </c>
      <c r="P106" s="161">
        <f>Taulukko13[[#This Row],[Muutoksen rajaus (omavastuu 40 %)]]+Taulukko13[[#This Row],[Neutralisointi]]</f>
        <v>554680.06003459031</v>
      </c>
    </row>
    <row r="107" spans="1:16" x14ac:dyDescent="0.2">
      <c r="A107">
        <v>288</v>
      </c>
      <c r="B107" t="s">
        <v>110</v>
      </c>
      <c r="C107" s="66">
        <v>6405</v>
      </c>
      <c r="D107" s="67">
        <v>26494141.686891761</v>
      </c>
      <c r="E107" s="66">
        <v>7676696.6854694877</v>
      </c>
      <c r="F107" s="66">
        <v>1025909.0398476017</v>
      </c>
      <c r="G107" s="66">
        <v>3022067.065141493</v>
      </c>
      <c r="H107" s="66">
        <v>11999870.554092759</v>
      </c>
      <c r="I107" s="66">
        <v>57898.981822834619</v>
      </c>
      <c r="J107" s="66">
        <v>-1818140.8532937774</v>
      </c>
      <c r="K107" s="66">
        <v>186407.06188682982</v>
      </c>
      <c r="L107" s="67">
        <f>E107+F107+G107+H107-I107-J107+Taulukko13[[#This Row],[Jälkikäteistarkistuksesta aiheutuva valtionosuuden lisäsiirto]]</f>
        <v>25671192.277909111</v>
      </c>
      <c r="M107" s="71">
        <f>Taulukko13[[#This Row],[Siirtyvät kustannukset (TP21+TPA22)]]-Taulukko13[[#This Row],[Siirtyvät tulot ml. verokust. alenema ja tasauksen neutralisointi ]]</f>
        <v>822949.40898264945</v>
      </c>
      <c r="N107" s="66">
        <f>Taulukko13[[#This Row],[Siirtyvien kustannusten ja tulojen erotus]]*$N$3</f>
        <v>-493769.64538958954</v>
      </c>
      <c r="O107" s="66">
        <f>$O$3*Taulukko13[[#This Row],[Asukasluku 31.12.2022]]</f>
        <v>8.5419796115943009E-9</v>
      </c>
      <c r="P107" s="161">
        <f>Taulukko13[[#This Row],[Muutoksen rajaus (omavastuu 40 %)]]+Taulukko13[[#This Row],[Neutralisointi]]</f>
        <v>-493769.64538958098</v>
      </c>
    </row>
    <row r="108" spans="1:16" x14ac:dyDescent="0.2">
      <c r="A108">
        <v>290</v>
      </c>
      <c r="B108" t="s">
        <v>111</v>
      </c>
      <c r="C108" s="66">
        <v>7755</v>
      </c>
      <c r="D108" s="67">
        <v>43724516.783098422</v>
      </c>
      <c r="E108" s="66">
        <v>21629774.245177183</v>
      </c>
      <c r="F108" s="66">
        <v>1472797.8146934523</v>
      </c>
      <c r="G108" s="66">
        <v>3861415.0595211708</v>
      </c>
      <c r="H108" s="66">
        <v>13456991.192347597</v>
      </c>
      <c r="I108" s="66">
        <v>66362.214722223376</v>
      </c>
      <c r="J108" s="66">
        <v>-3245034.1603801535</v>
      </c>
      <c r="K108" s="66">
        <v>225696.60654681738</v>
      </c>
      <c r="L108" s="67">
        <f>E108+F108+G108+H108-I108-J108+Taulukko13[[#This Row],[Jälkikäteistarkistuksesta aiheutuva valtionosuuden lisäsiirto]]</f>
        <v>43825346.863944151</v>
      </c>
      <c r="M108" s="71">
        <f>Taulukko13[[#This Row],[Siirtyvät kustannukset (TP21+TPA22)]]-Taulukko13[[#This Row],[Siirtyvät tulot ml. verokust. alenema ja tasauksen neutralisointi ]]</f>
        <v>-100830.08084572852</v>
      </c>
      <c r="N108" s="66">
        <f>Taulukko13[[#This Row],[Siirtyvien kustannusten ja tulojen erotus]]*$N$3</f>
        <v>60498.048507437095</v>
      </c>
      <c r="O108" s="66">
        <f>$O$3*Taulukko13[[#This Row],[Asukasluku 31.12.2022]]</f>
        <v>1.0342396859939704E-8</v>
      </c>
      <c r="P108" s="161">
        <f>Taulukko13[[#This Row],[Muutoksen rajaus (omavastuu 40 %)]]+Taulukko13[[#This Row],[Neutralisointi]]</f>
        <v>60498.048507447435</v>
      </c>
    </row>
    <row r="109" spans="1:16" x14ac:dyDescent="0.2">
      <c r="A109">
        <v>291</v>
      </c>
      <c r="B109" t="s">
        <v>112</v>
      </c>
      <c r="C109" s="66">
        <v>2119</v>
      </c>
      <c r="D109" s="67">
        <v>11098044.92989869</v>
      </c>
      <c r="E109" s="66">
        <v>6854256.3692169022</v>
      </c>
      <c r="F109" s="66">
        <v>471020.2102125457</v>
      </c>
      <c r="G109" s="66">
        <v>1041545.0604378995</v>
      </c>
      <c r="H109" s="66">
        <v>3585502.9788163751</v>
      </c>
      <c r="I109" s="66">
        <v>18031.056083180949</v>
      </c>
      <c r="J109" s="66">
        <v>-848888.63064818445</v>
      </c>
      <c r="K109" s="66">
        <v>61670.033432973047</v>
      </c>
      <c r="L109" s="67">
        <f>E109+F109+G109+H109-I109-J109+Taulukko13[[#This Row],[Jälkikäteistarkistuksesta aiheutuva valtionosuuden lisäsiirto]]</f>
        <v>12844852.226681698</v>
      </c>
      <c r="M109" s="71">
        <f>Taulukko13[[#This Row],[Siirtyvät kustannukset (TP21+TPA22)]]-Taulukko13[[#This Row],[Siirtyvät tulot ml. verokust. alenema ja tasauksen neutralisointi ]]</f>
        <v>-1746807.2967830077</v>
      </c>
      <c r="N109" s="66">
        <f>Taulukko13[[#This Row],[Siirtyvien kustannusten ja tulojen erotus]]*$N$3</f>
        <v>1048084.3780698044</v>
      </c>
      <c r="O109" s="66">
        <f>$O$3*Taulukko13[[#This Row],[Asukasluku 31.12.2022]]</f>
        <v>2.8259882586991917E-9</v>
      </c>
      <c r="P109" s="161">
        <f>Taulukko13[[#This Row],[Muutoksen rajaus (omavastuu 40 %)]]+Taulukko13[[#This Row],[Neutralisointi]]</f>
        <v>1048084.3780698072</v>
      </c>
    </row>
    <row r="110" spans="1:16" x14ac:dyDescent="0.2">
      <c r="A110">
        <v>297</v>
      </c>
      <c r="B110" t="s">
        <v>113</v>
      </c>
      <c r="C110" s="66">
        <v>122594</v>
      </c>
      <c r="D110" s="67">
        <v>505813675.86220592</v>
      </c>
      <c r="E110" s="66">
        <v>137038850.83563891</v>
      </c>
      <c r="F110" s="66">
        <v>13317505.007428531</v>
      </c>
      <c r="G110" s="66">
        <v>43924113.12380179</v>
      </c>
      <c r="H110" s="66">
        <v>275514934.78549027</v>
      </c>
      <c r="I110" s="66">
        <v>1283846.7026722017</v>
      </c>
      <c r="J110" s="66">
        <v>-9352716.8434440438</v>
      </c>
      <c r="K110" s="66">
        <v>3567898.1022566766</v>
      </c>
      <c r="L110" s="67">
        <f>E110+F110+G110+H110-I110-J110+Taulukko13[[#This Row],[Jälkikäteistarkistuksesta aiheutuva valtionosuuden lisäsiirto]]</f>
        <v>481432171.99538803</v>
      </c>
      <c r="M110" s="71">
        <f>Taulukko13[[#This Row],[Siirtyvät kustannukset (TP21+TPA22)]]-Taulukko13[[#This Row],[Siirtyvät tulot ml. verokust. alenema ja tasauksen neutralisointi ]]</f>
        <v>24381503.866817892</v>
      </c>
      <c r="N110" s="66">
        <f>Taulukko13[[#This Row],[Siirtyvien kustannusten ja tulojen erotus]]*$N$3</f>
        <v>-14628902.320090732</v>
      </c>
      <c r="O110" s="66">
        <f>$O$3*Taulukko13[[#This Row],[Asukasluku 31.12.2022]]</f>
        <v>1.6349655714344914E-7</v>
      </c>
      <c r="P110" s="161">
        <f>Taulukko13[[#This Row],[Muutoksen rajaus (omavastuu 40 %)]]+Taulukko13[[#This Row],[Neutralisointi]]</f>
        <v>-14628902.320090568</v>
      </c>
    </row>
    <row r="111" spans="1:16" x14ac:dyDescent="0.2">
      <c r="A111">
        <v>300</v>
      </c>
      <c r="B111" t="s">
        <v>114</v>
      </c>
      <c r="C111" s="66">
        <v>3437</v>
      </c>
      <c r="D111" s="67">
        <v>16066099.129152117</v>
      </c>
      <c r="E111" s="66">
        <v>8661284.8713300414</v>
      </c>
      <c r="F111" s="66">
        <v>315955.71317327756</v>
      </c>
      <c r="G111" s="66">
        <v>1756579.9742480097</v>
      </c>
      <c r="H111" s="66">
        <v>5798737.1510479823</v>
      </c>
      <c r="I111" s="66">
        <v>27179.524146290743</v>
      </c>
      <c r="J111" s="66">
        <v>-1721592.5677646804</v>
      </c>
      <c r="K111" s="66">
        <v>100028.27036768683</v>
      </c>
      <c r="L111" s="67">
        <f>E111+F111+G111+H111-I111-J111+Taulukko13[[#This Row],[Jälkikäteistarkistuksesta aiheutuva valtionosuuden lisäsiirto]]</f>
        <v>18326999.023785386</v>
      </c>
      <c r="M111" s="71">
        <f>Taulukko13[[#This Row],[Siirtyvät kustannukset (TP21+TPA22)]]-Taulukko13[[#This Row],[Siirtyvät tulot ml. verokust. alenema ja tasauksen neutralisointi ]]</f>
        <v>-2260899.8946332689</v>
      </c>
      <c r="N111" s="66">
        <f>Taulukko13[[#This Row],[Siirtyvien kustannusten ja tulojen erotus]]*$N$3</f>
        <v>1356539.936779961</v>
      </c>
      <c r="O111" s="66">
        <f>$O$3*Taulukko13[[#This Row],[Asukasluku 31.12.2022]]</f>
        <v>4.5837289500467774E-9</v>
      </c>
      <c r="P111" s="161">
        <f>Taulukko13[[#This Row],[Muutoksen rajaus (omavastuu 40 %)]]+Taulukko13[[#This Row],[Neutralisointi]]</f>
        <v>1356539.9367799656</v>
      </c>
    </row>
    <row r="112" spans="1:16" x14ac:dyDescent="0.2">
      <c r="A112">
        <v>301</v>
      </c>
      <c r="B112" t="s">
        <v>115</v>
      </c>
      <c r="C112" s="66">
        <v>19890</v>
      </c>
      <c r="D112" s="67">
        <v>101017745.20279652</v>
      </c>
      <c r="E112" s="66">
        <v>39083234.293977343</v>
      </c>
      <c r="F112" s="66">
        <v>1925811.2715694564</v>
      </c>
      <c r="G112" s="66">
        <v>9945922.974944111</v>
      </c>
      <c r="H112" s="66">
        <v>34982305.603265457</v>
      </c>
      <c r="I112" s="66">
        <v>164054.85542264476</v>
      </c>
      <c r="J112" s="66">
        <v>-9201953.4023483731</v>
      </c>
      <c r="K112" s="66">
        <v>578865.95799048326</v>
      </c>
      <c r="L112" s="67">
        <f>E112+F112+G112+H112-I112-J112+Taulukko13[[#This Row],[Jälkikäteistarkistuksesta aiheutuva valtionosuuden lisäsiirto]]</f>
        <v>95554038.648672566</v>
      </c>
      <c r="M112" s="71">
        <f>Taulukko13[[#This Row],[Siirtyvät kustannukset (TP21+TPA22)]]-Taulukko13[[#This Row],[Siirtyvät tulot ml. verokust. alenema ja tasauksen neutralisointi ]]</f>
        <v>5463706.554123953</v>
      </c>
      <c r="N112" s="66">
        <f>Taulukko13[[#This Row],[Siirtyvien kustannusten ja tulojen erotus]]*$N$3</f>
        <v>-3278223.932474371</v>
      </c>
      <c r="O112" s="66">
        <f>$O$3*Taulukko13[[#This Row],[Asukasluku 31.12.2022]]</f>
        <v>2.6526147458955604E-8</v>
      </c>
      <c r="P112" s="161">
        <f>Taulukko13[[#This Row],[Muutoksen rajaus (omavastuu 40 %)]]+Taulukko13[[#This Row],[Neutralisointi]]</f>
        <v>-3278223.9324743445</v>
      </c>
    </row>
    <row r="113" spans="1:16" x14ac:dyDescent="0.2">
      <c r="A113">
        <v>304</v>
      </c>
      <c r="B113" t="s">
        <v>116</v>
      </c>
      <c r="C113" s="66">
        <v>950</v>
      </c>
      <c r="D113" s="67">
        <v>5123459.5739516057</v>
      </c>
      <c r="E113" s="66">
        <v>1606518.6858438109</v>
      </c>
      <c r="F113" s="66">
        <v>116334.97874093679</v>
      </c>
      <c r="G113" s="66">
        <v>420446.04748087964</v>
      </c>
      <c r="H113" s="66">
        <v>2477940.0400460693</v>
      </c>
      <c r="I113" s="66">
        <v>11531.431272340822</v>
      </c>
      <c r="J113" s="66">
        <v>-6101.4263611966417</v>
      </c>
      <c r="K113" s="66">
        <v>27648.198094065312</v>
      </c>
      <c r="L113" s="67">
        <f>E113+F113+G113+H113-I113-J113+Taulukko13[[#This Row],[Jälkikäteistarkistuksesta aiheutuva valtionosuuden lisäsiirto]]</f>
        <v>4643457.9452946177</v>
      </c>
      <c r="M113" s="71">
        <f>Taulukko13[[#This Row],[Siirtyvät kustannukset (TP21+TPA22)]]-Taulukko13[[#This Row],[Siirtyvät tulot ml. verokust. alenema ja tasauksen neutralisointi ]]</f>
        <v>480001.62865698803</v>
      </c>
      <c r="N113" s="66">
        <f>Taulukko13[[#This Row],[Siirtyvien kustannusten ja tulojen erotus]]*$N$3</f>
        <v>-288000.97719419276</v>
      </c>
      <c r="O113" s="66">
        <f>$O$3*Taulukko13[[#This Row],[Asukasluku 31.12.2022]]</f>
        <v>1.2669602858726909E-9</v>
      </c>
      <c r="P113" s="161">
        <f>Taulukko13[[#This Row],[Muutoksen rajaus (omavastuu 40 %)]]+Taulukko13[[#This Row],[Neutralisointi]]</f>
        <v>-288000.97719419148</v>
      </c>
    </row>
    <row r="114" spans="1:16" x14ac:dyDescent="0.2">
      <c r="A114">
        <v>305</v>
      </c>
      <c r="B114" t="s">
        <v>117</v>
      </c>
      <c r="C114" s="66">
        <v>15146</v>
      </c>
      <c r="D114" s="67">
        <v>68327854.963159755</v>
      </c>
      <c r="E114" s="66">
        <v>28693694.919035655</v>
      </c>
      <c r="F114" s="66">
        <v>1948423.5709524453</v>
      </c>
      <c r="G114" s="66">
        <v>6409199.5699193357</v>
      </c>
      <c r="H114" s="66">
        <v>27214422.405949052</v>
      </c>
      <c r="I114" s="66">
        <v>129627.4880855685</v>
      </c>
      <c r="J114" s="66">
        <v>-5409205.516788709</v>
      </c>
      <c r="K114" s="66">
        <v>440799.58771864552</v>
      </c>
      <c r="L114" s="67">
        <f>E114+F114+G114+H114-I114-J114+Taulukko13[[#This Row],[Jälkikäteistarkistuksesta aiheutuva valtionosuuden lisäsiirto]]</f>
        <v>69986118.082278281</v>
      </c>
      <c r="M114" s="71">
        <f>Taulukko13[[#This Row],[Siirtyvät kustannukset (TP21+TPA22)]]-Taulukko13[[#This Row],[Siirtyvät tulot ml. verokust. alenema ja tasauksen neutralisointi ]]</f>
        <v>-1658263.1191185266</v>
      </c>
      <c r="N114" s="66">
        <f>Taulukko13[[#This Row],[Siirtyvien kustannusten ja tulojen erotus]]*$N$3</f>
        <v>994957.87147111574</v>
      </c>
      <c r="O114" s="66">
        <f>$O$3*Taulukko13[[#This Row],[Asukasluku 31.12.2022]]</f>
        <v>2.0199347884029238E-8</v>
      </c>
      <c r="P114" s="161">
        <f>Taulukko13[[#This Row],[Muutoksen rajaus (omavastuu 40 %)]]+Taulukko13[[#This Row],[Neutralisointi]]</f>
        <v>994957.87147113599</v>
      </c>
    </row>
    <row r="115" spans="1:16" x14ac:dyDescent="0.2">
      <c r="A115">
        <v>309</v>
      </c>
      <c r="B115" t="s">
        <v>118</v>
      </c>
      <c r="C115" s="66">
        <v>6457</v>
      </c>
      <c r="D115" s="67">
        <v>33243831.376296841</v>
      </c>
      <c r="E115" s="66">
        <v>13137534.201319547</v>
      </c>
      <c r="F115" s="66">
        <v>507437.18171877216</v>
      </c>
      <c r="G115" s="66">
        <v>2899682.5381642901</v>
      </c>
      <c r="H115" s="66">
        <v>10678437.946758136</v>
      </c>
      <c r="I115" s="66">
        <v>49720.692421163942</v>
      </c>
      <c r="J115" s="66">
        <v>-3316150.2418696973</v>
      </c>
      <c r="K115" s="66">
        <v>187920.4369403997</v>
      </c>
      <c r="L115" s="67">
        <f>E115+F115+G115+H115-I115-J115+Taulukko13[[#This Row],[Jälkikäteistarkistuksesta aiheutuva valtionosuuden lisäsiirto]]</f>
        <v>30677441.854349677</v>
      </c>
      <c r="M115" s="71">
        <f>Taulukko13[[#This Row],[Siirtyvät kustannukset (TP21+TPA22)]]-Taulukko13[[#This Row],[Siirtyvät tulot ml. verokust. alenema ja tasauksen neutralisointi ]]</f>
        <v>2566389.5219471641</v>
      </c>
      <c r="N115" s="66">
        <f>Taulukko13[[#This Row],[Siirtyvien kustannusten ja tulojen erotus]]*$N$3</f>
        <v>-1539833.7131682981</v>
      </c>
      <c r="O115" s="66">
        <f>$O$3*Taulukko13[[#This Row],[Asukasluku 31.12.2022]]</f>
        <v>8.6113290167157526E-9</v>
      </c>
      <c r="P115" s="161">
        <f>Taulukko13[[#This Row],[Muutoksen rajaus (omavastuu 40 %)]]+Taulukko13[[#This Row],[Neutralisointi]]</f>
        <v>-1539833.7131682895</v>
      </c>
    </row>
    <row r="116" spans="1:16" x14ac:dyDescent="0.2">
      <c r="A116">
        <v>312</v>
      </c>
      <c r="B116" t="s">
        <v>119</v>
      </c>
      <c r="C116" s="66">
        <v>1196</v>
      </c>
      <c r="D116" s="67">
        <v>6457976.9543953817</v>
      </c>
      <c r="E116" s="66">
        <v>2733474.7618296184</v>
      </c>
      <c r="F116" s="66">
        <v>415143.66486464639</v>
      </c>
      <c r="G116" s="66">
        <v>662771.40060601092</v>
      </c>
      <c r="H116" s="66">
        <v>1846307.5464641801</v>
      </c>
      <c r="I116" s="66">
        <v>10052.044995361875</v>
      </c>
      <c r="J116" s="66">
        <v>-681896.16920608166</v>
      </c>
      <c r="K116" s="66">
        <v>34807.62623210749</v>
      </c>
      <c r="L116" s="67">
        <f>E116+F116+G116+H116-I116-J116+Taulukko13[[#This Row],[Jälkikäteistarkistuksesta aiheutuva valtionosuuden lisäsiirto]]</f>
        <v>6364349.1242072824</v>
      </c>
      <c r="M116" s="71">
        <f>Taulukko13[[#This Row],[Siirtyvät kustannukset (TP21+TPA22)]]-Taulukko13[[#This Row],[Siirtyvät tulot ml. verokust. alenema ja tasauksen neutralisointi ]]</f>
        <v>93627.830188099295</v>
      </c>
      <c r="N116" s="66">
        <f>Taulukko13[[#This Row],[Siirtyvien kustannusten ja tulojen erotus]]*$N$3</f>
        <v>-56176.698112859565</v>
      </c>
      <c r="O116" s="66">
        <f>$O$3*Taulukko13[[#This Row],[Asukasluku 31.12.2022]]</f>
        <v>1.5950363177934089E-9</v>
      </c>
      <c r="P116" s="161">
        <f>Taulukko13[[#This Row],[Muutoksen rajaus (omavastuu 40 %)]]+Taulukko13[[#This Row],[Neutralisointi]]</f>
        <v>-56176.698112857972</v>
      </c>
    </row>
    <row r="117" spans="1:16" x14ac:dyDescent="0.2">
      <c r="A117">
        <v>316</v>
      </c>
      <c r="B117" t="s">
        <v>120</v>
      </c>
      <c r="C117" s="66">
        <v>4198</v>
      </c>
      <c r="D117" s="67">
        <v>17218750.97053026</v>
      </c>
      <c r="E117" s="66">
        <v>4599677.7496491857</v>
      </c>
      <c r="F117" s="66">
        <v>281523.27346802561</v>
      </c>
      <c r="G117" s="66">
        <v>1932229.8313717931</v>
      </c>
      <c r="H117" s="66">
        <v>8759364.3774033636</v>
      </c>
      <c r="I117" s="66">
        <v>40186.323281840814</v>
      </c>
      <c r="J117" s="66">
        <v>-1154744.7237405446</v>
      </c>
      <c r="K117" s="66">
        <v>122175.93220935388</v>
      </c>
      <c r="L117" s="67">
        <f>E117+F117+G117+H117-I117-J117+Taulukko13[[#This Row],[Jälkikäteistarkistuksesta aiheutuva valtionosuuden lisäsiirto]]</f>
        <v>16809529.564560425</v>
      </c>
      <c r="M117" s="71">
        <f>Taulukko13[[#This Row],[Siirtyvät kustannukset (TP21+TPA22)]]-Taulukko13[[#This Row],[Siirtyvät tulot ml. verokust. alenema ja tasauksen neutralisointi ]]</f>
        <v>409221.40596983582</v>
      </c>
      <c r="N117" s="66">
        <f>Taulukko13[[#This Row],[Siirtyvien kustannusten ja tulojen erotus]]*$N$3</f>
        <v>-245532.84358190143</v>
      </c>
      <c r="O117" s="66">
        <f>$O$3*Taulukko13[[#This Row],[Asukasluku 31.12.2022]]</f>
        <v>5.5986308211511125E-9</v>
      </c>
      <c r="P117" s="161">
        <f>Taulukko13[[#This Row],[Muutoksen rajaus (omavastuu 40 %)]]+Taulukko13[[#This Row],[Neutralisointi]]</f>
        <v>-245532.84358189584</v>
      </c>
    </row>
    <row r="118" spans="1:16" x14ac:dyDescent="0.2">
      <c r="A118">
        <v>317</v>
      </c>
      <c r="B118" t="s">
        <v>121</v>
      </c>
      <c r="C118" s="66">
        <v>2474</v>
      </c>
      <c r="D118" s="67">
        <v>11521521.201945527</v>
      </c>
      <c r="E118" s="66">
        <v>5751145.468717441</v>
      </c>
      <c r="F118" s="66">
        <v>389555.02449836791</v>
      </c>
      <c r="G118" s="66">
        <v>1328979.1144180452</v>
      </c>
      <c r="H118" s="66">
        <v>3643470.5653528231</v>
      </c>
      <c r="I118" s="66">
        <v>17926.610352477466</v>
      </c>
      <c r="J118" s="66">
        <v>-1722421.443727924</v>
      </c>
      <c r="K118" s="66">
        <v>72001.728510229033</v>
      </c>
      <c r="L118" s="67">
        <f>E118+F118+G118+H118-I118-J118+Taulukko13[[#This Row],[Jälkikäteistarkistuksesta aiheutuva valtionosuuden lisäsiirto]]</f>
        <v>12889646.734872352</v>
      </c>
      <c r="M118" s="71">
        <f>Taulukko13[[#This Row],[Siirtyvät kustannukset (TP21+TPA22)]]-Taulukko13[[#This Row],[Siirtyvät tulot ml. verokust. alenema ja tasauksen neutralisointi ]]</f>
        <v>-1368125.5329268258</v>
      </c>
      <c r="N118" s="66">
        <f>Taulukko13[[#This Row],[Siirtyvien kustannusten ja tulojen erotus]]*$N$3</f>
        <v>820875.3197560953</v>
      </c>
      <c r="O118" s="66">
        <f>$O$3*Taulukko13[[#This Row],[Asukasluku 31.12.2022]]</f>
        <v>3.2994313128937238E-9</v>
      </c>
      <c r="P118" s="161">
        <f>Taulukko13[[#This Row],[Muutoksen rajaus (omavastuu 40 %)]]+Taulukko13[[#This Row],[Neutralisointi]]</f>
        <v>820875.31975609856</v>
      </c>
    </row>
    <row r="119" spans="1:16" x14ac:dyDescent="0.2">
      <c r="A119">
        <v>320</v>
      </c>
      <c r="B119" t="s">
        <v>122</v>
      </c>
      <c r="C119" s="66">
        <v>6996</v>
      </c>
      <c r="D119" s="67">
        <v>39232975.323866807</v>
      </c>
      <c r="E119" s="66">
        <v>20227946.068837374</v>
      </c>
      <c r="F119" s="66">
        <v>587243.74971951451</v>
      </c>
      <c r="G119" s="66">
        <v>3080375.5090875048</v>
      </c>
      <c r="H119" s="66">
        <v>13797478.878626233</v>
      </c>
      <c r="I119" s="66">
        <v>63939.420130566163</v>
      </c>
      <c r="J119" s="66">
        <v>-1939881.1633837582</v>
      </c>
      <c r="K119" s="66">
        <v>203607.15143797992</v>
      </c>
      <c r="L119" s="67">
        <f>E119+F119+G119+H119-I119-J119+Taulukko13[[#This Row],[Jälkikäteistarkistuksesta aiheutuva valtionosuuden lisäsiirto]]</f>
        <v>39772593.100961804</v>
      </c>
      <c r="M119" s="71">
        <f>Taulukko13[[#This Row],[Siirtyvät kustannukset (TP21+TPA22)]]-Taulukko13[[#This Row],[Siirtyvät tulot ml. verokust. alenema ja tasauksen neutralisointi ]]</f>
        <v>-539617.77709499747</v>
      </c>
      <c r="N119" s="66">
        <f>Taulukko13[[#This Row],[Siirtyvien kustannusten ja tulojen erotus]]*$N$3</f>
        <v>323770.66625699843</v>
      </c>
      <c r="O119" s="66">
        <f>$O$3*Taulukko13[[#This Row],[Asukasluku 31.12.2022]]</f>
        <v>9.3301622736477333E-9</v>
      </c>
      <c r="P119" s="161">
        <f>Taulukko13[[#This Row],[Muutoksen rajaus (omavastuu 40 %)]]+Taulukko13[[#This Row],[Neutralisointi]]</f>
        <v>323770.66625700775</v>
      </c>
    </row>
    <row r="120" spans="1:16" x14ac:dyDescent="0.2">
      <c r="A120">
        <v>322</v>
      </c>
      <c r="B120" t="s">
        <v>123</v>
      </c>
      <c r="C120" s="66">
        <v>6549</v>
      </c>
      <c r="D120" s="67">
        <v>29037791.482885405</v>
      </c>
      <c r="E120" s="66">
        <v>12171788.81652211</v>
      </c>
      <c r="F120" s="66">
        <v>542448.19200431346</v>
      </c>
      <c r="G120" s="66">
        <v>2890952.6815149649</v>
      </c>
      <c r="H120" s="66">
        <v>12600976.964764185</v>
      </c>
      <c r="I120" s="66">
        <v>58421.910854037655</v>
      </c>
      <c r="J120" s="66">
        <v>-2441533.6944576115</v>
      </c>
      <c r="K120" s="66">
        <v>190597.94665056182</v>
      </c>
      <c r="L120" s="67">
        <f>E120+F120+G120+H120-I120-J120+Taulukko13[[#This Row],[Jälkikäteistarkistuksesta aiheutuva valtionosuuden lisäsiirto]]</f>
        <v>30779876.385059711</v>
      </c>
      <c r="M120" s="71">
        <f>Taulukko13[[#This Row],[Siirtyvät kustannukset (TP21+TPA22)]]-Taulukko13[[#This Row],[Siirtyvät tulot ml. verokust. alenema ja tasauksen neutralisointi ]]</f>
        <v>-1742084.9021743052</v>
      </c>
      <c r="N120" s="66">
        <f>Taulukko13[[#This Row],[Siirtyvien kustannusten ja tulojen erotus]]*$N$3</f>
        <v>1045250.9413045829</v>
      </c>
      <c r="O120" s="66">
        <f>$O$3*Taulukko13[[#This Row],[Asukasluku 31.12.2022]]</f>
        <v>8.7340241180844761E-9</v>
      </c>
      <c r="P120" s="161">
        <f>Taulukko13[[#This Row],[Muutoksen rajaus (omavastuu 40 %)]]+Taulukko13[[#This Row],[Neutralisointi]]</f>
        <v>1045250.9413045916</v>
      </c>
    </row>
    <row r="121" spans="1:16" x14ac:dyDescent="0.2">
      <c r="A121">
        <v>398</v>
      </c>
      <c r="B121" t="s">
        <v>124</v>
      </c>
      <c r="C121" s="66">
        <v>120175</v>
      </c>
      <c r="D121" s="67">
        <v>454431205.71169966</v>
      </c>
      <c r="E121" s="66">
        <v>134157875.23053178</v>
      </c>
      <c r="F121" s="66">
        <v>14597283.492147729</v>
      </c>
      <c r="G121" s="66">
        <v>41800784.068365447</v>
      </c>
      <c r="H121" s="66">
        <v>274254204.71940053</v>
      </c>
      <c r="I121" s="66">
        <v>1283931.3720032021</v>
      </c>
      <c r="J121" s="66">
        <v>-8124785.7284322605</v>
      </c>
      <c r="K121" s="66">
        <v>3497497.058899262</v>
      </c>
      <c r="L121" s="67">
        <f>E121+F121+G121+H121-I121-J121+Taulukko13[[#This Row],[Jälkikäteistarkistuksesta aiheutuva valtionosuuden lisäsiirto]]</f>
        <v>475148498.9257738</v>
      </c>
      <c r="M121" s="71">
        <f>Taulukko13[[#This Row],[Siirtyvät kustannukset (TP21+TPA22)]]-Taulukko13[[#This Row],[Siirtyvät tulot ml. verokust. alenema ja tasauksen neutralisointi ]]</f>
        <v>-20717293.214074135</v>
      </c>
      <c r="N121" s="66">
        <f>Taulukko13[[#This Row],[Siirtyvien kustannusten ja tulojen erotus]]*$N$3</f>
        <v>12430375.928444479</v>
      </c>
      <c r="O121" s="66">
        <f>$O$3*Taulukko13[[#This Row],[Asukasluku 31.12.2022]]</f>
        <v>1.6027047616289542E-7</v>
      </c>
      <c r="P121" s="161">
        <f>Taulukko13[[#This Row],[Muutoksen rajaus (omavastuu 40 %)]]+Taulukko13[[#This Row],[Neutralisointi]]</f>
        <v>12430375.928444639</v>
      </c>
    </row>
    <row r="122" spans="1:16" x14ac:dyDescent="0.2">
      <c r="A122">
        <v>399</v>
      </c>
      <c r="B122" t="s">
        <v>125</v>
      </c>
      <c r="C122" s="66">
        <v>7817</v>
      </c>
      <c r="D122" s="67">
        <v>33062209.353841931</v>
      </c>
      <c r="E122" s="66">
        <v>7716821.5605511125</v>
      </c>
      <c r="F122" s="66">
        <v>443858.35843099607</v>
      </c>
      <c r="G122" s="66">
        <v>3112742.5582437105</v>
      </c>
      <c r="H122" s="66">
        <v>17853158.889219664</v>
      </c>
      <c r="I122" s="66">
        <v>81329.386958661882</v>
      </c>
      <c r="J122" s="66">
        <v>-1196098.8525337006</v>
      </c>
      <c r="K122" s="66">
        <v>227501.01526453532</v>
      </c>
      <c r="L122" s="67">
        <f>E122+F122+G122+H122-I122-J122+Taulukko13[[#This Row],[Jälkikäteistarkistuksesta aiheutuva valtionosuuden lisäsiirto]]</f>
        <v>30468851.847285055</v>
      </c>
      <c r="M122" s="71">
        <f>Taulukko13[[#This Row],[Siirtyvät kustannukset (TP21+TPA22)]]-Taulukko13[[#This Row],[Siirtyvät tulot ml. verokust. alenema ja tasauksen neutralisointi ]]</f>
        <v>2593357.506556876</v>
      </c>
      <c r="N122" s="66">
        <f>Taulukko13[[#This Row],[Siirtyvien kustannusten ja tulojen erotus]]*$N$3</f>
        <v>-1556014.5039341252</v>
      </c>
      <c r="O122" s="66">
        <f>$O$3*Taulukko13[[#This Row],[Asukasluku 31.12.2022]]</f>
        <v>1.0425082689122974E-8</v>
      </c>
      <c r="P122" s="161">
        <f>Taulukko13[[#This Row],[Muutoksen rajaus (omavastuu 40 %)]]+Taulukko13[[#This Row],[Neutralisointi]]</f>
        <v>-1556014.5039341147</v>
      </c>
    </row>
    <row r="123" spans="1:16" x14ac:dyDescent="0.2">
      <c r="A123">
        <v>400</v>
      </c>
      <c r="B123" t="s">
        <v>126</v>
      </c>
      <c r="C123" s="66">
        <v>8366</v>
      </c>
      <c r="D123" s="67">
        <v>31689153.165465441</v>
      </c>
      <c r="E123" s="66">
        <v>10630792.484258017</v>
      </c>
      <c r="F123" s="66">
        <v>1071366.7475685682</v>
      </c>
      <c r="G123" s="66">
        <v>3818876.8850586736</v>
      </c>
      <c r="H123" s="66">
        <v>16355910.637509428</v>
      </c>
      <c r="I123" s="66">
        <v>77463.433897617026</v>
      </c>
      <c r="J123" s="66">
        <v>-2460143.1360710091</v>
      </c>
      <c r="K123" s="66">
        <v>243478.76342626358</v>
      </c>
      <c r="L123" s="67">
        <f>E123+F123+G123+H123-I123-J123+Taulukko13[[#This Row],[Jälkikäteistarkistuksesta aiheutuva valtionosuuden lisäsiirto]]</f>
        <v>34503105.219994344</v>
      </c>
      <c r="M123" s="71">
        <f>Taulukko13[[#This Row],[Siirtyvät kustannukset (TP21+TPA22)]]-Taulukko13[[#This Row],[Siirtyvät tulot ml. verokust. alenema ja tasauksen neutralisointi ]]</f>
        <v>-2813952.0545289032</v>
      </c>
      <c r="N123" s="66">
        <f>Taulukko13[[#This Row],[Siirtyvien kustannusten ja tulojen erotus]]*$N$3</f>
        <v>1688371.2327173415</v>
      </c>
      <c r="O123" s="66">
        <f>$O$3*Taulukko13[[#This Row],[Asukasluku 31.12.2022]]</f>
        <v>1.1157252370116772E-8</v>
      </c>
      <c r="P123" s="161">
        <f>Taulukko13[[#This Row],[Muutoksen rajaus (omavastuu 40 %)]]+Taulukko13[[#This Row],[Neutralisointi]]</f>
        <v>1688371.2327173527</v>
      </c>
    </row>
    <row r="124" spans="1:16" x14ac:dyDescent="0.2">
      <c r="A124">
        <v>402</v>
      </c>
      <c r="B124" t="s">
        <v>127</v>
      </c>
      <c r="C124" s="66">
        <v>9099</v>
      </c>
      <c r="D124" s="67">
        <v>45790552.457523063</v>
      </c>
      <c r="E124" s="66">
        <v>16856278.638137858</v>
      </c>
      <c r="F124" s="66">
        <v>816803.18241916457</v>
      </c>
      <c r="G124" s="66">
        <v>4338912.9435718935</v>
      </c>
      <c r="H124" s="66">
        <v>15986089.322729988</v>
      </c>
      <c r="I124" s="66">
        <v>74688.072273175698</v>
      </c>
      <c r="J124" s="66">
        <v>-4324519.092848693</v>
      </c>
      <c r="K124" s="66">
        <v>264811.53100831609</v>
      </c>
      <c r="L124" s="67">
        <f>E124+F124+G124+H124-I124-J124+Taulukko13[[#This Row],[Jälkikäteistarkistuksesta aiheutuva valtionosuuden lisäsiirto]]</f>
        <v>42512726.638442747</v>
      </c>
      <c r="M124" s="71">
        <f>Taulukko13[[#This Row],[Siirtyvät kustannukset (TP21+TPA22)]]-Taulukko13[[#This Row],[Siirtyvät tulot ml. verokust. alenema ja tasauksen neutralisointi ]]</f>
        <v>3277825.8190803155</v>
      </c>
      <c r="N124" s="66">
        <f>Taulukko13[[#This Row],[Siirtyvien kustannusten ja tulojen erotus]]*$N$3</f>
        <v>-1966695.4914481889</v>
      </c>
      <c r="O124" s="66">
        <f>$O$3*Taulukko13[[#This Row],[Asukasluku 31.12.2022]]</f>
        <v>1.2134812253848016E-8</v>
      </c>
      <c r="P124" s="161">
        <f>Taulukko13[[#This Row],[Muutoksen rajaus (omavastuu 40 %)]]+Taulukko13[[#This Row],[Neutralisointi]]</f>
        <v>-1966695.4914481768</v>
      </c>
    </row>
    <row r="125" spans="1:16" x14ac:dyDescent="0.2">
      <c r="A125">
        <v>403</v>
      </c>
      <c r="B125" t="s">
        <v>128</v>
      </c>
      <c r="C125" s="66">
        <v>2820</v>
      </c>
      <c r="D125" s="67">
        <v>14990739.587445017</v>
      </c>
      <c r="E125" s="66">
        <v>7022526.7649018941</v>
      </c>
      <c r="F125" s="66">
        <v>297449.12746930006</v>
      </c>
      <c r="G125" s="66">
        <v>1543242.0307826523</v>
      </c>
      <c r="H125" s="66">
        <v>4525758.8477322571</v>
      </c>
      <c r="I125" s="66">
        <v>21438.934143631461</v>
      </c>
      <c r="J125" s="66">
        <v>-1538239.3083666496</v>
      </c>
      <c r="K125" s="66">
        <v>82071.493289751772</v>
      </c>
      <c r="L125" s="67">
        <f>E125+F125+G125+H125-I125-J125+Taulukko13[[#This Row],[Jälkikäteistarkistuksesta aiheutuva valtionosuuden lisäsiirto]]</f>
        <v>14987848.638398875</v>
      </c>
      <c r="M125" s="71">
        <f>Taulukko13[[#This Row],[Siirtyvät kustannukset (TP21+TPA22)]]-Taulukko13[[#This Row],[Siirtyvät tulot ml. verokust. alenema ja tasauksen neutralisointi ]]</f>
        <v>2890.9490461423993</v>
      </c>
      <c r="N125" s="66">
        <f>Taulukko13[[#This Row],[Siirtyvien kustannusten ja tulojen erotus]]*$N$3</f>
        <v>-1734.5694276854392</v>
      </c>
      <c r="O125" s="66">
        <f>$O$3*Taulukko13[[#This Row],[Asukasluku 31.12.2022]]</f>
        <v>3.7608715854326192E-9</v>
      </c>
      <c r="P125" s="161">
        <f>Taulukko13[[#This Row],[Muutoksen rajaus (omavastuu 40 %)]]+Taulukko13[[#This Row],[Neutralisointi]]</f>
        <v>-1734.5694276816785</v>
      </c>
    </row>
    <row r="126" spans="1:16" x14ac:dyDescent="0.2">
      <c r="A126">
        <v>405</v>
      </c>
      <c r="B126" t="s">
        <v>129</v>
      </c>
      <c r="C126" s="66">
        <v>72650</v>
      </c>
      <c r="D126" s="67">
        <v>280430249.51890737</v>
      </c>
      <c r="E126" s="66">
        <v>75601349.938958585</v>
      </c>
      <c r="F126" s="66">
        <v>10187768.192612883</v>
      </c>
      <c r="G126" s="66">
        <v>26440499.122917853</v>
      </c>
      <c r="H126" s="66">
        <v>162226001.11448205</v>
      </c>
      <c r="I126" s="66">
        <v>766371.15061902511</v>
      </c>
      <c r="J126" s="66">
        <v>-3599838.2915487299</v>
      </c>
      <c r="K126" s="66">
        <v>2114359.5700356262</v>
      </c>
      <c r="L126" s="67">
        <f>E126+F126+G126+H126-I126-J126+Taulukko13[[#This Row],[Jälkikäteistarkistuksesta aiheutuva valtionosuuden lisäsiirto]]</f>
        <v>279403445.07993668</v>
      </c>
      <c r="M126" s="71">
        <f>Taulukko13[[#This Row],[Siirtyvät kustannukset (TP21+TPA22)]]-Taulukko13[[#This Row],[Siirtyvät tulot ml. verokust. alenema ja tasauksen neutralisointi ]]</f>
        <v>1026804.438970685</v>
      </c>
      <c r="N126" s="66">
        <f>Taulukko13[[#This Row],[Siirtyvien kustannusten ja tulojen erotus]]*$N$3</f>
        <v>-616082.66338241089</v>
      </c>
      <c r="O126" s="66">
        <f>$O$3*Taulukko13[[#This Row],[Asukasluku 31.12.2022]]</f>
        <v>9.6889120809106319E-8</v>
      </c>
      <c r="P126" s="161">
        <f>Taulukko13[[#This Row],[Muutoksen rajaus (omavastuu 40 %)]]+Taulukko13[[#This Row],[Neutralisointi]]</f>
        <v>-616082.66338231403</v>
      </c>
    </row>
    <row r="127" spans="1:16" x14ac:dyDescent="0.2">
      <c r="A127">
        <v>407</v>
      </c>
      <c r="B127" t="s">
        <v>130</v>
      </c>
      <c r="C127" s="66">
        <v>2518</v>
      </c>
      <c r="D127" s="67">
        <v>11190870.519104237</v>
      </c>
      <c r="E127" s="66">
        <v>4228573.4647889426</v>
      </c>
      <c r="F127" s="66">
        <v>272093.7787452793</v>
      </c>
      <c r="G127" s="66">
        <v>1339222.1303904222</v>
      </c>
      <c r="H127" s="66">
        <v>4688219.2747470224</v>
      </c>
      <c r="I127" s="66">
        <v>22048.35981205495</v>
      </c>
      <c r="J127" s="66">
        <v>-1009328.8810451214</v>
      </c>
      <c r="K127" s="66">
        <v>73282.276632480483</v>
      </c>
      <c r="L127" s="67">
        <f>E127+F127+G127+H127-I127-J127+Taulukko13[[#This Row],[Jälkikäteistarkistuksesta aiheutuva valtionosuuden lisäsiirto]]</f>
        <v>11588671.446537215</v>
      </c>
      <c r="M127" s="71">
        <f>Taulukko13[[#This Row],[Siirtyvät kustannukset (TP21+TPA22)]]-Taulukko13[[#This Row],[Siirtyvät tulot ml. verokust. alenema ja tasauksen neutralisointi ]]</f>
        <v>-397800.92743297853</v>
      </c>
      <c r="N127" s="66">
        <f>Taulukko13[[#This Row],[Siirtyvien kustannusten ja tulojen erotus]]*$N$3</f>
        <v>238680.55645978707</v>
      </c>
      <c r="O127" s="66">
        <f>$O$3*Taulukko13[[#This Row],[Asukasluku 31.12.2022]]</f>
        <v>3.3581115787657217E-9</v>
      </c>
      <c r="P127" s="161">
        <f>Taulukko13[[#This Row],[Muutoksen rajaus (omavastuu 40 %)]]+Taulukko13[[#This Row],[Neutralisointi]]</f>
        <v>238680.55645979042</v>
      </c>
    </row>
    <row r="128" spans="1:16" x14ac:dyDescent="0.2">
      <c r="A128">
        <v>408</v>
      </c>
      <c r="B128" t="s">
        <v>131</v>
      </c>
      <c r="C128" s="66">
        <v>14099</v>
      </c>
      <c r="D128" s="67">
        <v>58806860.077011265</v>
      </c>
      <c r="E128" s="66">
        <v>19224839.529169314</v>
      </c>
      <c r="F128" s="66">
        <v>1282821.5065556006</v>
      </c>
      <c r="G128" s="66">
        <v>5945147.5387029564</v>
      </c>
      <c r="H128" s="66">
        <v>27798115.159375452</v>
      </c>
      <c r="I128" s="66">
        <v>129263.40502452815</v>
      </c>
      <c r="J128" s="66">
        <v>-4586111.3690448394</v>
      </c>
      <c r="K128" s="66">
        <v>410328.36308234406</v>
      </c>
      <c r="L128" s="67">
        <f>E128+F128+G128+H128-I128-J128+Taulukko13[[#This Row],[Jälkikäteistarkistuksesta aiheutuva valtionosuuden lisäsiirto]]</f>
        <v>59118100.060905978</v>
      </c>
      <c r="M128" s="71">
        <f>Taulukko13[[#This Row],[Siirtyvät kustannukset (TP21+TPA22)]]-Taulukko13[[#This Row],[Siirtyvät tulot ml. verokust. alenema ja tasauksen neutralisointi ]]</f>
        <v>-311239.98389471322</v>
      </c>
      <c r="N128" s="66">
        <f>Taulukko13[[#This Row],[Siirtyvien kustannusten ja tulojen erotus]]*$N$3</f>
        <v>186743.9903368279</v>
      </c>
      <c r="O128" s="66">
        <f>$O$3*Taulukko13[[#This Row],[Asukasluku 31.12.2022]]</f>
        <v>1.8803024284756917E-8</v>
      </c>
      <c r="P128" s="161">
        <f>Taulukko13[[#This Row],[Muutoksen rajaus (omavastuu 40 %)]]+Taulukko13[[#This Row],[Neutralisointi]]</f>
        <v>186743.99033684671</v>
      </c>
    </row>
    <row r="129" spans="1:16" x14ac:dyDescent="0.2">
      <c r="A129">
        <v>410</v>
      </c>
      <c r="B129" t="s">
        <v>132</v>
      </c>
      <c r="C129" s="66">
        <v>18775</v>
      </c>
      <c r="D129" s="67">
        <v>70817361.636695787</v>
      </c>
      <c r="E129" s="66">
        <v>13550076.702970933</v>
      </c>
      <c r="F129" s="66">
        <v>1331301.6837952291</v>
      </c>
      <c r="G129" s="66">
        <v>6348411.1591414902</v>
      </c>
      <c r="H129" s="66">
        <v>39244139.500470467</v>
      </c>
      <c r="I129" s="66">
        <v>180355.94066662903</v>
      </c>
      <c r="J129" s="66">
        <v>-4645550.6137756491</v>
      </c>
      <c r="K129" s="66">
        <v>546415.70443797496</v>
      </c>
      <c r="L129" s="67">
        <f>E129+F129+G129+H129-I129-J129+Taulukko13[[#This Row],[Jälkikäteistarkistuksesta aiheutuva valtionosuuden lisäsiirto]]</f>
        <v>65485539.423925117</v>
      </c>
      <c r="M129" s="71">
        <f>Taulukko13[[#This Row],[Siirtyvät kustannukset (TP21+TPA22)]]-Taulukko13[[#This Row],[Siirtyvät tulot ml. verokust. alenema ja tasauksen neutralisointi ]]</f>
        <v>5331822.2127706707</v>
      </c>
      <c r="N129" s="66">
        <f>Taulukko13[[#This Row],[Siirtyvien kustannusten ja tulojen erotus]]*$N$3</f>
        <v>-3199093.3276624018</v>
      </c>
      <c r="O129" s="66">
        <f>$O$3*Taulukko13[[#This Row],[Asukasluku 31.12.2022]]</f>
        <v>2.5039136176062919E-8</v>
      </c>
      <c r="P129" s="161">
        <f>Taulukko13[[#This Row],[Muutoksen rajaus (omavastuu 40 %)]]+Taulukko13[[#This Row],[Neutralisointi]]</f>
        <v>-3199093.3276623767</v>
      </c>
    </row>
    <row r="130" spans="1:16" x14ac:dyDescent="0.2">
      <c r="A130">
        <v>416</v>
      </c>
      <c r="B130" t="s">
        <v>133</v>
      </c>
      <c r="C130" s="66">
        <v>2886</v>
      </c>
      <c r="D130" s="67">
        <v>11914446.647452587</v>
      </c>
      <c r="E130" s="66">
        <v>3150858.0106246877</v>
      </c>
      <c r="F130" s="66">
        <v>177927.62604231923</v>
      </c>
      <c r="G130" s="66">
        <v>1220329.2011442806</v>
      </c>
      <c r="H130" s="66">
        <v>5846289.0905216597</v>
      </c>
      <c r="I130" s="66">
        <v>26777.361896359391</v>
      </c>
      <c r="J130" s="66">
        <v>-836022.01351087401</v>
      </c>
      <c r="K130" s="66">
        <v>83992.31547312894</v>
      </c>
      <c r="L130" s="67">
        <f>E130+F130+G130+H130-I130-J130+Taulukko13[[#This Row],[Jälkikäteistarkistuksesta aiheutuva valtionosuuden lisäsiirto]]</f>
        <v>11288640.895420589</v>
      </c>
      <c r="M130" s="71">
        <f>Taulukko13[[#This Row],[Siirtyvät kustannukset (TP21+TPA22)]]-Taulukko13[[#This Row],[Siirtyvät tulot ml. verokust. alenema ja tasauksen neutralisointi ]]</f>
        <v>625805.75203199871</v>
      </c>
      <c r="N130" s="66">
        <f>Taulukko13[[#This Row],[Siirtyvien kustannusten ja tulojen erotus]]*$N$3</f>
        <v>-375483.45121919917</v>
      </c>
      <c r="O130" s="66">
        <f>$O$3*Taulukko13[[#This Row],[Asukasluku 31.12.2022]]</f>
        <v>3.8488919842406167E-9</v>
      </c>
      <c r="P130" s="161">
        <f>Taulukko13[[#This Row],[Muutoksen rajaus (omavastuu 40 %)]]+Taulukko13[[#This Row],[Neutralisointi]]</f>
        <v>-375483.45121919533</v>
      </c>
    </row>
    <row r="131" spans="1:16" x14ac:dyDescent="0.2">
      <c r="A131">
        <v>418</v>
      </c>
      <c r="B131" t="s">
        <v>134</v>
      </c>
      <c r="C131" s="66">
        <v>24580</v>
      </c>
      <c r="D131" s="67">
        <v>74613328.460951954</v>
      </c>
      <c r="E131" s="66">
        <v>6320503.8022799455</v>
      </c>
      <c r="F131" s="66">
        <v>2269042.0112873055</v>
      </c>
      <c r="G131" s="66">
        <v>6618214.880843278</v>
      </c>
      <c r="H131" s="66">
        <v>62678951.055915788</v>
      </c>
      <c r="I131" s="66">
        <v>288690.79527316301</v>
      </c>
      <c r="J131" s="66">
        <v>2858141.4237336447</v>
      </c>
      <c r="K131" s="66">
        <v>715360.74647592148</v>
      </c>
      <c r="L131" s="67">
        <f>E131+F131+G131+H131-I131-J131+Taulukko13[[#This Row],[Jälkikäteistarkistuksesta aiheutuva valtionosuuden lisäsiirto]]</f>
        <v>75455240.277795419</v>
      </c>
      <c r="M131" s="71">
        <f>Taulukko13[[#This Row],[Siirtyvät kustannukset (TP21+TPA22)]]-Taulukko13[[#This Row],[Siirtyvät tulot ml. verokust. alenema ja tasauksen neutralisointi ]]</f>
        <v>-841911.81684346497</v>
      </c>
      <c r="N131" s="66">
        <f>Taulukko13[[#This Row],[Siirtyvien kustannusten ja tulojen erotus]]*$N$3</f>
        <v>505147.09010607889</v>
      </c>
      <c r="O131" s="66">
        <f>$O$3*Taulukko13[[#This Row],[Asukasluku 31.12.2022]]</f>
        <v>3.2780930343948149E-8</v>
      </c>
      <c r="P131" s="161">
        <f>Taulukko13[[#This Row],[Muutoksen rajaus (omavastuu 40 %)]]+Taulukko13[[#This Row],[Neutralisointi]]</f>
        <v>505147.09010611166</v>
      </c>
    </row>
    <row r="132" spans="1:16" x14ac:dyDescent="0.2">
      <c r="A132">
        <v>420</v>
      </c>
      <c r="B132" t="s">
        <v>135</v>
      </c>
      <c r="C132" s="66">
        <v>9177</v>
      </c>
      <c r="D132" s="67">
        <v>48094362.051447488</v>
      </c>
      <c r="E132" s="66">
        <v>19177467.993225992</v>
      </c>
      <c r="F132" s="66">
        <v>1229958.8444247297</v>
      </c>
      <c r="G132" s="66">
        <v>4021767.6384674548</v>
      </c>
      <c r="H132" s="66">
        <v>18794735.03501625</v>
      </c>
      <c r="I132" s="66">
        <v>89008.82888214555</v>
      </c>
      <c r="J132" s="66">
        <v>-2041035.815467865</v>
      </c>
      <c r="K132" s="66">
        <v>267081.59358867089</v>
      </c>
      <c r="L132" s="67">
        <f>E132+F132+G132+H132-I132-J132+Taulukko13[[#This Row],[Jälkikäteistarkistuksesta aiheutuva valtionosuuden lisäsiirto]]</f>
        <v>45443038.091308817</v>
      </c>
      <c r="M132" s="71">
        <f>Taulukko13[[#This Row],[Siirtyvät kustannukset (TP21+TPA22)]]-Taulukko13[[#This Row],[Siirtyvät tulot ml. verokust. alenema ja tasauksen neutralisointi ]]</f>
        <v>2651323.9601386711</v>
      </c>
      <c r="N132" s="66">
        <f>Taulukko13[[#This Row],[Siirtyvien kustannusten ja tulojen erotus]]*$N$3</f>
        <v>-1590794.3760832022</v>
      </c>
      <c r="O132" s="66">
        <f>$O$3*Taulukko13[[#This Row],[Asukasluku 31.12.2022]]</f>
        <v>1.2238836361530194E-8</v>
      </c>
      <c r="P132" s="161">
        <f>Taulukko13[[#This Row],[Muutoksen rajaus (omavastuu 40 %)]]+Taulukko13[[#This Row],[Neutralisointi]]</f>
        <v>-1590794.3760831899</v>
      </c>
    </row>
    <row r="133" spans="1:16" x14ac:dyDescent="0.2">
      <c r="A133">
        <v>421</v>
      </c>
      <c r="B133" t="s">
        <v>136</v>
      </c>
      <c r="C133" s="66">
        <v>695</v>
      </c>
      <c r="D133" s="67">
        <v>3778857.8102034354</v>
      </c>
      <c r="E133" s="66">
        <v>1456739.9883263838</v>
      </c>
      <c r="F133" s="66">
        <v>192570.83272934885</v>
      </c>
      <c r="G133" s="66">
        <v>393114.78884029313</v>
      </c>
      <c r="H133" s="66">
        <v>1019234.6043236802</v>
      </c>
      <c r="I133" s="66">
        <v>5386.4185607274703</v>
      </c>
      <c r="J133" s="66">
        <v>-298998.79983878625</v>
      </c>
      <c r="K133" s="66">
        <v>20226.839658289886</v>
      </c>
      <c r="L133" s="67">
        <f>E133+F133+G133+H133-I133-J133+Taulukko13[[#This Row],[Jälkikäteistarkistuksesta aiheutuva valtionosuuden lisäsiirto]]</f>
        <v>3375499.4351560543</v>
      </c>
      <c r="M133" s="71">
        <f>Taulukko13[[#This Row],[Siirtyvät kustannukset (TP21+TPA22)]]-Taulukko13[[#This Row],[Siirtyvät tulot ml. verokust. alenema ja tasauksen neutralisointi ]]</f>
        <v>403358.37504738104</v>
      </c>
      <c r="N133" s="66">
        <f>Taulukko13[[#This Row],[Siirtyvien kustannusten ja tulojen erotus]]*$N$3</f>
        <v>-242015.02502842856</v>
      </c>
      <c r="O133" s="66">
        <f>$O$3*Taulukko13[[#This Row],[Asukasluku 31.12.2022]]</f>
        <v>9.2688147229633707E-10</v>
      </c>
      <c r="P133" s="161">
        <f>Taulukko13[[#This Row],[Muutoksen rajaus (omavastuu 40 %)]]+Taulukko13[[#This Row],[Neutralisointi]]</f>
        <v>-242015.02502842763</v>
      </c>
    </row>
    <row r="134" spans="1:16" x14ac:dyDescent="0.2">
      <c r="A134">
        <v>422</v>
      </c>
      <c r="B134" t="s">
        <v>137</v>
      </c>
      <c r="C134" s="66">
        <v>10372</v>
      </c>
      <c r="D134" s="67">
        <v>58186203.730584443</v>
      </c>
      <c r="E134" s="66">
        <v>28220664.979477748</v>
      </c>
      <c r="F134" s="66">
        <v>1869712.9438772341</v>
      </c>
      <c r="G134" s="66">
        <v>4787497.3763381373</v>
      </c>
      <c r="H134" s="66">
        <v>18525556.531319536</v>
      </c>
      <c r="I134" s="66">
        <v>90656.020094611027</v>
      </c>
      <c r="J134" s="66">
        <v>-3482509.1524311709</v>
      </c>
      <c r="K134" s="66">
        <v>301860.11645436363</v>
      </c>
      <c r="L134" s="67">
        <f>E134+F134+G134+H134-I134-J134+Taulukko13[[#This Row],[Jälkikäteistarkistuksesta aiheutuva valtionosuuden lisäsiirto]]</f>
        <v>57097145.079803579</v>
      </c>
      <c r="M134" s="71">
        <f>Taulukko13[[#This Row],[Siirtyvät kustannukset (TP21+TPA22)]]-Taulukko13[[#This Row],[Siirtyvät tulot ml. verokust. alenema ja tasauksen neutralisointi ]]</f>
        <v>1089058.6507808641</v>
      </c>
      <c r="N134" s="66">
        <f>Taulukko13[[#This Row],[Siirtyvien kustannusten ja tulojen erotus]]*$N$3</f>
        <v>-653435.1904685183</v>
      </c>
      <c r="O134" s="66">
        <f>$O$3*Taulukko13[[#This Row],[Asukasluku 31.12.2022]]</f>
        <v>1.3832539036917422E-8</v>
      </c>
      <c r="P134" s="161">
        <f>Taulukko13[[#This Row],[Muutoksen rajaus (omavastuu 40 %)]]+Taulukko13[[#This Row],[Neutralisointi]]</f>
        <v>-653435.19046850444</v>
      </c>
    </row>
    <row r="135" spans="1:16" x14ac:dyDescent="0.2">
      <c r="A135">
        <v>423</v>
      </c>
      <c r="B135" t="s">
        <v>138</v>
      </c>
      <c r="C135" s="66">
        <v>20497</v>
      </c>
      <c r="D135" s="67">
        <v>63262280.657373309</v>
      </c>
      <c r="E135" s="66">
        <v>10186950.277730154</v>
      </c>
      <c r="F135" s="66">
        <v>1978314.8618735019</v>
      </c>
      <c r="G135" s="66">
        <v>5838845.3694879189</v>
      </c>
      <c r="H135" s="66">
        <v>52549673.815752208</v>
      </c>
      <c r="I135" s="66">
        <v>242374.3625103471</v>
      </c>
      <c r="J135" s="66">
        <v>2475439.919952848</v>
      </c>
      <c r="K135" s="66">
        <v>596531.70140427025</v>
      </c>
      <c r="L135" s="67">
        <f>E135+F135+G135+H135-I135-J135+Taulukko13[[#This Row],[Jälkikäteistarkistuksesta aiheutuva valtionosuuden lisäsiirto]]</f>
        <v>68432501.743784845</v>
      </c>
      <c r="M135" s="71">
        <f>Taulukko13[[#This Row],[Siirtyvät kustannukset (TP21+TPA22)]]-Taulukko13[[#This Row],[Siirtyvät tulot ml. verokust. alenema ja tasauksen neutralisointi ]]</f>
        <v>-5170221.0864115357</v>
      </c>
      <c r="N135" s="66">
        <f>Taulukko13[[#This Row],[Siirtyvien kustannusten ja tulojen erotus]]*$N$3</f>
        <v>3102132.6518469206</v>
      </c>
      <c r="O135" s="66">
        <f>$O$3*Taulukko13[[#This Row],[Asukasluku 31.12.2022]]</f>
        <v>2.7335668399507944E-8</v>
      </c>
      <c r="P135" s="161">
        <f>Taulukko13[[#This Row],[Muutoksen rajaus (omavastuu 40 %)]]+Taulukko13[[#This Row],[Neutralisointi]]</f>
        <v>3102132.6518469481</v>
      </c>
    </row>
    <row r="136" spans="1:16" x14ac:dyDescent="0.2">
      <c r="A136">
        <v>425</v>
      </c>
      <c r="B136" t="s">
        <v>139</v>
      </c>
      <c r="C136" s="66">
        <v>10258</v>
      </c>
      <c r="D136" s="67">
        <v>30240918.124052376</v>
      </c>
      <c r="E136" s="66">
        <v>1021014.5395303741</v>
      </c>
      <c r="F136" s="66">
        <v>469990.67610922316</v>
      </c>
      <c r="G136" s="66">
        <v>2805162.6092015146</v>
      </c>
      <c r="H136" s="66">
        <v>21056036.436180189</v>
      </c>
      <c r="I136" s="66">
        <v>95682.184970494156</v>
      </c>
      <c r="J136" s="66">
        <v>-3222529.4192461711</v>
      </c>
      <c r="K136" s="66">
        <v>298542.33268307574</v>
      </c>
      <c r="L136" s="67">
        <f>E136+F136+G136+H136-I136-J136+Taulukko13[[#This Row],[Jälkikäteistarkistuksesta aiheutuva valtionosuuden lisäsiirto]]</f>
        <v>28777593.827980053</v>
      </c>
      <c r="M136" s="71">
        <f>Taulukko13[[#This Row],[Siirtyvät kustannukset (TP21+TPA22)]]-Taulukko13[[#This Row],[Siirtyvät tulot ml. verokust. alenema ja tasauksen neutralisointi ]]</f>
        <v>1463324.2960723229</v>
      </c>
      <c r="N136" s="66">
        <f>Taulukko13[[#This Row],[Siirtyvien kustannusten ja tulojen erotus]]*$N$3</f>
        <v>-877994.57764339354</v>
      </c>
      <c r="O136" s="66">
        <f>$O$3*Taulukko13[[#This Row],[Asukasluku 31.12.2022]]</f>
        <v>1.3680503802612699E-8</v>
      </c>
      <c r="P136" s="161">
        <f>Taulukko13[[#This Row],[Muutoksen rajaus (omavastuu 40 %)]]+Taulukko13[[#This Row],[Neutralisointi]]</f>
        <v>-877994.5776433798</v>
      </c>
    </row>
    <row r="137" spans="1:16" x14ac:dyDescent="0.2">
      <c r="A137">
        <v>426</v>
      </c>
      <c r="B137" t="s">
        <v>140</v>
      </c>
      <c r="C137" s="66">
        <v>11962</v>
      </c>
      <c r="D137" s="67">
        <v>48256538.26379326</v>
      </c>
      <c r="E137" s="66">
        <v>12270767.167036932</v>
      </c>
      <c r="F137" s="66">
        <v>717463.41760742338</v>
      </c>
      <c r="G137" s="66">
        <v>4912082.183225954</v>
      </c>
      <c r="H137" s="66">
        <v>23065029.131053135</v>
      </c>
      <c r="I137" s="66">
        <v>105712.06842906926</v>
      </c>
      <c r="J137" s="66">
        <v>-4313133.3516194317</v>
      </c>
      <c r="K137" s="66">
        <v>348134.46905390447</v>
      </c>
      <c r="L137" s="67">
        <f>E137+F137+G137+H137-I137-J137+Taulukko13[[#This Row],[Jälkikäteistarkistuksesta aiheutuva valtionosuuden lisäsiirto]]</f>
        <v>45520897.651167706</v>
      </c>
      <c r="M137" s="71">
        <f>Taulukko13[[#This Row],[Siirtyvät kustannukset (TP21+TPA22)]]-Taulukko13[[#This Row],[Siirtyvät tulot ml. verokust. alenema ja tasauksen neutralisointi ]]</f>
        <v>2735640.6126255542</v>
      </c>
      <c r="N137" s="66">
        <f>Taulukko13[[#This Row],[Siirtyvien kustannusten ja tulojen erotus]]*$N$3</f>
        <v>-1641384.3675753321</v>
      </c>
      <c r="O137" s="66">
        <f>$O$3*Taulukko13[[#This Row],[Asukasluku 31.12.2022]]</f>
        <v>1.5953030462746451E-8</v>
      </c>
      <c r="P137" s="161">
        <f>Taulukko13[[#This Row],[Muutoksen rajaus (omavastuu 40 %)]]+Taulukko13[[#This Row],[Neutralisointi]]</f>
        <v>-1641384.367575316</v>
      </c>
    </row>
    <row r="138" spans="1:16" x14ac:dyDescent="0.2">
      <c r="A138">
        <v>430</v>
      </c>
      <c r="B138" t="s">
        <v>141</v>
      </c>
      <c r="C138" s="66">
        <v>15392</v>
      </c>
      <c r="D138" s="67">
        <v>70645269.32209526</v>
      </c>
      <c r="E138" s="66">
        <v>27962492.921022572</v>
      </c>
      <c r="F138" s="66">
        <v>1825354.0087344656</v>
      </c>
      <c r="G138" s="66">
        <v>7179483.3890584987</v>
      </c>
      <c r="H138" s="66">
        <v>29337256.387476206</v>
      </c>
      <c r="I138" s="66">
        <v>138516.34751455783</v>
      </c>
      <c r="J138" s="66">
        <v>-5075514.8195533892</v>
      </c>
      <c r="K138" s="66">
        <v>447959.01585668768</v>
      </c>
      <c r="L138" s="67">
        <f>E138+F138+G138+H138-I138-J138+Taulukko13[[#This Row],[Jälkikäteistarkistuksesta aiheutuva valtionosuuden lisäsiirto]]</f>
        <v>71689544.194187254</v>
      </c>
      <c r="M138" s="71">
        <f>Taulukko13[[#This Row],[Siirtyvät kustannukset (TP21+TPA22)]]-Taulukko13[[#This Row],[Siirtyvät tulot ml. verokust. alenema ja tasauksen neutralisointi ]]</f>
        <v>-1044274.8720919937</v>
      </c>
      <c r="N138" s="66">
        <f>Taulukko13[[#This Row],[Siirtyvien kustannusten ja tulojen erotus]]*$N$3</f>
        <v>626564.92325519607</v>
      </c>
      <c r="O138" s="66">
        <f>$O$3*Taulukko13[[#This Row],[Asukasluku 31.12.2022]]</f>
        <v>2.0527423915949958E-8</v>
      </c>
      <c r="P138" s="161">
        <f>Taulukko13[[#This Row],[Muutoksen rajaus (omavastuu 40 %)]]+Taulukko13[[#This Row],[Neutralisointi]]</f>
        <v>626564.92325521656</v>
      </c>
    </row>
    <row r="139" spans="1:16" x14ac:dyDescent="0.2">
      <c r="A139">
        <v>433</v>
      </c>
      <c r="B139" t="s">
        <v>142</v>
      </c>
      <c r="C139" s="66">
        <v>7749</v>
      </c>
      <c r="D139" s="67">
        <v>29797558.843352009</v>
      </c>
      <c r="E139" s="66">
        <v>7979663.9074920109</v>
      </c>
      <c r="F139" s="66">
        <v>844421.11296727345</v>
      </c>
      <c r="G139" s="66">
        <v>3433473.068434881</v>
      </c>
      <c r="H139" s="66">
        <v>16357514.174786035</v>
      </c>
      <c r="I139" s="66">
        <v>76461.798801396668</v>
      </c>
      <c r="J139" s="66">
        <v>-1688228.8306755221</v>
      </c>
      <c r="K139" s="66">
        <v>225521.98634832853</v>
      </c>
      <c r="L139" s="67">
        <f>E139+F139+G139+H139-I139-J139+Taulukko13[[#This Row],[Jälkikäteistarkistuksesta aiheutuva valtionosuuden lisäsiirto]]</f>
        <v>30452361.281902656</v>
      </c>
      <c r="M139" s="71">
        <f>Taulukko13[[#This Row],[Siirtyvät kustannukset (TP21+TPA22)]]-Taulukko13[[#This Row],[Siirtyvät tulot ml. verokust. alenema ja tasauksen neutralisointi ]]</f>
        <v>-654802.43855064735</v>
      </c>
      <c r="N139" s="66">
        <f>Taulukko13[[#This Row],[Siirtyvien kustannusten ja tulojen erotus]]*$N$3</f>
        <v>392881.46313038835</v>
      </c>
      <c r="O139" s="66">
        <f>$O$3*Taulukko13[[#This Row],[Asukasluku 31.12.2022]]</f>
        <v>1.0334395005502613E-8</v>
      </c>
      <c r="P139" s="161">
        <f>Taulukko13[[#This Row],[Muutoksen rajaus (omavastuu 40 %)]]+Taulukko13[[#This Row],[Neutralisointi]]</f>
        <v>392881.46313039871</v>
      </c>
    </row>
    <row r="140" spans="1:16" x14ac:dyDescent="0.2">
      <c r="A140">
        <v>434</v>
      </c>
      <c r="B140" t="s">
        <v>143</v>
      </c>
      <c r="C140" s="66">
        <v>14568</v>
      </c>
      <c r="D140" s="67">
        <v>58475365.062897816</v>
      </c>
      <c r="E140" s="66">
        <v>19905928.557801262</v>
      </c>
      <c r="F140" s="66">
        <v>2594006.1250287453</v>
      </c>
      <c r="G140" s="66">
        <v>6070747.6692768224</v>
      </c>
      <c r="H140" s="66">
        <v>32083964.454646237</v>
      </c>
      <c r="I140" s="66">
        <v>154141.95931730952</v>
      </c>
      <c r="J140" s="66">
        <v>-1586717.8059376541</v>
      </c>
      <c r="K140" s="66">
        <v>423977.84193088784</v>
      </c>
      <c r="L140" s="67">
        <f>E140+F140+G140+H140-I140-J140+Taulukko13[[#This Row],[Jälkikäteistarkistuksesta aiheutuva valtionosuuden lisäsiirto]]</f>
        <v>62511200.495304301</v>
      </c>
      <c r="M140" s="71">
        <f>Taulukko13[[#This Row],[Siirtyvät kustannukset (TP21+TPA22)]]-Taulukko13[[#This Row],[Siirtyvät tulot ml. verokust. alenema ja tasauksen neutralisointi ]]</f>
        <v>-4035835.4324064851</v>
      </c>
      <c r="N140" s="66">
        <f>Taulukko13[[#This Row],[Siirtyvien kustannusten ja tulojen erotus]]*$N$3</f>
        <v>2421501.2594438903</v>
      </c>
      <c r="O140" s="66">
        <f>$O$3*Taulukko13[[#This Row],[Asukasluku 31.12.2022]]</f>
        <v>1.9428502573256171E-8</v>
      </c>
      <c r="P140" s="161">
        <f>Taulukko13[[#This Row],[Muutoksen rajaus (omavastuu 40 %)]]+Taulukko13[[#This Row],[Neutralisointi]]</f>
        <v>2421501.2594439099</v>
      </c>
    </row>
    <row r="141" spans="1:16" x14ac:dyDescent="0.2">
      <c r="A141">
        <v>435</v>
      </c>
      <c r="B141" t="s">
        <v>144</v>
      </c>
      <c r="C141" s="66">
        <v>692</v>
      </c>
      <c r="D141" s="67">
        <v>3282720.315962309</v>
      </c>
      <c r="E141" s="66">
        <v>1723122.910315943</v>
      </c>
      <c r="F141" s="66">
        <v>132212.9686777856</v>
      </c>
      <c r="G141" s="66">
        <v>351654.78170503245</v>
      </c>
      <c r="H141" s="66">
        <v>1318847.5076100002</v>
      </c>
      <c r="I141" s="66">
        <v>6449.8960338239031</v>
      </c>
      <c r="J141" s="66">
        <v>-178409.4092856202</v>
      </c>
      <c r="K141" s="66">
        <v>20139.52955904547</v>
      </c>
      <c r="L141" s="67">
        <f>E141+F141+G141+H141-I141-J141+Taulukko13[[#This Row],[Jälkikäteistarkistuksesta aiheutuva valtionosuuden lisäsiirto]]</f>
        <v>3717937.2111196034</v>
      </c>
      <c r="M141" s="71">
        <f>Taulukko13[[#This Row],[Siirtyvät kustannukset (TP21+TPA22)]]-Taulukko13[[#This Row],[Siirtyvät tulot ml. verokust. alenema ja tasauksen neutralisointi ]]</f>
        <v>-435216.89515729435</v>
      </c>
      <c r="N141" s="66">
        <f>Taulukko13[[#This Row],[Siirtyvien kustannusten ja tulojen erotus]]*$N$3</f>
        <v>261130.13709437655</v>
      </c>
      <c r="O141" s="66">
        <f>$O$3*Taulukko13[[#This Row],[Asukasluku 31.12.2022]]</f>
        <v>9.2288054507779176E-10</v>
      </c>
      <c r="P141" s="161">
        <f>Taulukko13[[#This Row],[Muutoksen rajaus (omavastuu 40 %)]]+Taulukko13[[#This Row],[Neutralisointi]]</f>
        <v>261130.13709437748</v>
      </c>
    </row>
    <row r="142" spans="1:16" x14ac:dyDescent="0.2">
      <c r="A142">
        <v>436</v>
      </c>
      <c r="B142" t="s">
        <v>145</v>
      </c>
      <c r="C142" s="66">
        <v>1988</v>
      </c>
      <c r="D142" s="67">
        <v>6991793.3813785072</v>
      </c>
      <c r="E142" s="66">
        <v>1575219.2622415489</v>
      </c>
      <c r="F142" s="66">
        <v>88198.307693070412</v>
      </c>
      <c r="G142" s="66">
        <v>755965.57007423055</v>
      </c>
      <c r="H142" s="66">
        <v>3391580.5950723607</v>
      </c>
      <c r="I142" s="66">
        <v>15467.454672150778</v>
      </c>
      <c r="J142" s="66">
        <v>-1084310.6936620006</v>
      </c>
      <c r="K142" s="66">
        <v>57857.492432633517</v>
      </c>
      <c r="L142" s="67">
        <f>E142+F142+G142+H142-I142-J142+Taulukko13[[#This Row],[Jälkikäteistarkistuksesta aiheutuva valtionosuuden lisäsiirto]]</f>
        <v>6937664.4665036947</v>
      </c>
      <c r="M142" s="71">
        <f>Taulukko13[[#This Row],[Siirtyvät kustannukset (TP21+TPA22)]]-Taulukko13[[#This Row],[Siirtyvät tulot ml. verokust. alenema ja tasauksen neutralisointi ]]</f>
        <v>54128.914874812588</v>
      </c>
      <c r="N142" s="66">
        <f>Taulukko13[[#This Row],[Siirtyvien kustannusten ja tulojen erotus]]*$N$3</f>
        <v>-32477.348924887545</v>
      </c>
      <c r="O142" s="66">
        <f>$O$3*Taulukko13[[#This Row],[Asukasluku 31.12.2022]]</f>
        <v>2.6512811034893786E-9</v>
      </c>
      <c r="P142" s="161">
        <f>Taulukko13[[#This Row],[Muutoksen rajaus (omavastuu 40 %)]]+Taulukko13[[#This Row],[Neutralisointi]]</f>
        <v>-32477.348924884893</v>
      </c>
    </row>
    <row r="143" spans="1:16" x14ac:dyDescent="0.2">
      <c r="A143">
        <v>440</v>
      </c>
      <c r="B143" t="s">
        <v>146</v>
      </c>
      <c r="C143" s="66">
        <v>5732</v>
      </c>
      <c r="D143" s="67">
        <v>17971661.507423256</v>
      </c>
      <c r="E143" s="66">
        <v>1502376.976051081</v>
      </c>
      <c r="F143" s="66">
        <v>212825.91828301124</v>
      </c>
      <c r="G143" s="66">
        <v>1758634.6834748208</v>
      </c>
      <c r="H143" s="66">
        <v>10997415.640559793</v>
      </c>
      <c r="I143" s="66">
        <v>49829.000065913177</v>
      </c>
      <c r="J143" s="66">
        <v>-2057749.2841420211</v>
      </c>
      <c r="K143" s="66">
        <v>166820.49628966567</v>
      </c>
      <c r="L143" s="67">
        <f>E143+F143+G143+H143-I143-J143+Taulukko13[[#This Row],[Jälkikäteistarkistuksesta aiheutuva valtionosuuden lisäsiirto]]</f>
        <v>16645993.998734478</v>
      </c>
      <c r="M143" s="71">
        <f>Taulukko13[[#This Row],[Siirtyvät kustannukset (TP21+TPA22)]]-Taulukko13[[#This Row],[Siirtyvät tulot ml. verokust. alenema ja tasauksen neutralisointi ]]</f>
        <v>1325667.5086887777</v>
      </c>
      <c r="N143" s="66">
        <f>Taulukko13[[#This Row],[Siirtyvien kustannusten ja tulojen erotus]]*$N$3</f>
        <v>-795400.50521326647</v>
      </c>
      <c r="O143" s="66">
        <f>$O$3*Taulukko13[[#This Row],[Asukasluku 31.12.2022]]</f>
        <v>7.6444382722339634E-9</v>
      </c>
      <c r="P143" s="161">
        <f>Taulukko13[[#This Row],[Muutoksen rajaus (omavastuu 40 %)]]+Taulukko13[[#This Row],[Neutralisointi]]</f>
        <v>-795400.50521325879</v>
      </c>
    </row>
    <row r="144" spans="1:16" x14ac:dyDescent="0.2">
      <c r="A144">
        <v>441</v>
      </c>
      <c r="B144" t="s">
        <v>147</v>
      </c>
      <c r="C144" s="66">
        <v>4421</v>
      </c>
      <c r="D144" s="67">
        <v>22734675.364909846</v>
      </c>
      <c r="E144" s="66">
        <v>8856378.9014063403</v>
      </c>
      <c r="F144" s="66">
        <v>761218.20595227065</v>
      </c>
      <c r="G144" s="66">
        <v>2110846.7460083454</v>
      </c>
      <c r="H144" s="66">
        <v>8483715.6096965186</v>
      </c>
      <c r="I144" s="66">
        <v>41093.298952683719</v>
      </c>
      <c r="J144" s="66">
        <v>-1128915.7763226086</v>
      </c>
      <c r="K144" s="66">
        <v>128665.98291985552</v>
      </c>
      <c r="L144" s="67">
        <f>E144+F144+G144+H144-I144-J144+Taulukko13[[#This Row],[Jälkikäteistarkistuksesta aiheutuva valtionosuuden lisäsiirto]]</f>
        <v>21428647.923353255</v>
      </c>
      <c r="M144" s="71">
        <f>Taulukko13[[#This Row],[Siirtyvät kustannukset (TP21+TPA22)]]-Taulukko13[[#This Row],[Siirtyvät tulot ml. verokust. alenema ja tasauksen neutralisointi ]]</f>
        <v>1306027.4415565915</v>
      </c>
      <c r="N144" s="66">
        <f>Taulukko13[[#This Row],[Siirtyvien kustannusten ja tulojen erotus]]*$N$3</f>
        <v>-783616.46493395476</v>
      </c>
      <c r="O144" s="66">
        <f>$O$3*Taulukko13[[#This Row],[Asukasluku 31.12.2022]]</f>
        <v>5.8960330777296494E-9</v>
      </c>
      <c r="P144" s="161">
        <f>Taulukko13[[#This Row],[Muutoksen rajaus (omavastuu 40 %)]]+Taulukko13[[#This Row],[Neutralisointi]]</f>
        <v>-783616.46493394882</v>
      </c>
    </row>
    <row r="145" spans="1:16" x14ac:dyDescent="0.2">
      <c r="A145">
        <v>444</v>
      </c>
      <c r="B145" t="s">
        <v>148</v>
      </c>
      <c r="C145" s="66">
        <v>45811</v>
      </c>
      <c r="D145" s="67">
        <v>175489774.15360826</v>
      </c>
      <c r="E145" s="66">
        <v>47202068.429020062</v>
      </c>
      <c r="F145" s="66">
        <v>4128203.8519549947</v>
      </c>
      <c r="G145" s="66">
        <v>16623830.237160046</v>
      </c>
      <c r="H145" s="66">
        <v>112873956.94612972</v>
      </c>
      <c r="I145" s="66">
        <v>520069.13923463837</v>
      </c>
      <c r="J145" s="66">
        <v>3010368.0674553337</v>
      </c>
      <c r="K145" s="66">
        <v>1333254.3188286589</v>
      </c>
      <c r="L145" s="67">
        <f>E145+F145+G145+H145-I145-J145+Taulukko13[[#This Row],[Jälkikäteistarkistuksesta aiheutuva valtionosuuden lisäsiirto]]</f>
        <v>178630876.57640353</v>
      </c>
      <c r="M145" s="71">
        <f>Taulukko13[[#This Row],[Siirtyvät kustannukset (TP21+TPA22)]]-Taulukko13[[#This Row],[Siirtyvät tulot ml. verokust. alenema ja tasauksen neutralisointi ]]</f>
        <v>-3141102.4227952659</v>
      </c>
      <c r="N145" s="66">
        <f>Taulukko13[[#This Row],[Siirtyvien kustannusten ja tulojen erotus]]*$N$3</f>
        <v>1884661.453677159</v>
      </c>
      <c r="O145" s="66">
        <f>$O$3*Taulukko13[[#This Row],[Asukasluku 31.12.2022]]</f>
        <v>6.1095492269593518E-8</v>
      </c>
      <c r="P145" s="161">
        <f>Taulukko13[[#This Row],[Muutoksen rajaus (omavastuu 40 %)]]+Taulukko13[[#This Row],[Neutralisointi]]</f>
        <v>1884661.45367722</v>
      </c>
    </row>
    <row r="146" spans="1:16" x14ac:dyDescent="0.2">
      <c r="A146">
        <v>445</v>
      </c>
      <c r="B146" t="s">
        <v>149</v>
      </c>
      <c r="C146" s="66">
        <v>14991</v>
      </c>
      <c r="D146" s="67">
        <v>66253195.819538027</v>
      </c>
      <c r="E146" s="66">
        <v>15774324.198260048</v>
      </c>
      <c r="F146" s="66">
        <v>1229028.418164731</v>
      </c>
      <c r="G146" s="66">
        <v>5073663.4527132399</v>
      </c>
      <c r="H146" s="66">
        <v>38069387.174474552</v>
      </c>
      <c r="I146" s="66">
        <v>174679.62156544687</v>
      </c>
      <c r="J146" s="66">
        <v>1390416.7494822352</v>
      </c>
      <c r="K146" s="66">
        <v>436288.56592435064</v>
      </c>
      <c r="L146" s="67">
        <f>E146+F146+G146+H146-I146-J146+Taulukko13[[#This Row],[Jälkikäteistarkistuksesta aiheutuva valtionosuuden lisäsiirto]]</f>
        <v>59017595.438489243</v>
      </c>
      <c r="M146" s="71">
        <f>Taulukko13[[#This Row],[Siirtyvät kustannukset (TP21+TPA22)]]-Taulukko13[[#This Row],[Siirtyvät tulot ml. verokust. alenema ja tasauksen neutralisointi ]]</f>
        <v>7235600.3810487837</v>
      </c>
      <c r="N146" s="66">
        <f>Taulukko13[[#This Row],[Siirtyvien kustannusten ja tulojen erotus]]*$N$3</f>
        <v>-4341360.2286292696</v>
      </c>
      <c r="O146" s="66">
        <f>$O$3*Taulukko13[[#This Row],[Asukasluku 31.12.2022]]</f>
        <v>1.9992633311071064E-8</v>
      </c>
      <c r="P146" s="161">
        <f>Taulukko13[[#This Row],[Muutoksen rajaus (omavastuu 40 %)]]+Taulukko13[[#This Row],[Neutralisointi]]</f>
        <v>-4341360.2286292501</v>
      </c>
    </row>
    <row r="147" spans="1:16" x14ac:dyDescent="0.2">
      <c r="A147">
        <v>475</v>
      </c>
      <c r="B147" t="s">
        <v>150</v>
      </c>
      <c r="C147" s="66">
        <v>5479</v>
      </c>
      <c r="D147" s="67">
        <v>25457630.391226653</v>
      </c>
      <c r="E147" s="66">
        <v>7755750.5811733063</v>
      </c>
      <c r="F147" s="66">
        <v>609445.36812224076</v>
      </c>
      <c r="G147" s="66">
        <v>2610096.5101426565</v>
      </c>
      <c r="H147" s="66">
        <v>11118701.241510384</v>
      </c>
      <c r="I147" s="66">
        <v>52131.063823815522</v>
      </c>
      <c r="J147" s="66">
        <v>-1491137.0616541384</v>
      </c>
      <c r="K147" s="66">
        <v>159457.34458671985</v>
      </c>
      <c r="L147" s="67">
        <f>E147+F147+G147+H147-I147-J147+Taulukko13[[#This Row],[Jälkikäteistarkistuksesta aiheutuva valtionosuuden lisäsiirto]]</f>
        <v>23692457.043365631</v>
      </c>
      <c r="M147" s="71">
        <f>Taulukko13[[#This Row],[Siirtyvät kustannukset (TP21+TPA22)]]-Taulukko13[[#This Row],[Siirtyvät tulot ml. verokust. alenema ja tasauksen neutralisointi ]]</f>
        <v>1765173.3478610218</v>
      </c>
      <c r="N147" s="66">
        <f>Taulukko13[[#This Row],[Siirtyvien kustannusten ja tulojen erotus]]*$N$3</f>
        <v>-1059104.0087166128</v>
      </c>
      <c r="O147" s="66">
        <f>$O$3*Taulukko13[[#This Row],[Asukasluku 31.12.2022]]</f>
        <v>7.3070267434699723E-9</v>
      </c>
      <c r="P147" s="161">
        <f>Taulukko13[[#This Row],[Muutoksen rajaus (omavastuu 40 %)]]+Taulukko13[[#This Row],[Neutralisointi]]</f>
        <v>-1059104.0087166056</v>
      </c>
    </row>
    <row r="148" spans="1:16" x14ac:dyDescent="0.2">
      <c r="A148">
        <v>480</v>
      </c>
      <c r="B148" t="s">
        <v>151</v>
      </c>
      <c r="C148" s="66">
        <v>1978</v>
      </c>
      <c r="D148" s="67">
        <v>7722121.9656945914</v>
      </c>
      <c r="E148" s="66">
        <v>2473152.3277478786</v>
      </c>
      <c r="F148" s="66">
        <v>141228.22001852794</v>
      </c>
      <c r="G148" s="66">
        <v>960661.13865558535</v>
      </c>
      <c r="H148" s="66">
        <v>3889174.8355148383</v>
      </c>
      <c r="I148" s="66">
        <v>17914.953309940978</v>
      </c>
      <c r="J148" s="66">
        <v>-632838.95523394225</v>
      </c>
      <c r="K148" s="66">
        <v>57566.458768485463</v>
      </c>
      <c r="L148" s="67">
        <f>E148+F148+G148+H148-I148-J148+Taulukko13[[#This Row],[Jälkikäteistarkistuksesta aiheutuva valtionosuuden lisäsiirto]]</f>
        <v>8136706.9826293159</v>
      </c>
      <c r="M148" s="71">
        <f>Taulukko13[[#This Row],[Siirtyvät kustannukset (TP21+TPA22)]]-Taulukko13[[#This Row],[Siirtyvät tulot ml. verokust. alenema ja tasauksen neutralisointi ]]</f>
        <v>-414585.01693472452</v>
      </c>
      <c r="N148" s="66">
        <f>Taulukko13[[#This Row],[Siirtyvien kustannusten ja tulojen erotus]]*$N$3</f>
        <v>248751.01016083467</v>
      </c>
      <c r="O148" s="66">
        <f>$O$3*Taulukko13[[#This Row],[Asukasluku 31.12.2022]]</f>
        <v>2.6379446794275607E-9</v>
      </c>
      <c r="P148" s="161">
        <f>Taulukko13[[#This Row],[Muutoksen rajaus (omavastuu 40 %)]]+Taulukko13[[#This Row],[Neutralisointi]]</f>
        <v>248751.01016083732</v>
      </c>
    </row>
    <row r="149" spans="1:16" x14ac:dyDescent="0.2">
      <c r="A149">
        <v>481</v>
      </c>
      <c r="B149" t="s">
        <v>152</v>
      </c>
      <c r="C149" s="66">
        <v>9642</v>
      </c>
      <c r="D149" s="67">
        <v>30477916.784189783</v>
      </c>
      <c r="E149" s="66">
        <v>2931668.2808112632</v>
      </c>
      <c r="F149" s="66">
        <v>848945.08914820221</v>
      </c>
      <c r="G149" s="66">
        <v>3001585.4344290523</v>
      </c>
      <c r="H149" s="66">
        <v>24915094.539880916</v>
      </c>
      <c r="I149" s="66">
        <v>114519.95263745268</v>
      </c>
      <c r="J149" s="66">
        <v>1237789.8226687443</v>
      </c>
      <c r="K149" s="66">
        <v>280614.65897155553</v>
      </c>
      <c r="L149" s="67">
        <f>E149+F149+G149+H149-I149-J149+Taulukko13[[#This Row],[Jälkikäteistarkistuksesta aiheutuva valtionosuuden lisäsiirto]]</f>
        <v>30625598.227934793</v>
      </c>
      <c r="M149" s="71">
        <f>Taulukko13[[#This Row],[Siirtyvät kustannukset (TP21+TPA22)]]-Taulukko13[[#This Row],[Siirtyvät tulot ml. verokust. alenema ja tasauksen neutralisointi ]]</f>
        <v>-147681.4437450096</v>
      </c>
      <c r="N149" s="66">
        <f>Taulukko13[[#This Row],[Siirtyvien kustannusten ja tulojen erotus]]*$N$3</f>
        <v>88608.866247005746</v>
      </c>
      <c r="O149" s="66">
        <f>$O$3*Taulukko13[[#This Row],[Asukasluku 31.12.2022]]</f>
        <v>1.2858980080404723E-8</v>
      </c>
      <c r="P149" s="161">
        <f>Taulukko13[[#This Row],[Muutoksen rajaus (omavastuu 40 %)]]+Taulukko13[[#This Row],[Neutralisointi]]</f>
        <v>88608.86624701861</v>
      </c>
    </row>
    <row r="150" spans="1:16" x14ac:dyDescent="0.2">
      <c r="A150">
        <v>483</v>
      </c>
      <c r="B150" t="s">
        <v>153</v>
      </c>
      <c r="C150" s="66">
        <v>1067</v>
      </c>
      <c r="D150" s="67">
        <v>4500512.4611127591</v>
      </c>
      <c r="E150" s="66">
        <v>1327794.2679333412</v>
      </c>
      <c r="F150" s="66">
        <v>65559.7013433744</v>
      </c>
      <c r="G150" s="66">
        <v>539303.99310876918</v>
      </c>
      <c r="H150" s="66">
        <v>1249259.1237619815</v>
      </c>
      <c r="I150" s="66">
        <v>5844.3082585636694</v>
      </c>
      <c r="J150" s="66">
        <v>-886916.25524832367</v>
      </c>
      <c r="K150" s="66">
        <v>31053.291964597567</v>
      </c>
      <c r="L150" s="67">
        <f>E150+F150+G150+H150-I150-J150+Taulukko13[[#This Row],[Jälkikäteistarkistuksesta aiheutuva valtionosuuden lisäsiirto]]</f>
        <v>4094042.3251018235</v>
      </c>
      <c r="M150" s="71">
        <f>Taulukko13[[#This Row],[Siirtyvät kustannukset (TP21+TPA22)]]-Taulukko13[[#This Row],[Siirtyvät tulot ml. verokust. alenema ja tasauksen neutralisointi ]]</f>
        <v>406470.13601093553</v>
      </c>
      <c r="N150" s="66">
        <f>Taulukko13[[#This Row],[Siirtyvien kustannusten ja tulojen erotus]]*$N$3</f>
        <v>-243882.08160656126</v>
      </c>
      <c r="O150" s="66">
        <f>$O$3*Taulukko13[[#This Row],[Asukasluku 31.12.2022]]</f>
        <v>1.4229964473959592E-9</v>
      </c>
      <c r="P150" s="161">
        <f>Taulukko13[[#This Row],[Muutoksen rajaus (omavastuu 40 %)]]+Taulukko13[[#This Row],[Neutralisointi]]</f>
        <v>-243882.08160655983</v>
      </c>
    </row>
    <row r="151" spans="1:16" x14ac:dyDescent="0.2">
      <c r="A151">
        <v>484</v>
      </c>
      <c r="B151" t="s">
        <v>154</v>
      </c>
      <c r="C151" s="66">
        <v>2967</v>
      </c>
      <c r="D151" s="67">
        <v>15601605.676853832</v>
      </c>
      <c r="E151" s="66">
        <v>6877384.1578610819</v>
      </c>
      <c r="F151" s="66">
        <v>496025.71281681454</v>
      </c>
      <c r="G151" s="66">
        <v>1379948.0299569916</v>
      </c>
      <c r="H151" s="66">
        <v>5326324.2261553574</v>
      </c>
      <c r="I151" s="66">
        <v>25880.073499750906</v>
      </c>
      <c r="J151" s="66">
        <v>-1006733.5293352545</v>
      </c>
      <c r="K151" s="66">
        <v>86349.688152728195</v>
      </c>
      <c r="L151" s="67">
        <f>E151+F151+G151+H151-I151-J151+Taulukko13[[#This Row],[Jälkikäteistarkistuksesta aiheutuva valtionosuuden lisäsiirto]]</f>
        <v>15146885.270778479</v>
      </c>
      <c r="M151" s="71">
        <f>Taulukko13[[#This Row],[Siirtyvät kustannukset (TP21+TPA22)]]-Taulukko13[[#This Row],[Siirtyvät tulot ml. verokust. alenema ja tasauksen neutralisointi ]]</f>
        <v>454720.4060753528</v>
      </c>
      <c r="N151" s="66">
        <f>Taulukko13[[#This Row],[Siirtyvien kustannusten ja tulojen erotus]]*$N$3</f>
        <v>-272832.24364521162</v>
      </c>
      <c r="O151" s="66">
        <f>$O$3*Taulukko13[[#This Row],[Asukasluku 31.12.2022]]</f>
        <v>3.956917019141341E-9</v>
      </c>
      <c r="P151" s="161">
        <f>Taulukko13[[#This Row],[Muutoksen rajaus (omavastuu 40 %)]]+Taulukko13[[#This Row],[Neutralisointi]]</f>
        <v>-272832.24364520767</v>
      </c>
    </row>
    <row r="152" spans="1:16" x14ac:dyDescent="0.2">
      <c r="A152">
        <v>489</v>
      </c>
      <c r="B152" t="s">
        <v>155</v>
      </c>
      <c r="C152" s="66">
        <v>1791</v>
      </c>
      <c r="D152" s="67">
        <v>9476469.9570541754</v>
      </c>
      <c r="E152" s="66">
        <v>5308689.6861638399</v>
      </c>
      <c r="F152" s="66">
        <v>296849.63919673278</v>
      </c>
      <c r="G152" s="66">
        <v>985985.50801748596</v>
      </c>
      <c r="H152" s="66">
        <v>2843424.1477968292</v>
      </c>
      <c r="I152" s="66">
        <v>13958.37029182092</v>
      </c>
      <c r="J152" s="66">
        <v>-965020.38511301903</v>
      </c>
      <c r="K152" s="66">
        <v>52124.129248916812</v>
      </c>
      <c r="L152" s="67">
        <f>E152+F152+G152+H152-I152-J152+Taulukko13[[#This Row],[Jälkikäteistarkistuksesta aiheutuva valtionosuuden lisäsiirto]]</f>
        <v>10438135.125245003</v>
      </c>
      <c r="M152" s="71">
        <f>Taulukko13[[#This Row],[Siirtyvät kustannukset (TP21+TPA22)]]-Taulukko13[[#This Row],[Siirtyvät tulot ml. verokust. alenema ja tasauksen neutralisointi ]]</f>
        <v>-961665.16819082759</v>
      </c>
      <c r="N152" s="66">
        <f>Taulukko13[[#This Row],[Siirtyvien kustannusten ja tulojen erotus]]*$N$3</f>
        <v>576999.10091449646</v>
      </c>
      <c r="O152" s="66">
        <f>$O$3*Taulukko13[[#This Row],[Asukasluku 31.12.2022]]</f>
        <v>2.388553549471568E-9</v>
      </c>
      <c r="P152" s="161">
        <f>Taulukko13[[#This Row],[Muutoksen rajaus (omavastuu 40 %)]]+Taulukko13[[#This Row],[Neutralisointi]]</f>
        <v>576999.10091449891</v>
      </c>
    </row>
    <row r="153" spans="1:16" x14ac:dyDescent="0.2">
      <c r="A153">
        <v>491</v>
      </c>
      <c r="B153" t="s">
        <v>156</v>
      </c>
      <c r="C153" s="66">
        <v>51980</v>
      </c>
      <c r="D153" s="67">
        <v>246448589.49997389</v>
      </c>
      <c r="E153" s="66">
        <v>78276794.941119924</v>
      </c>
      <c r="F153" s="66">
        <v>6701448.3909773324</v>
      </c>
      <c r="G153" s="66">
        <v>20631639.232754711</v>
      </c>
      <c r="H153" s="66">
        <v>111497521.88847323</v>
      </c>
      <c r="I153" s="66">
        <v>525388.90147284127</v>
      </c>
      <c r="J153" s="66">
        <v>-8092720.6297546551</v>
      </c>
      <c r="K153" s="66">
        <v>1512792.9862415947</v>
      </c>
      <c r="L153" s="67">
        <f>E153+F153+G153+H153-I153-J153+Taulukko13[[#This Row],[Jälkikäteistarkistuksesta aiheutuva valtionosuuden lisäsiirto]]</f>
        <v>226187529.16784865</v>
      </c>
      <c r="M153" s="71">
        <f>Taulukko13[[#This Row],[Siirtyvät kustannukset (TP21+TPA22)]]-Taulukko13[[#This Row],[Siirtyvät tulot ml. verokust. alenema ja tasauksen neutralisointi ]]</f>
        <v>20261060.332125247</v>
      </c>
      <c r="N153" s="66">
        <f>Taulukko13[[#This Row],[Siirtyvien kustannusten ja tulojen erotus]]*$N$3</f>
        <v>-12156636.199275145</v>
      </c>
      <c r="O153" s="66">
        <f>$O$3*Taulukko13[[#This Row],[Asukasluku 31.12.2022]]</f>
        <v>6.9322732273328928E-8</v>
      </c>
      <c r="P153" s="161">
        <f>Taulukko13[[#This Row],[Muutoksen rajaus (omavastuu 40 %)]]+Taulukko13[[#This Row],[Neutralisointi]]</f>
        <v>-12156636.199275076</v>
      </c>
    </row>
    <row r="154" spans="1:16" x14ac:dyDescent="0.2">
      <c r="A154">
        <v>494</v>
      </c>
      <c r="B154" t="s">
        <v>157</v>
      </c>
      <c r="C154" s="66">
        <v>8882</v>
      </c>
      <c r="D154" s="67">
        <v>36231535.865220338</v>
      </c>
      <c r="E154" s="66">
        <v>9083293.5524738394</v>
      </c>
      <c r="F154" s="66">
        <v>466121.72513057687</v>
      </c>
      <c r="G154" s="66">
        <v>3146231.3536005463</v>
      </c>
      <c r="H154" s="66">
        <v>16521669.962674726</v>
      </c>
      <c r="I154" s="66">
        <v>75509.940502901125</v>
      </c>
      <c r="J154" s="66">
        <v>-3670957.0338994679</v>
      </c>
      <c r="K154" s="66">
        <v>258496.10049630326</v>
      </c>
      <c r="L154" s="67">
        <f>E154+F154+G154+H154-I154-J154+Taulukko13[[#This Row],[Jälkikäteistarkistuksesta aiheutuva valtionosuuden lisäsiirto]]</f>
        <v>33071259.787772559</v>
      </c>
      <c r="M154" s="71">
        <f>Taulukko13[[#This Row],[Siirtyvät kustannukset (TP21+TPA22)]]-Taulukko13[[#This Row],[Siirtyvät tulot ml. verokust. alenema ja tasauksen neutralisointi ]]</f>
        <v>3160276.0774477795</v>
      </c>
      <c r="N154" s="66">
        <f>Taulukko13[[#This Row],[Siirtyvien kustannusten ja tulojen erotus]]*$N$3</f>
        <v>-1896165.6464686673</v>
      </c>
      <c r="O154" s="66">
        <f>$O$3*Taulukko13[[#This Row],[Asukasluku 31.12.2022]]</f>
        <v>1.1845411851706569E-8</v>
      </c>
      <c r="P154" s="161">
        <f>Taulukko13[[#This Row],[Muutoksen rajaus (omavastuu 40 %)]]+Taulukko13[[#This Row],[Neutralisointi]]</f>
        <v>-1896165.6464686554</v>
      </c>
    </row>
    <row r="155" spans="1:16" x14ac:dyDescent="0.2">
      <c r="A155">
        <v>495</v>
      </c>
      <c r="B155" t="s">
        <v>158</v>
      </c>
      <c r="C155" s="66">
        <v>1477</v>
      </c>
      <c r="D155" s="67">
        <v>7983100.0174455652</v>
      </c>
      <c r="E155" s="66">
        <v>3710438.1044485979</v>
      </c>
      <c r="F155" s="66">
        <v>471218.1518682905</v>
      </c>
      <c r="G155" s="66">
        <v>783141.16781855677</v>
      </c>
      <c r="H155" s="66">
        <v>2356714.6087916763</v>
      </c>
      <c r="I155" s="66">
        <v>12570.029020130187</v>
      </c>
      <c r="J155" s="66">
        <v>-648460.17809077096</v>
      </c>
      <c r="K155" s="66">
        <v>42985.672194667859</v>
      </c>
      <c r="L155" s="67">
        <f>E155+F155+G155+H155-I155-J155+Taulukko13[[#This Row],[Jälkikäteistarkistuksesta aiheutuva valtionosuuden lisäsiirto]]</f>
        <v>8000387.8541924292</v>
      </c>
      <c r="M155" s="71">
        <f>Taulukko13[[#This Row],[Siirtyvät kustannukset (TP21+TPA22)]]-Taulukko13[[#This Row],[Siirtyvät tulot ml. verokust. alenema ja tasauksen neutralisointi ]]</f>
        <v>-17287.836746864021</v>
      </c>
      <c r="N155" s="66">
        <f>Taulukko13[[#This Row],[Siirtyvien kustannusten ja tulojen erotus]]*$N$3</f>
        <v>10372.70204811841</v>
      </c>
      <c r="O155" s="66">
        <f>$O$3*Taulukko13[[#This Row],[Asukasluku 31.12.2022]]</f>
        <v>1.9697898339304888E-9</v>
      </c>
      <c r="P155" s="161">
        <f>Taulukko13[[#This Row],[Muutoksen rajaus (omavastuu 40 %)]]+Taulukko13[[#This Row],[Neutralisointi]]</f>
        <v>10372.70204812038</v>
      </c>
    </row>
    <row r="156" spans="1:16" x14ac:dyDescent="0.2">
      <c r="A156">
        <v>498</v>
      </c>
      <c r="B156" t="s">
        <v>159</v>
      </c>
      <c r="C156" s="66">
        <v>2281</v>
      </c>
      <c r="D156" s="67">
        <v>11717391.546929764</v>
      </c>
      <c r="E156" s="66">
        <v>4977909.0918038134</v>
      </c>
      <c r="F156" s="66">
        <v>544768.41166170803</v>
      </c>
      <c r="G156" s="66">
        <v>1053728.9948565201</v>
      </c>
      <c r="H156" s="66">
        <v>4460925.7998398794</v>
      </c>
      <c r="I156" s="66">
        <v>22250.076939519713</v>
      </c>
      <c r="J156" s="66">
        <v>-386566.03200919239</v>
      </c>
      <c r="K156" s="66">
        <v>66384.77879217155</v>
      </c>
      <c r="L156" s="67">
        <f>E156+F156+G156+H156-I156-J156+Taulukko13[[#This Row],[Jälkikäteistarkistuksesta aiheutuva valtionosuuden lisäsiirto]]</f>
        <v>11468033.032023763</v>
      </c>
      <c r="M156" s="71">
        <f>Taulukko13[[#This Row],[Siirtyvät kustannukset (TP21+TPA22)]]-Taulukko13[[#This Row],[Siirtyvät tulot ml. verokust. alenema ja tasauksen neutralisointi ]]</f>
        <v>249358.51490600035</v>
      </c>
      <c r="N156" s="66">
        <f>Taulukko13[[#This Row],[Siirtyvien kustannusten ja tulojen erotus]]*$N$3</f>
        <v>-149615.10894360018</v>
      </c>
      <c r="O156" s="66">
        <f>$O$3*Taulukko13[[#This Row],[Asukasluku 31.12.2022]]</f>
        <v>3.0420383285006402E-9</v>
      </c>
      <c r="P156" s="161">
        <f>Taulukko13[[#This Row],[Muutoksen rajaus (omavastuu 40 %)]]+Taulukko13[[#This Row],[Neutralisointi]]</f>
        <v>-149615.10894359712</v>
      </c>
    </row>
    <row r="157" spans="1:16" x14ac:dyDescent="0.2">
      <c r="A157">
        <v>499</v>
      </c>
      <c r="B157" t="s">
        <v>160</v>
      </c>
      <c r="C157" s="66">
        <v>19662</v>
      </c>
      <c r="D157" s="67">
        <v>69885002.07317242</v>
      </c>
      <c r="E157" s="66">
        <v>16051867.676781017</v>
      </c>
      <c r="F157" s="66">
        <v>1614605.3360413448</v>
      </c>
      <c r="G157" s="66">
        <v>6703126.1255763881</v>
      </c>
      <c r="H157" s="66">
        <v>46793543.926613539</v>
      </c>
      <c r="I157" s="66">
        <v>215171.96218638498</v>
      </c>
      <c r="J157" s="66">
        <v>-266544.10214943404</v>
      </c>
      <c r="K157" s="66">
        <v>572230.3904479075</v>
      </c>
      <c r="L157" s="67">
        <f>E157+F157+G157+H157-I157-J157+Taulukko13[[#This Row],[Jälkikäteistarkistuksesta aiheutuva valtionosuuden lisäsiirto]]</f>
        <v>71786745.595423251</v>
      </c>
      <c r="M157" s="71">
        <f>Taulukko13[[#This Row],[Siirtyvät kustannukset (TP21+TPA22)]]-Taulukko13[[#This Row],[Siirtyvät tulot ml. verokust. alenema ja tasauksen neutralisointi ]]</f>
        <v>-1901743.5222508311</v>
      </c>
      <c r="N157" s="66">
        <f>Taulukko13[[#This Row],[Siirtyvien kustannusten ja tulojen erotus]]*$N$3</f>
        <v>1141046.1133504985</v>
      </c>
      <c r="O157" s="66">
        <f>$O$3*Taulukko13[[#This Row],[Asukasluku 31.12.2022]]</f>
        <v>2.6222076990346157E-8</v>
      </c>
      <c r="P157" s="161">
        <f>Taulukko13[[#This Row],[Muutoksen rajaus (omavastuu 40 %)]]+Taulukko13[[#This Row],[Neutralisointi]]</f>
        <v>1141046.1133505248</v>
      </c>
    </row>
    <row r="158" spans="1:16" x14ac:dyDescent="0.2">
      <c r="A158">
        <v>500</v>
      </c>
      <c r="B158" t="s">
        <v>161</v>
      </c>
      <c r="C158" s="66">
        <v>10486</v>
      </c>
      <c r="D158" s="67">
        <v>29165739.309762206</v>
      </c>
      <c r="E158" s="66">
        <v>4817558.4519207794</v>
      </c>
      <c r="F158" s="66">
        <v>1108627.2775384784</v>
      </c>
      <c r="G158" s="66">
        <v>2484736.6800453225</v>
      </c>
      <c r="H158" s="66">
        <v>26419664.666843086</v>
      </c>
      <c r="I158" s="66">
        <v>122361.97176581295</v>
      </c>
      <c r="J158" s="66">
        <v>1024453.3883041721</v>
      </c>
      <c r="K158" s="66">
        <v>305177.90022565145</v>
      </c>
      <c r="L158" s="67">
        <f>E158+F158+G158+H158-I158-J158+Taulukko13[[#This Row],[Jälkikäteistarkistuksesta aiheutuva valtionosuuden lisäsiirto]]</f>
        <v>33988949.616503328</v>
      </c>
      <c r="M158" s="71">
        <f>Taulukko13[[#This Row],[Siirtyvät kustannukset (TP21+TPA22)]]-Taulukko13[[#This Row],[Siirtyvät tulot ml. verokust. alenema ja tasauksen neutralisointi ]]</f>
        <v>-4823210.3067411222</v>
      </c>
      <c r="N158" s="66">
        <f>Taulukko13[[#This Row],[Siirtyvien kustannusten ja tulojen erotus]]*$N$3</f>
        <v>2893926.1840446726</v>
      </c>
      <c r="O158" s="66">
        <f>$O$3*Taulukko13[[#This Row],[Asukasluku 31.12.2022]]</f>
        <v>1.3984574271222144E-8</v>
      </c>
      <c r="P158" s="161">
        <f>Taulukko13[[#This Row],[Muutoksen rajaus (omavastuu 40 %)]]+Taulukko13[[#This Row],[Neutralisointi]]</f>
        <v>2893926.1840446866</v>
      </c>
    </row>
    <row r="159" spans="1:16" x14ac:dyDescent="0.2">
      <c r="A159">
        <v>503</v>
      </c>
      <c r="B159" t="s">
        <v>162</v>
      </c>
      <c r="C159" s="66">
        <v>7539</v>
      </c>
      <c r="D159" s="67">
        <v>31468094.315053646</v>
      </c>
      <c r="E159" s="66">
        <v>9594857.73023648</v>
      </c>
      <c r="F159" s="66">
        <v>563589.40215529036</v>
      </c>
      <c r="G159" s="66">
        <v>3358062.6647929205</v>
      </c>
      <c r="H159" s="66">
        <v>15702646.289144954</v>
      </c>
      <c r="I159" s="66">
        <v>72302.657804425355</v>
      </c>
      <c r="J159" s="66">
        <v>-1653285.514907137</v>
      </c>
      <c r="K159" s="66">
        <v>219410.27940121936</v>
      </c>
      <c r="L159" s="67">
        <f>E159+F159+G159+H159-I159-J159+Taulukko13[[#This Row],[Jälkikäteistarkistuksesta aiheutuva valtionosuuden lisäsiirto]]</f>
        <v>31019549.222833578</v>
      </c>
      <c r="M159" s="71">
        <f>Taulukko13[[#This Row],[Siirtyvät kustannukset (TP21+TPA22)]]-Taulukko13[[#This Row],[Siirtyvät tulot ml. verokust. alenema ja tasauksen neutralisointi ]]</f>
        <v>448545.09222006798</v>
      </c>
      <c r="N159" s="66">
        <f>Taulukko13[[#This Row],[Siirtyvien kustannusten ja tulojen erotus]]*$N$3</f>
        <v>-269127.05533204071</v>
      </c>
      <c r="O159" s="66">
        <f>$O$3*Taulukko13[[#This Row],[Asukasluku 31.12.2022]]</f>
        <v>1.0054330100204439E-8</v>
      </c>
      <c r="P159" s="161">
        <f>Taulukko13[[#This Row],[Muutoksen rajaus (omavastuu 40 %)]]+Taulukko13[[#This Row],[Neutralisointi]]</f>
        <v>-269127.05533203064</v>
      </c>
    </row>
    <row r="160" spans="1:16" x14ac:dyDescent="0.2">
      <c r="A160">
        <v>504</v>
      </c>
      <c r="B160" t="s">
        <v>163</v>
      </c>
      <c r="C160" s="66">
        <v>1764</v>
      </c>
      <c r="D160" s="67">
        <v>8339184.6834312556</v>
      </c>
      <c r="E160" s="66">
        <v>2489908.8629397927</v>
      </c>
      <c r="F160" s="66">
        <v>212012.41187504475</v>
      </c>
      <c r="G160" s="66">
        <v>925920.35003124678</v>
      </c>
      <c r="H160" s="66">
        <v>3458901.2325786469</v>
      </c>
      <c r="I160" s="66">
        <v>16317.039670492757</v>
      </c>
      <c r="J160" s="66">
        <v>-609154.48671752191</v>
      </c>
      <c r="K160" s="66">
        <v>51338.338355717067</v>
      </c>
      <c r="L160" s="67">
        <f>E160+F160+G160+H160-I160-J160+Taulukko13[[#This Row],[Jälkikäteistarkistuksesta aiheutuva valtionosuuden lisäsiirto]]</f>
        <v>7730918.6428274782</v>
      </c>
      <c r="M160" s="71">
        <f>Taulukko13[[#This Row],[Siirtyvät kustannukset (TP21+TPA22)]]-Taulukko13[[#This Row],[Siirtyvät tulot ml. verokust. alenema ja tasauksen neutralisointi ]]</f>
        <v>608266.04060377739</v>
      </c>
      <c r="N160" s="66">
        <f>Taulukko13[[#This Row],[Siirtyvien kustannusten ja tulojen erotus]]*$N$3</f>
        <v>-364959.62436226633</v>
      </c>
      <c r="O160" s="66">
        <f>$O$3*Taulukko13[[#This Row],[Asukasluku 31.12.2022]]</f>
        <v>2.35254520450466E-9</v>
      </c>
      <c r="P160" s="161">
        <f>Taulukko13[[#This Row],[Muutoksen rajaus (omavastuu 40 %)]]+Taulukko13[[#This Row],[Neutralisointi]]</f>
        <v>-364959.624362264</v>
      </c>
    </row>
    <row r="161" spans="1:16" x14ac:dyDescent="0.2">
      <c r="A161">
        <v>505</v>
      </c>
      <c r="B161" t="s">
        <v>164</v>
      </c>
      <c r="C161" s="66">
        <v>20912</v>
      </c>
      <c r="D161" s="67">
        <v>72486574.057259187</v>
      </c>
      <c r="E161" s="66">
        <v>12650480.845690545</v>
      </c>
      <c r="F161" s="66">
        <v>1846061.2452784083</v>
      </c>
      <c r="G161" s="66">
        <v>7390167.0519550378</v>
      </c>
      <c r="H161" s="66">
        <v>50363311.459980212</v>
      </c>
      <c r="I161" s="66">
        <v>232068.22282250319</v>
      </c>
      <c r="J161" s="66">
        <v>95954.970514236673</v>
      </c>
      <c r="K161" s="66">
        <v>608609.59846641449</v>
      </c>
      <c r="L161" s="67">
        <f>E161+F161+G161+H161-I161-J161+Taulukko13[[#This Row],[Jälkikäteistarkistuksesta aiheutuva valtionosuuden lisäsiirto]]</f>
        <v>72530607.008033872</v>
      </c>
      <c r="M161" s="71">
        <f>Taulukko13[[#This Row],[Siirtyvät kustannukset (TP21+TPA22)]]-Taulukko13[[#This Row],[Siirtyvät tulot ml. verokust. alenema ja tasauksen neutralisointi ]]</f>
        <v>-44032.950774684548</v>
      </c>
      <c r="N161" s="66">
        <f>Taulukko13[[#This Row],[Siirtyvien kustannusten ja tulojen erotus]]*$N$3</f>
        <v>26419.770464810725</v>
      </c>
      <c r="O161" s="66">
        <f>$O$3*Taulukko13[[#This Row],[Asukasluku 31.12.2022]]</f>
        <v>2.7889129998073381E-8</v>
      </c>
      <c r="P161" s="161">
        <f>Taulukko13[[#This Row],[Muutoksen rajaus (omavastuu 40 %)]]+Taulukko13[[#This Row],[Neutralisointi]]</f>
        <v>26419.770464838613</v>
      </c>
    </row>
    <row r="162" spans="1:16" x14ac:dyDescent="0.2">
      <c r="A162">
        <v>507</v>
      </c>
      <c r="B162" t="s">
        <v>165</v>
      </c>
      <c r="C162" s="66">
        <v>5564</v>
      </c>
      <c r="D162" s="67">
        <v>31490338.098752923</v>
      </c>
      <c r="E162" s="66">
        <v>13638576.761678724</v>
      </c>
      <c r="F162" s="66">
        <v>1079737.204194081</v>
      </c>
      <c r="G162" s="66">
        <v>2634040.2524526184</v>
      </c>
      <c r="H162" s="66">
        <v>10485728.99939803</v>
      </c>
      <c r="I162" s="66">
        <v>51407.957018242603</v>
      </c>
      <c r="J162" s="66">
        <v>-1773436.9522895045</v>
      </c>
      <c r="K162" s="66">
        <v>161931.13073197831</v>
      </c>
      <c r="L162" s="67">
        <f>E162+F162+G162+H162-I162-J162+Taulukko13[[#This Row],[Jälkikäteistarkistuksesta aiheutuva valtionosuuden lisäsiirto]]</f>
        <v>29722043.343726695</v>
      </c>
      <c r="M162" s="71">
        <f>Taulukko13[[#This Row],[Siirtyvät kustannukset (TP21+TPA22)]]-Taulukko13[[#This Row],[Siirtyvät tulot ml. verokust. alenema ja tasauksen neutralisointi ]]</f>
        <v>1768294.7550262287</v>
      </c>
      <c r="N162" s="66">
        <f>Taulukko13[[#This Row],[Siirtyvien kustannusten ja tulojen erotus]]*$N$3</f>
        <v>-1060976.8530157369</v>
      </c>
      <c r="O162" s="66">
        <f>$O$3*Taulukko13[[#This Row],[Asukasluku 31.12.2022]]</f>
        <v>7.4203863479954233E-9</v>
      </c>
      <c r="P162" s="161">
        <f>Taulukko13[[#This Row],[Muutoksen rajaus (omavastuu 40 %)]]+Taulukko13[[#This Row],[Neutralisointi]]</f>
        <v>-1060976.8530157295</v>
      </c>
    </row>
    <row r="163" spans="1:16" x14ac:dyDescent="0.2">
      <c r="A163">
        <v>508</v>
      </c>
      <c r="B163" t="s">
        <v>166</v>
      </c>
      <c r="C163" s="66">
        <v>9360</v>
      </c>
      <c r="D163" s="67">
        <v>47848742.320140541</v>
      </c>
      <c r="E163" s="66">
        <v>20456822.100332685</v>
      </c>
      <c r="F163" s="66">
        <v>1334717.9357217886</v>
      </c>
      <c r="G163" s="66">
        <v>3922417.6942555588</v>
      </c>
      <c r="H163" s="66">
        <v>19731851.347727627</v>
      </c>
      <c r="I163" s="66">
        <v>93639.916383918229</v>
      </c>
      <c r="J163" s="66">
        <v>-1221161.5677581658</v>
      </c>
      <c r="K163" s="66">
        <v>272407.50964258035</v>
      </c>
      <c r="L163" s="67">
        <f>E163+F163+G163+H163-I163-J163+Taulukko13[[#This Row],[Jälkikäteistarkistuksesta aiheutuva valtionosuuden lisäsiirto]]</f>
        <v>46845738.239054486</v>
      </c>
      <c r="M163" s="71">
        <f>Taulukko13[[#This Row],[Siirtyvät kustannukset (TP21+TPA22)]]-Taulukko13[[#This Row],[Siirtyvät tulot ml. verokust. alenema ja tasauksen neutralisointi ]]</f>
        <v>1003004.0810860544</v>
      </c>
      <c r="N163" s="66">
        <f>Taulukko13[[#This Row],[Siirtyvien kustannusten ja tulojen erotus]]*$N$3</f>
        <v>-601802.44865163253</v>
      </c>
      <c r="O163" s="66">
        <f>$O$3*Taulukko13[[#This Row],[Asukasluku 31.12.2022]]</f>
        <v>1.2482892921861461E-8</v>
      </c>
      <c r="P163" s="161">
        <f>Taulukko13[[#This Row],[Muutoksen rajaus (omavastuu 40 %)]]+Taulukko13[[#This Row],[Neutralisointi]]</f>
        <v>-601802.44865162007</v>
      </c>
    </row>
    <row r="164" spans="1:16" x14ac:dyDescent="0.2">
      <c r="A164">
        <v>529</v>
      </c>
      <c r="B164" t="s">
        <v>167</v>
      </c>
      <c r="C164" s="66">
        <v>19850</v>
      </c>
      <c r="D164" s="67">
        <v>70567707.716406047</v>
      </c>
      <c r="E164" s="66">
        <v>16835561.7842623</v>
      </c>
      <c r="F164" s="66">
        <v>4035072.0745679811</v>
      </c>
      <c r="G164" s="66">
        <v>5382713.7579791443</v>
      </c>
      <c r="H164" s="66">
        <v>55484814.771281391</v>
      </c>
      <c r="I164" s="66">
        <v>264563.11668194993</v>
      </c>
      <c r="J164" s="66">
        <v>4641564.9866402159</v>
      </c>
      <c r="K164" s="66">
        <v>577701.82333389099</v>
      </c>
      <c r="L164" s="67">
        <f>E164+F164+G164+H164-I164-J164+Taulukko13[[#This Row],[Jälkikäteistarkistuksesta aiheutuva valtionosuuden lisäsiirto]]</f>
        <v>77409736.108102545</v>
      </c>
      <c r="M164" s="71">
        <f>Taulukko13[[#This Row],[Siirtyvät kustannukset (TP21+TPA22)]]-Taulukko13[[#This Row],[Siirtyvät tulot ml. verokust. alenema ja tasauksen neutralisointi ]]</f>
        <v>-6842028.3916964978</v>
      </c>
      <c r="N164" s="66">
        <f>Taulukko13[[#This Row],[Siirtyvien kustannusten ja tulojen erotus]]*$N$3</f>
        <v>4105217.0350178978</v>
      </c>
      <c r="O164" s="66">
        <f>$O$3*Taulukko13[[#This Row],[Asukasluku 31.12.2022]]</f>
        <v>2.6472801762708333E-8</v>
      </c>
      <c r="P164" s="161">
        <f>Taulukko13[[#This Row],[Muutoksen rajaus (omavastuu 40 %)]]+Taulukko13[[#This Row],[Neutralisointi]]</f>
        <v>4105217.0350179244</v>
      </c>
    </row>
    <row r="165" spans="1:16" x14ac:dyDescent="0.2">
      <c r="A165">
        <v>531</v>
      </c>
      <c r="B165" t="s">
        <v>168</v>
      </c>
      <c r="C165" s="66">
        <v>5072</v>
      </c>
      <c r="D165" s="67">
        <v>22939416.307457138</v>
      </c>
      <c r="E165" s="66">
        <v>6632485.9075801913</v>
      </c>
      <c r="F165" s="66">
        <v>300665.24549288966</v>
      </c>
      <c r="G165" s="66">
        <v>2084008.9785337441</v>
      </c>
      <c r="H165" s="66">
        <v>10774714.393530197</v>
      </c>
      <c r="I165" s="66">
        <v>49229.54513210892</v>
      </c>
      <c r="J165" s="66">
        <v>-1372609.7851213983</v>
      </c>
      <c r="K165" s="66">
        <v>147612.27445589396</v>
      </c>
      <c r="L165" s="67">
        <f>E165+F165+G165+H165-I165-J165+Taulukko13[[#This Row],[Jälkikäteistarkistuksesta aiheutuva valtionosuuden lisäsiirto]]</f>
        <v>21262867.039582208</v>
      </c>
      <c r="M165" s="71">
        <f>Taulukko13[[#This Row],[Siirtyvät kustannukset (TP21+TPA22)]]-Taulukko13[[#This Row],[Siirtyvät tulot ml. verokust. alenema ja tasauksen neutralisointi ]]</f>
        <v>1676549.2678749301</v>
      </c>
      <c r="N165" s="66">
        <f>Taulukko13[[#This Row],[Siirtyvien kustannusten ja tulojen erotus]]*$N$3</f>
        <v>-1005929.5607249578</v>
      </c>
      <c r="O165" s="66">
        <f>$O$3*Taulukko13[[#This Row],[Asukasluku 31.12.2022]]</f>
        <v>6.7642342841539877E-9</v>
      </c>
      <c r="P165" s="161">
        <f>Taulukko13[[#This Row],[Muutoksen rajaus (omavastuu 40 %)]]+Taulukko13[[#This Row],[Neutralisointi]]</f>
        <v>-1005929.5607249511</v>
      </c>
    </row>
    <row r="166" spans="1:16" x14ac:dyDescent="0.2">
      <c r="A166">
        <v>535</v>
      </c>
      <c r="B166" t="s">
        <v>169</v>
      </c>
      <c r="C166" s="66">
        <v>10419</v>
      </c>
      <c r="D166" s="67">
        <v>46461663.901044309</v>
      </c>
      <c r="E166" s="66">
        <v>18833794.846937321</v>
      </c>
      <c r="F166" s="66">
        <v>701861.19410282793</v>
      </c>
      <c r="G166" s="66">
        <v>4558092.9165819343</v>
      </c>
      <c r="H166" s="66">
        <v>17063218.884721838</v>
      </c>
      <c r="I166" s="66">
        <v>78964.951091569965</v>
      </c>
      <c r="J166" s="66">
        <v>-5764286.8695429051</v>
      </c>
      <c r="K166" s="66">
        <v>303227.97467585944</v>
      </c>
      <c r="L166" s="67">
        <f>E166+F166+G166+H166-I166-J166+Taulukko13[[#This Row],[Jälkikäteistarkistuksesta aiheutuva valtionosuuden lisäsiirto]]</f>
        <v>47145517.735471107</v>
      </c>
      <c r="M166" s="71">
        <f>Taulukko13[[#This Row],[Siirtyvät kustannukset (TP21+TPA22)]]-Taulukko13[[#This Row],[Siirtyvät tulot ml. verokust. alenema ja tasauksen neutralisointi ]]</f>
        <v>-683853.83442679793</v>
      </c>
      <c r="N166" s="66">
        <f>Taulukko13[[#This Row],[Siirtyvien kustannusten ja tulojen erotus]]*$N$3</f>
        <v>410312.30065607867</v>
      </c>
      <c r="O166" s="66">
        <f>$O$3*Taulukko13[[#This Row],[Asukasluku 31.12.2022]]</f>
        <v>1.3895220230007966E-8</v>
      </c>
      <c r="P166" s="161">
        <f>Taulukko13[[#This Row],[Muutoksen rajaus (omavastuu 40 %)]]+Taulukko13[[#This Row],[Neutralisointi]]</f>
        <v>410312.30065609259</v>
      </c>
    </row>
    <row r="167" spans="1:16" x14ac:dyDescent="0.2">
      <c r="A167">
        <v>536</v>
      </c>
      <c r="B167" t="s">
        <v>170</v>
      </c>
      <c r="C167" s="66">
        <v>35346</v>
      </c>
      <c r="D167" s="67">
        <v>123836683.77802065</v>
      </c>
      <c r="E167" s="66">
        <v>22593008.639402173</v>
      </c>
      <c r="F167" s="66">
        <v>3307622.696817047</v>
      </c>
      <c r="G167" s="66">
        <v>10064359.026026163</v>
      </c>
      <c r="H167" s="66">
        <v>85473929.044434443</v>
      </c>
      <c r="I167" s="66">
        <v>394629.85024413321</v>
      </c>
      <c r="J167" s="66">
        <v>1670227.5282247914</v>
      </c>
      <c r="K167" s="66">
        <v>1028687.5892977185</v>
      </c>
      <c r="L167" s="67">
        <f>E167+F167+G167+H167-I167-J167+Taulukko13[[#This Row],[Jälkikäteistarkistuksesta aiheutuva valtionosuuden lisäsiirto]]</f>
        <v>120402749.61750861</v>
      </c>
      <c r="M167" s="71">
        <f>Taulukko13[[#This Row],[Siirtyvät kustannukset (TP21+TPA22)]]-Taulukko13[[#This Row],[Siirtyvät tulot ml. verokust. alenema ja tasauksen neutralisointi ]]</f>
        <v>3433934.160512045</v>
      </c>
      <c r="N167" s="66">
        <f>Taulukko13[[#This Row],[Siirtyvien kustannusten ja tulojen erotus]]*$N$3</f>
        <v>-2060360.4963072266</v>
      </c>
      <c r="O167" s="66">
        <f>$O$3*Taulukko13[[#This Row],[Asukasluku 31.12.2022]]</f>
        <v>4.7138924488901195E-8</v>
      </c>
      <c r="P167" s="161">
        <f>Taulukko13[[#This Row],[Muutoksen rajaus (omavastuu 40 %)]]+Taulukko13[[#This Row],[Neutralisointi]]</f>
        <v>-2060360.4963071796</v>
      </c>
    </row>
    <row r="168" spans="1:16" x14ac:dyDescent="0.2">
      <c r="A168">
        <v>538</v>
      </c>
      <c r="B168" t="s">
        <v>171</v>
      </c>
      <c r="C168" s="66">
        <v>4644</v>
      </c>
      <c r="D168" s="67">
        <v>16400798.195346784</v>
      </c>
      <c r="E168" s="66">
        <v>3225724.8265641602</v>
      </c>
      <c r="F168" s="66">
        <v>175404.07545475039</v>
      </c>
      <c r="G168" s="66">
        <v>1858853.5894540302</v>
      </c>
      <c r="H168" s="66">
        <v>10396498.292930232</v>
      </c>
      <c r="I168" s="66">
        <v>46991.612183017183</v>
      </c>
      <c r="J168" s="66">
        <v>-622035.68128017802</v>
      </c>
      <c r="K168" s="66">
        <v>135156.03363035718</v>
      </c>
      <c r="L168" s="67">
        <f>E168+F168+G168+H168-I168-J168+Taulukko13[[#This Row],[Jälkikäteistarkistuksesta aiheutuva valtionosuuden lisäsiirto]]</f>
        <v>16366680.887130691</v>
      </c>
      <c r="M168" s="71">
        <f>Taulukko13[[#This Row],[Siirtyvät kustannukset (TP21+TPA22)]]-Taulukko13[[#This Row],[Siirtyvät tulot ml. verokust. alenema ja tasauksen neutralisointi ]]</f>
        <v>34117.308216093108</v>
      </c>
      <c r="N168" s="66">
        <f>Taulukko13[[#This Row],[Siirtyvien kustannusten ja tulojen erotus]]*$N$3</f>
        <v>-20470.384929655862</v>
      </c>
      <c r="O168" s="66">
        <f>$O$3*Taulukko13[[#This Row],[Asukasluku 31.12.2022]]</f>
        <v>6.1934353343081863E-9</v>
      </c>
      <c r="P168" s="161">
        <f>Taulukko13[[#This Row],[Muutoksen rajaus (omavastuu 40 %)]]+Taulukko13[[#This Row],[Neutralisointi]]</f>
        <v>-20470.38492964967</v>
      </c>
    </row>
    <row r="169" spans="1:16" x14ac:dyDescent="0.2">
      <c r="A169">
        <v>541</v>
      </c>
      <c r="B169" t="s">
        <v>172</v>
      </c>
      <c r="C169" s="66">
        <v>9243</v>
      </c>
      <c r="D169" s="67">
        <v>49791057.206793927</v>
      </c>
      <c r="E169" s="66">
        <v>27719033.188662134</v>
      </c>
      <c r="F169" s="66">
        <v>1420263.6242718836</v>
      </c>
      <c r="G169" s="66">
        <v>4596758.4582639383</v>
      </c>
      <c r="H169" s="66">
        <v>15004650.678971993</v>
      </c>
      <c r="I169" s="66">
        <v>73007.976822173121</v>
      </c>
      <c r="J169" s="66">
        <v>-4496645.5459575253</v>
      </c>
      <c r="K169" s="66">
        <v>269002.41577204806</v>
      </c>
      <c r="L169" s="67">
        <f>E169+F169+G169+H169-I169-J169+Taulukko13[[#This Row],[Jälkikäteistarkistuksesta aiheutuva valtionosuuden lisäsiirto]]</f>
        <v>53433345.935077354</v>
      </c>
      <c r="M169" s="71">
        <f>Taulukko13[[#This Row],[Siirtyvät kustannukset (TP21+TPA22)]]-Taulukko13[[#This Row],[Siirtyvät tulot ml. verokust. alenema ja tasauksen neutralisointi ]]</f>
        <v>-3642288.7282834277</v>
      </c>
      <c r="N169" s="66">
        <f>Taulukko13[[#This Row],[Siirtyvien kustannusten ja tulojen erotus]]*$N$3</f>
        <v>2185373.2369700563</v>
      </c>
      <c r="O169" s="66">
        <f>$O$3*Taulukko13[[#This Row],[Asukasluku 31.12.2022]]</f>
        <v>1.2326856760338193E-8</v>
      </c>
      <c r="P169" s="161">
        <f>Taulukko13[[#This Row],[Muutoksen rajaus (omavastuu 40 %)]]+Taulukko13[[#This Row],[Neutralisointi]]</f>
        <v>2185373.2369700684</v>
      </c>
    </row>
    <row r="170" spans="1:16" x14ac:dyDescent="0.2">
      <c r="A170">
        <v>543</v>
      </c>
      <c r="B170" t="s">
        <v>173</v>
      </c>
      <c r="C170" s="66">
        <v>44458</v>
      </c>
      <c r="D170" s="67">
        <v>140281520.79598987</v>
      </c>
      <c r="E170" s="66">
        <v>15750722.666467287</v>
      </c>
      <c r="F170" s="66">
        <v>4133798.3755310932</v>
      </c>
      <c r="G170" s="66">
        <v>12090462.498998052</v>
      </c>
      <c r="H170" s="66">
        <v>125905371.0951298</v>
      </c>
      <c r="I170" s="66">
        <v>578018.03378746612</v>
      </c>
      <c r="J170" s="66">
        <v>8468649.9462526422</v>
      </c>
      <c r="K170" s="66">
        <v>1293877.464069427</v>
      </c>
      <c r="L170" s="67">
        <f>E170+F170+G170+H170-I170-J170+Taulukko13[[#This Row],[Jälkikäteistarkistuksesta aiheutuva valtionosuuden lisäsiirto]]</f>
        <v>150127564.12015554</v>
      </c>
      <c r="M170" s="71">
        <f>Taulukko13[[#This Row],[Siirtyvät kustannukset (TP21+TPA22)]]-Taulukko13[[#This Row],[Siirtyvät tulot ml. verokust. alenema ja tasauksen neutralisointi ]]</f>
        <v>-9846043.3241656721</v>
      </c>
      <c r="N170" s="66">
        <f>Taulukko13[[#This Row],[Siirtyvien kustannusten ja tulojen erotus]]*$N$3</f>
        <v>5907625.9944994021</v>
      </c>
      <c r="O170" s="66">
        <f>$O$3*Taulukko13[[#This Row],[Asukasluku 31.12.2022]]</f>
        <v>5.9291074094029573E-8</v>
      </c>
      <c r="P170" s="161">
        <f>Taulukko13[[#This Row],[Muutoksen rajaus (omavastuu 40 %)]]+Taulukko13[[#This Row],[Neutralisointi]]</f>
        <v>5907625.9944994617</v>
      </c>
    </row>
    <row r="171" spans="1:16" x14ac:dyDescent="0.2">
      <c r="A171">
        <v>545</v>
      </c>
      <c r="B171" t="s">
        <v>174</v>
      </c>
      <c r="C171" s="66">
        <v>9584</v>
      </c>
      <c r="D171" s="67">
        <v>39986505.147353269</v>
      </c>
      <c r="E171" s="66">
        <v>15691856.18852579</v>
      </c>
      <c r="F171" s="66">
        <v>1510909.2106177979</v>
      </c>
      <c r="G171" s="66">
        <v>4955058.6157612232</v>
      </c>
      <c r="H171" s="66">
        <v>16759031.457651068</v>
      </c>
      <c r="I171" s="66">
        <v>81209.032828135954</v>
      </c>
      <c r="J171" s="66">
        <v>-3664865.5649494589</v>
      </c>
      <c r="K171" s="66">
        <v>278926.66371949681</v>
      </c>
      <c r="L171" s="67">
        <f>E171+F171+G171+H171-I171-J171+Taulukko13[[#This Row],[Jälkikäteistarkistuksesta aiheutuva valtionosuuden lisäsiirto]]</f>
        <v>42779438.668396696</v>
      </c>
      <c r="M171" s="71">
        <f>Taulukko13[[#This Row],[Siirtyvät kustannukset (TP21+TPA22)]]-Taulukko13[[#This Row],[Siirtyvät tulot ml. verokust. alenema ja tasauksen neutralisointi ]]</f>
        <v>-2792933.5210434273</v>
      </c>
      <c r="N171" s="66">
        <f>Taulukko13[[#This Row],[Siirtyvien kustannusten ja tulojen erotus]]*$N$3</f>
        <v>1675760.112626056</v>
      </c>
      <c r="O171" s="66">
        <f>$O$3*Taulukko13[[#This Row],[Asukasluku 31.12.2022]]</f>
        <v>1.278162882084618E-8</v>
      </c>
      <c r="P171" s="161">
        <f>Taulukko13[[#This Row],[Muutoksen rajaus (omavastuu 40 %)]]+Taulukko13[[#This Row],[Neutralisointi]]</f>
        <v>1675760.1126260688</v>
      </c>
    </row>
    <row r="172" spans="1:16" x14ac:dyDescent="0.2">
      <c r="A172">
        <v>560</v>
      </c>
      <c r="B172" t="s">
        <v>175</v>
      </c>
      <c r="C172" s="66">
        <v>15735</v>
      </c>
      <c r="D172" s="67">
        <v>60389529.095704049</v>
      </c>
      <c r="E172" s="66">
        <v>16776532.6333948</v>
      </c>
      <c r="F172" s="66">
        <v>1351320.9200848704</v>
      </c>
      <c r="G172" s="66">
        <v>6566464.3824120844</v>
      </c>
      <c r="H172" s="66">
        <v>32205497.624186765</v>
      </c>
      <c r="I172" s="66">
        <v>149158.49089222957</v>
      </c>
      <c r="J172" s="66">
        <v>-4139393.2940382245</v>
      </c>
      <c r="K172" s="66">
        <v>457941.47053696599</v>
      </c>
      <c r="L172" s="67">
        <f>E172+F172+G172+H172-I172-J172+Taulukko13[[#This Row],[Jälkikäteistarkistuksesta aiheutuva valtionosuuden lisäsiirto]]</f>
        <v>61347991.833761476</v>
      </c>
      <c r="M172" s="71">
        <f>Taulukko13[[#This Row],[Siirtyvät kustannukset (TP21+TPA22)]]-Taulukko13[[#This Row],[Siirtyvät tulot ml. verokust. alenema ja tasauksen neutralisointi ]]</f>
        <v>-958462.73805742711</v>
      </c>
      <c r="N172" s="66">
        <f>Taulukko13[[#This Row],[Siirtyvien kustannusten ja tulojen erotus]]*$N$3</f>
        <v>575077.64283445617</v>
      </c>
      <c r="O172" s="66">
        <f>$O$3*Taulukko13[[#This Row],[Asukasluku 31.12.2022]]</f>
        <v>2.0984863261270309E-8</v>
      </c>
      <c r="P172" s="161">
        <f>Taulukko13[[#This Row],[Muutoksen rajaus (omavastuu 40 %)]]+Taulukko13[[#This Row],[Neutralisointi]]</f>
        <v>575077.64283447713</v>
      </c>
    </row>
    <row r="173" spans="1:16" x14ac:dyDescent="0.2">
      <c r="A173">
        <v>561</v>
      </c>
      <c r="B173" t="s">
        <v>176</v>
      </c>
      <c r="C173" s="66">
        <v>1317</v>
      </c>
      <c r="D173" s="67">
        <v>5030495.7091883421</v>
      </c>
      <c r="E173" s="66">
        <v>2058930.9139682739</v>
      </c>
      <c r="F173" s="66">
        <v>248234.63875273039</v>
      </c>
      <c r="G173" s="66">
        <v>666184.24158085254</v>
      </c>
      <c r="H173" s="66">
        <v>2285276.0832264931</v>
      </c>
      <c r="I173" s="66">
        <v>11261.336811508107</v>
      </c>
      <c r="J173" s="66">
        <v>-496177.97715050942</v>
      </c>
      <c r="K173" s="66">
        <v>38329.133568298967</v>
      </c>
      <c r="L173" s="67">
        <f>E173+F173+G173+H173-I173-J173+Taulukko13[[#This Row],[Jälkikäteistarkistuksesta aiheutuva valtionosuuden lisäsiirto]]</f>
        <v>5781871.6514356509</v>
      </c>
      <c r="M173" s="71">
        <f>Taulukko13[[#This Row],[Siirtyvät kustannukset (TP21+TPA22)]]-Taulukko13[[#This Row],[Siirtyvät tulot ml. verokust. alenema ja tasauksen neutralisointi ]]</f>
        <v>-751375.94224730879</v>
      </c>
      <c r="N173" s="66">
        <f>Taulukko13[[#This Row],[Siirtyvien kustannusten ja tulojen erotus]]*$N$3</f>
        <v>450825.56534838519</v>
      </c>
      <c r="O173" s="66">
        <f>$O$3*Taulukko13[[#This Row],[Asukasluku 31.12.2022]]</f>
        <v>1.7564070489414043E-9</v>
      </c>
      <c r="P173" s="161">
        <f>Taulukko13[[#This Row],[Muutoksen rajaus (omavastuu 40 %)]]+Taulukko13[[#This Row],[Neutralisointi]]</f>
        <v>450825.56534838694</v>
      </c>
    </row>
    <row r="174" spans="1:16" x14ac:dyDescent="0.2">
      <c r="A174">
        <v>562</v>
      </c>
      <c r="B174" t="s">
        <v>177</v>
      </c>
      <c r="C174" s="66">
        <v>8935</v>
      </c>
      <c r="D174" s="67">
        <v>40494518.963401258</v>
      </c>
      <c r="E174" s="66">
        <v>14393863.977553777</v>
      </c>
      <c r="F174" s="66">
        <v>898268.27678970783</v>
      </c>
      <c r="G174" s="66">
        <v>3995195.562121043</v>
      </c>
      <c r="H174" s="66">
        <v>17802871.883897394</v>
      </c>
      <c r="I174" s="66">
        <v>83125.694429346593</v>
      </c>
      <c r="J174" s="66">
        <v>-2626913.04987873</v>
      </c>
      <c r="K174" s="66">
        <v>260038.57891628795</v>
      </c>
      <c r="L174" s="67">
        <f>E174+F174+G174+H174-I174-J174+Taulukko13[[#This Row],[Jälkikäteistarkistuksesta aiheutuva valtionosuuden lisäsiirto]]</f>
        <v>39894025.634727597</v>
      </c>
      <c r="M174" s="71">
        <f>Taulukko13[[#This Row],[Siirtyvät kustannukset (TP21+TPA22)]]-Taulukko13[[#This Row],[Siirtyvät tulot ml. verokust. alenema ja tasauksen neutralisointi ]]</f>
        <v>600493.32867366076</v>
      </c>
      <c r="N174" s="66">
        <f>Taulukko13[[#This Row],[Siirtyvien kustannusten ja tulojen erotus]]*$N$3</f>
        <v>-360295.99720419635</v>
      </c>
      <c r="O174" s="66">
        <f>$O$3*Taulukko13[[#This Row],[Asukasluku 31.12.2022]]</f>
        <v>1.1916094899234204E-8</v>
      </c>
      <c r="P174" s="161">
        <f>Taulukko13[[#This Row],[Muutoksen rajaus (omavastuu 40 %)]]+Taulukko13[[#This Row],[Neutralisointi]]</f>
        <v>-360295.99720418442</v>
      </c>
    </row>
    <row r="175" spans="1:16" x14ac:dyDescent="0.2">
      <c r="A175">
        <v>563</v>
      </c>
      <c r="B175" t="s">
        <v>178</v>
      </c>
      <c r="C175" s="66">
        <v>7025</v>
      </c>
      <c r="D175" s="67">
        <v>35715384.435838714</v>
      </c>
      <c r="E175" s="66">
        <v>16691590.681407385</v>
      </c>
      <c r="F175" s="66">
        <v>606239.75461660721</v>
      </c>
      <c r="G175" s="66">
        <v>3041571.5163823199</v>
      </c>
      <c r="H175" s="66">
        <v>12925241.872652043</v>
      </c>
      <c r="I175" s="66">
        <v>60146.803738159069</v>
      </c>
      <c r="J175" s="66">
        <v>-2753507.7258124822</v>
      </c>
      <c r="K175" s="66">
        <v>204451.14906400928</v>
      </c>
      <c r="L175" s="67">
        <f>E175+F175+G175+H175-I175-J175+Taulukko13[[#This Row],[Jälkikäteistarkistuksesta aiheutuva valtionosuuden lisäsiirto]]</f>
        <v>36162455.896196686</v>
      </c>
      <c r="M175" s="71">
        <f>Taulukko13[[#This Row],[Siirtyvät kustannukset (TP21+TPA22)]]-Taulukko13[[#This Row],[Siirtyvät tulot ml. verokust. alenema ja tasauksen neutralisointi ]]</f>
        <v>-447071.46035797149</v>
      </c>
      <c r="N175" s="66">
        <f>Taulukko13[[#This Row],[Siirtyvien kustannusten ja tulojen erotus]]*$N$3</f>
        <v>268242.87621478282</v>
      </c>
      <c r="O175" s="66">
        <f>$O$3*Taulukko13[[#This Row],[Asukasluku 31.12.2022]]</f>
        <v>9.368837903427005E-9</v>
      </c>
      <c r="P175" s="161">
        <f>Taulukko13[[#This Row],[Muutoksen rajaus (omavastuu 40 %)]]+Taulukko13[[#This Row],[Neutralisointi]]</f>
        <v>268242.8762147922</v>
      </c>
    </row>
    <row r="176" spans="1:16" x14ac:dyDescent="0.2">
      <c r="A176">
        <v>564</v>
      </c>
      <c r="B176" t="s">
        <v>179</v>
      </c>
      <c r="C176" s="66">
        <v>211848</v>
      </c>
      <c r="D176" s="67">
        <v>743798502.05668747</v>
      </c>
      <c r="E176" s="66">
        <v>125510386.78729478</v>
      </c>
      <c r="F176" s="66">
        <v>23034338.944188841</v>
      </c>
      <c r="G176" s="66">
        <v>66857690.160354562</v>
      </c>
      <c r="H176" s="66">
        <v>499850449.21198195</v>
      </c>
      <c r="I176" s="66">
        <v>2324198.4578776895</v>
      </c>
      <c r="J176" s="66">
        <v>-4093720.1217709738</v>
      </c>
      <c r="K176" s="66">
        <v>6165489.9682437349</v>
      </c>
      <c r="L176" s="67">
        <f>E176+F176+G176+H176-I176-J176+Taulukko13[[#This Row],[Jälkikäteistarkistuksesta aiheutuva valtionosuuden lisäsiirto]]</f>
        <v>723187876.73595715</v>
      </c>
      <c r="M176" s="71">
        <f>Taulukko13[[#This Row],[Siirtyvät kustannukset (TP21+TPA22)]]-Taulukko13[[#This Row],[Siirtyvät tulot ml. verokust. alenema ja tasauksen neutralisointi ]]</f>
        <v>20610625.320730329</v>
      </c>
      <c r="N176" s="66">
        <f>Taulukko13[[#This Row],[Siirtyvien kustannusten ja tulojen erotus]]*$N$3</f>
        <v>-12366375.192438195</v>
      </c>
      <c r="O176" s="66">
        <f>$O$3*Taulukko13[[#This Row],[Asukasluku 31.12.2022]]</f>
        <v>2.8252947646479772E-7</v>
      </c>
      <c r="P176" s="161">
        <f>Taulukko13[[#This Row],[Muutoksen rajaus (omavastuu 40 %)]]+Taulukko13[[#This Row],[Neutralisointi]]</f>
        <v>-12366375.192437911</v>
      </c>
    </row>
    <row r="177" spans="1:16" x14ac:dyDescent="0.2">
      <c r="A177">
        <v>576</v>
      </c>
      <c r="B177" t="s">
        <v>180</v>
      </c>
      <c r="C177" s="66">
        <v>2750</v>
      </c>
      <c r="D177" s="67">
        <v>14582898.222961884</v>
      </c>
      <c r="E177" s="66">
        <v>7559784.259685548</v>
      </c>
      <c r="F177" s="66">
        <v>497698.21476267849</v>
      </c>
      <c r="G177" s="66">
        <v>1469848.2141027946</v>
      </c>
      <c r="H177" s="66">
        <v>4765306.2500352692</v>
      </c>
      <c r="I177" s="66">
        <v>23393.808995708161</v>
      </c>
      <c r="J177" s="66">
        <v>-1137668.4034743202</v>
      </c>
      <c r="K177" s="66">
        <v>80034.257640715383</v>
      </c>
      <c r="L177" s="67">
        <f>E177+F177+G177+H177-I177-J177+Taulukko13[[#This Row],[Jälkikäteistarkistuksesta aiheutuva valtionosuuden lisäsiirto]]</f>
        <v>15486945.790705618</v>
      </c>
      <c r="M177" s="71">
        <f>Taulukko13[[#This Row],[Siirtyvät kustannukset (TP21+TPA22)]]-Taulukko13[[#This Row],[Siirtyvät tulot ml. verokust. alenema ja tasauksen neutralisointi ]]</f>
        <v>-904047.56774373353</v>
      </c>
      <c r="N177" s="66">
        <f>Taulukko13[[#This Row],[Siirtyvien kustannusten ja tulojen erotus]]*$N$3</f>
        <v>542428.54064624</v>
      </c>
      <c r="O177" s="66">
        <f>$O$3*Taulukko13[[#This Row],[Asukasluku 31.12.2022]]</f>
        <v>3.6675166169998949E-9</v>
      </c>
      <c r="P177" s="161">
        <f>Taulukko13[[#This Row],[Muutoksen rajaus (omavastuu 40 %)]]+Taulukko13[[#This Row],[Neutralisointi]]</f>
        <v>542428.54064624372</v>
      </c>
    </row>
    <row r="178" spans="1:16" x14ac:dyDescent="0.2">
      <c r="A178">
        <v>577</v>
      </c>
      <c r="B178" t="s">
        <v>181</v>
      </c>
      <c r="C178" s="66">
        <v>11138</v>
      </c>
      <c r="D178" s="67">
        <v>37998735.192885794</v>
      </c>
      <c r="E178" s="66">
        <v>7398032.6006186344</v>
      </c>
      <c r="F178" s="66">
        <v>1004231.185844525</v>
      </c>
      <c r="G178" s="66">
        <v>3757966.9112391598</v>
      </c>
      <c r="H178" s="66">
        <v>26170331.335600536</v>
      </c>
      <c r="I178" s="66">
        <v>120789.66100459524</v>
      </c>
      <c r="J178" s="66">
        <v>-280010.89320243167</v>
      </c>
      <c r="K178" s="66">
        <v>324153.29512810468</v>
      </c>
      <c r="L178" s="67">
        <f>E178+F178+G178+H178-I178-J178+Taulukko13[[#This Row],[Jälkikäteistarkistuksesta aiheutuva valtionosuuden lisäsiirto]]</f>
        <v>38813936.560628802</v>
      </c>
      <c r="M178" s="71">
        <f>Taulukko13[[#This Row],[Siirtyvät kustannukset (TP21+TPA22)]]-Taulukko13[[#This Row],[Siirtyvät tulot ml. verokust. alenema ja tasauksen neutralisointi ]]</f>
        <v>-815201.36774300784</v>
      </c>
      <c r="N178" s="66">
        <f>Taulukko13[[#This Row],[Siirtyvien kustannusten ja tulojen erotus]]*$N$3</f>
        <v>489120.82064580458</v>
      </c>
      <c r="O178" s="66">
        <f>$O$3*Taulukko13[[#This Row],[Asukasluku 31.12.2022]]</f>
        <v>1.4854109120052665E-8</v>
      </c>
      <c r="P178" s="161">
        <f>Taulukko13[[#This Row],[Muutoksen rajaus (omavastuu 40 %)]]+Taulukko13[[#This Row],[Neutralisointi]]</f>
        <v>489120.82064581942</v>
      </c>
    </row>
    <row r="179" spans="1:16" x14ac:dyDescent="0.2">
      <c r="A179">
        <v>578</v>
      </c>
      <c r="B179" t="s">
        <v>182</v>
      </c>
      <c r="C179" s="66">
        <v>3100</v>
      </c>
      <c r="D179" s="67">
        <v>17350552.898642372</v>
      </c>
      <c r="E179" s="66">
        <v>7778512.594298332</v>
      </c>
      <c r="F179" s="66">
        <v>298000.20361563528</v>
      </c>
      <c r="G179" s="66">
        <v>1603210.3162889043</v>
      </c>
      <c r="H179" s="66">
        <v>5489753.3816847969</v>
      </c>
      <c r="I179" s="66">
        <v>25726.294323776805</v>
      </c>
      <c r="J179" s="66">
        <v>-1631748.2349852084</v>
      </c>
      <c r="K179" s="66">
        <v>90220.435885897328</v>
      </c>
      <c r="L179" s="67">
        <f>E179+F179+G179+H179-I179-J179+Taulukko13[[#This Row],[Jälkikäteistarkistuksesta aiheutuva valtionosuuden lisäsiirto]]</f>
        <v>16865718.872435</v>
      </c>
      <c r="M179" s="71">
        <f>Taulukko13[[#This Row],[Siirtyvät kustannukset (TP21+TPA22)]]-Taulukko13[[#This Row],[Siirtyvät tulot ml. verokust. alenema ja tasauksen neutralisointi ]]</f>
        <v>484834.02620737255</v>
      </c>
      <c r="N179" s="66">
        <f>Taulukko13[[#This Row],[Siirtyvien kustannusten ja tulojen erotus]]*$N$3</f>
        <v>-290900.41572442348</v>
      </c>
      <c r="O179" s="66">
        <f>$O$3*Taulukko13[[#This Row],[Asukasluku 31.12.2022]]</f>
        <v>4.1342914591635178E-9</v>
      </c>
      <c r="P179" s="161">
        <f>Taulukko13[[#This Row],[Muutoksen rajaus (omavastuu 40 %)]]+Taulukko13[[#This Row],[Neutralisointi]]</f>
        <v>-290900.41572441935</v>
      </c>
    </row>
    <row r="180" spans="1:16" x14ac:dyDescent="0.2">
      <c r="A180">
        <v>580</v>
      </c>
      <c r="B180" t="s">
        <v>183</v>
      </c>
      <c r="C180" s="66">
        <v>4438</v>
      </c>
      <c r="D180" s="67">
        <v>25650239.217578225</v>
      </c>
      <c r="E180" s="66">
        <v>12043755.283681465</v>
      </c>
      <c r="F180" s="66">
        <v>539141.82646993687</v>
      </c>
      <c r="G180" s="66">
        <v>2364912.0805047974</v>
      </c>
      <c r="H180" s="66">
        <v>7999690.8887405992</v>
      </c>
      <c r="I180" s="66">
        <v>37954.712545281538</v>
      </c>
      <c r="J180" s="66">
        <v>-1770032.1659737842</v>
      </c>
      <c r="K180" s="66">
        <v>129160.74014890722</v>
      </c>
      <c r="L180" s="67">
        <f>E180+F180+G180+H180-I180-J180+Taulukko13[[#This Row],[Jälkikäteistarkistuksesta aiheutuva valtionosuuden lisäsiirto]]</f>
        <v>24808738.272974204</v>
      </c>
      <c r="M180" s="71">
        <f>Taulukko13[[#This Row],[Siirtyvät kustannukset (TP21+TPA22)]]-Taulukko13[[#This Row],[Siirtyvät tulot ml. verokust. alenema ja tasauksen neutralisointi ]]</f>
        <v>841500.94460402057</v>
      </c>
      <c r="N180" s="66">
        <f>Taulukko13[[#This Row],[Siirtyvien kustannusten ja tulojen erotus]]*$N$3</f>
        <v>-504900.5667624122</v>
      </c>
      <c r="O180" s="66">
        <f>$O$3*Taulukko13[[#This Row],[Asukasluku 31.12.2022]]</f>
        <v>5.9187049986347394E-9</v>
      </c>
      <c r="P180" s="161">
        <f>Taulukko13[[#This Row],[Muutoksen rajaus (omavastuu 40 %)]]+Taulukko13[[#This Row],[Neutralisointi]]</f>
        <v>-504900.56676240626</v>
      </c>
    </row>
    <row r="181" spans="1:16" x14ac:dyDescent="0.2">
      <c r="A181">
        <v>581</v>
      </c>
      <c r="B181" t="s">
        <v>184</v>
      </c>
      <c r="C181" s="66">
        <v>6240</v>
      </c>
      <c r="D181" s="67">
        <v>30617080.042315383</v>
      </c>
      <c r="E181" s="66">
        <v>12901000.168517508</v>
      </c>
      <c r="F181" s="66">
        <v>1044331.6807515654</v>
      </c>
      <c r="G181" s="66">
        <v>2884819.1548233973</v>
      </c>
      <c r="H181" s="66">
        <v>11139357.056124397</v>
      </c>
      <c r="I181" s="66">
        <v>54155.927299708157</v>
      </c>
      <c r="J181" s="66">
        <v>-2336072.5545011903</v>
      </c>
      <c r="K181" s="66">
        <v>181605.0064283869</v>
      </c>
      <c r="L181" s="67">
        <f>E181+F181+G181+H181-I181-J181+Taulukko13[[#This Row],[Jälkikäteistarkistuksesta aiheutuva valtionosuuden lisäsiirto]]</f>
        <v>30433029.693846736</v>
      </c>
      <c r="M181" s="71">
        <f>Taulukko13[[#This Row],[Siirtyvät kustannukset (TP21+TPA22)]]-Taulukko13[[#This Row],[Siirtyvät tulot ml. verokust. alenema ja tasauksen neutralisointi ]]</f>
        <v>184050.34846864641</v>
      </c>
      <c r="N181" s="66">
        <f>Taulukko13[[#This Row],[Siirtyvien kustannusten ja tulojen erotus]]*$N$3</f>
        <v>-110430.20908118782</v>
      </c>
      <c r="O181" s="66">
        <f>$O$3*Taulukko13[[#This Row],[Asukasluku 31.12.2022]]</f>
        <v>8.3219286145743074E-9</v>
      </c>
      <c r="P181" s="161">
        <f>Taulukko13[[#This Row],[Muutoksen rajaus (omavastuu 40 %)]]+Taulukko13[[#This Row],[Neutralisointi]]</f>
        <v>-110430.20908117949</v>
      </c>
    </row>
    <row r="182" spans="1:16" x14ac:dyDescent="0.2">
      <c r="A182">
        <v>583</v>
      </c>
      <c r="B182" t="s">
        <v>185</v>
      </c>
      <c r="C182" s="66">
        <v>947</v>
      </c>
      <c r="D182" s="67">
        <v>6626115.9178465204</v>
      </c>
      <c r="E182" s="66">
        <v>2926985.2288909117</v>
      </c>
      <c r="F182" s="66">
        <v>153176.88083439204</v>
      </c>
      <c r="G182" s="66">
        <v>454530.74292697769</v>
      </c>
      <c r="H182" s="66">
        <v>1719952.3654075023</v>
      </c>
      <c r="I182" s="66">
        <v>8325.9720002042523</v>
      </c>
      <c r="J182" s="66">
        <v>-303852.15508056857</v>
      </c>
      <c r="K182" s="66">
        <v>27560.887994820896</v>
      </c>
      <c r="L182" s="67">
        <f>E182+F182+G182+H182-I182-J182+Taulukko13[[#This Row],[Jälkikäteistarkistuksesta aiheutuva valtionosuuden lisäsiirto]]</f>
        <v>5577732.2891349699</v>
      </c>
      <c r="M182" s="71">
        <f>Taulukko13[[#This Row],[Siirtyvät kustannukset (TP21+TPA22)]]-Taulukko13[[#This Row],[Siirtyvät tulot ml. verokust. alenema ja tasauksen neutralisointi ]]</f>
        <v>1048383.6287115505</v>
      </c>
      <c r="N182" s="66">
        <f>Taulukko13[[#This Row],[Siirtyvien kustannusten ja tulojen erotus]]*$N$3</f>
        <v>-629030.17722693016</v>
      </c>
      <c r="O182" s="66">
        <f>$O$3*Taulukko13[[#This Row],[Asukasluku 31.12.2022]]</f>
        <v>1.2629593586541457E-9</v>
      </c>
      <c r="P182" s="161">
        <f>Taulukko13[[#This Row],[Muutoksen rajaus (omavastuu 40 %)]]+Taulukko13[[#This Row],[Neutralisointi]]</f>
        <v>-629030.17722692888</v>
      </c>
    </row>
    <row r="183" spans="1:16" x14ac:dyDescent="0.2">
      <c r="A183">
        <v>584</v>
      </c>
      <c r="B183" t="s">
        <v>186</v>
      </c>
      <c r="C183" s="66">
        <v>2653</v>
      </c>
      <c r="D183" s="67">
        <v>12413764.599883962</v>
      </c>
      <c r="E183" s="66">
        <v>4411382.9963040557</v>
      </c>
      <c r="F183" s="66">
        <v>314888.45414894796</v>
      </c>
      <c r="G183" s="66">
        <v>1241553.4308920708</v>
      </c>
      <c r="H183" s="66">
        <v>3672667.4541853778</v>
      </c>
      <c r="I183" s="66">
        <v>17724.499742156702</v>
      </c>
      <c r="J183" s="66">
        <v>-1904615.0386579824</v>
      </c>
      <c r="K183" s="66">
        <v>77211.231098479242</v>
      </c>
      <c r="L183" s="67">
        <f>E183+F183+G183+H183-I183-J183+Taulukko13[[#This Row],[Jälkikäteistarkistuksesta aiheutuva valtionosuuden lisäsiirto]]</f>
        <v>11604594.105544757</v>
      </c>
      <c r="M183" s="71">
        <f>Taulukko13[[#This Row],[Siirtyvät kustannukset (TP21+TPA22)]]-Taulukko13[[#This Row],[Siirtyvät tulot ml. verokust. alenema ja tasauksen neutralisointi ]]</f>
        <v>809170.49433920532</v>
      </c>
      <c r="N183" s="66">
        <f>Taulukko13[[#This Row],[Siirtyvien kustannusten ja tulojen erotus]]*$N$3</f>
        <v>-485502.29660352308</v>
      </c>
      <c r="O183" s="66">
        <f>$O$3*Taulukko13[[#This Row],[Asukasluku 31.12.2022]]</f>
        <v>3.5381533036002623E-9</v>
      </c>
      <c r="P183" s="161">
        <f>Taulukko13[[#This Row],[Muutoksen rajaus (omavastuu 40 %)]]+Taulukko13[[#This Row],[Neutralisointi]]</f>
        <v>-485502.29660351953</v>
      </c>
    </row>
    <row r="184" spans="1:16" x14ac:dyDescent="0.2">
      <c r="A184">
        <v>588</v>
      </c>
      <c r="B184" t="s">
        <v>187</v>
      </c>
      <c r="C184" s="66">
        <v>1600</v>
      </c>
      <c r="D184" s="67">
        <v>9894921.1145701595</v>
      </c>
      <c r="E184" s="66">
        <v>4114572.9464789815</v>
      </c>
      <c r="F184" s="66">
        <v>331901.84546138882</v>
      </c>
      <c r="G184" s="66">
        <v>905236.1139486708</v>
      </c>
      <c r="H184" s="66">
        <v>2526649.0438050125</v>
      </c>
      <c r="I184" s="66">
        <v>12706.125171523527</v>
      </c>
      <c r="J184" s="66">
        <v>-779720.52961134014</v>
      </c>
      <c r="K184" s="66">
        <v>46565.386263688946</v>
      </c>
      <c r="L184" s="67">
        <f>E184+F184+G184+H184-I184-J184+Taulukko13[[#This Row],[Jälkikäteistarkistuksesta aiheutuva valtionosuuden lisäsiirto]]</f>
        <v>8691939.7403975595</v>
      </c>
      <c r="M184" s="71">
        <f>Taulukko13[[#This Row],[Siirtyvät kustannukset (TP21+TPA22)]]-Taulukko13[[#This Row],[Siirtyvät tulot ml. verokust. alenema ja tasauksen neutralisointi ]]</f>
        <v>1202981.3741726</v>
      </c>
      <c r="N184" s="66">
        <f>Taulukko13[[#This Row],[Siirtyvien kustannusten ja tulojen erotus]]*$N$3</f>
        <v>-721788.82450355985</v>
      </c>
      <c r="O184" s="66">
        <f>$O$3*Taulukko13[[#This Row],[Asukasluku 31.12.2022]]</f>
        <v>2.1338278498908477E-9</v>
      </c>
      <c r="P184" s="161">
        <f>Taulukko13[[#This Row],[Muutoksen rajaus (omavastuu 40 %)]]+Taulukko13[[#This Row],[Neutralisointi]]</f>
        <v>-721788.82450355776</v>
      </c>
    </row>
    <row r="185" spans="1:16" x14ac:dyDescent="0.2">
      <c r="A185">
        <v>592</v>
      </c>
      <c r="B185" t="s">
        <v>188</v>
      </c>
      <c r="C185" s="66">
        <v>3651</v>
      </c>
      <c r="D185" s="67">
        <v>14779426.148835247</v>
      </c>
      <c r="E185" s="66">
        <v>3985427.3499410162</v>
      </c>
      <c r="F185" s="66">
        <v>523826.513320992</v>
      </c>
      <c r="G185" s="66">
        <v>1635712.1745879711</v>
      </c>
      <c r="H185" s="66">
        <v>6763923.8075685548</v>
      </c>
      <c r="I185" s="66">
        <v>32393.709744239433</v>
      </c>
      <c r="J185" s="66">
        <v>-1394489.2956252452</v>
      </c>
      <c r="K185" s="66">
        <v>106256.39078045521</v>
      </c>
      <c r="L185" s="67">
        <f>E185+F185+G185+H185-I185-J185+Taulukko13[[#This Row],[Jälkikäteistarkistuksesta aiheutuva valtionosuuden lisäsiirto]]</f>
        <v>14377241.822079996</v>
      </c>
      <c r="M185" s="71">
        <f>Taulukko13[[#This Row],[Siirtyvät kustannukset (TP21+TPA22)]]-Taulukko13[[#This Row],[Siirtyvät tulot ml. verokust. alenema ja tasauksen neutralisointi ]]</f>
        <v>402184.32675525174</v>
      </c>
      <c r="N185" s="66">
        <f>Taulukko13[[#This Row],[Siirtyvien kustannusten ja tulojen erotus]]*$N$3</f>
        <v>-241310.59605315098</v>
      </c>
      <c r="O185" s="66">
        <f>$O$3*Taulukko13[[#This Row],[Asukasluku 31.12.2022]]</f>
        <v>4.8691284249696785E-9</v>
      </c>
      <c r="P185" s="161">
        <f>Taulukko13[[#This Row],[Muutoksen rajaus (omavastuu 40 %)]]+Taulukko13[[#This Row],[Neutralisointi]]</f>
        <v>-241310.59605314612</v>
      </c>
    </row>
    <row r="186" spans="1:16" x14ac:dyDescent="0.2">
      <c r="A186">
        <v>593</v>
      </c>
      <c r="B186" t="s">
        <v>189</v>
      </c>
      <c r="C186" s="66">
        <v>17077</v>
      </c>
      <c r="D186" s="67">
        <v>89351147.089458883</v>
      </c>
      <c r="E186" s="66">
        <v>37991787.372072279</v>
      </c>
      <c r="F186" s="66">
        <v>2096715.211531857</v>
      </c>
      <c r="G186" s="66">
        <v>7738053.1874699751</v>
      </c>
      <c r="H186" s="66">
        <v>33243111.57736744</v>
      </c>
      <c r="I186" s="66">
        <v>157083.87925007389</v>
      </c>
      <c r="J186" s="66">
        <v>-4756065.7614262002</v>
      </c>
      <c r="K186" s="66">
        <v>496998.18826563511</v>
      </c>
      <c r="L186" s="67">
        <f>E186+F186+G186+H186-I186-J186+Taulukko13[[#This Row],[Jälkikäteistarkistuksesta aiheutuva valtionosuuden lisäsiirto]]</f>
        <v>86165647.418883294</v>
      </c>
      <c r="M186" s="71">
        <f>Taulukko13[[#This Row],[Siirtyvät kustannukset (TP21+TPA22)]]-Taulukko13[[#This Row],[Siirtyvät tulot ml. verokust. alenema ja tasauksen neutralisointi ]]</f>
        <v>3185499.6705755889</v>
      </c>
      <c r="N186" s="66">
        <f>Taulukko13[[#This Row],[Siirtyvien kustannusten ja tulojen erotus]]*$N$3</f>
        <v>-1911299.8023453529</v>
      </c>
      <c r="O186" s="66">
        <f>$O$3*Taulukko13[[#This Row],[Asukasluku 31.12.2022]]</f>
        <v>2.2774611370366257E-8</v>
      </c>
      <c r="P186" s="161">
        <f>Taulukko13[[#This Row],[Muutoksen rajaus (omavastuu 40 %)]]+Taulukko13[[#This Row],[Neutralisointi]]</f>
        <v>-1911299.8023453301</v>
      </c>
    </row>
    <row r="187" spans="1:16" x14ac:dyDescent="0.2">
      <c r="A187">
        <v>595</v>
      </c>
      <c r="B187" t="s">
        <v>190</v>
      </c>
      <c r="C187" s="66">
        <v>4140</v>
      </c>
      <c r="D187" s="67">
        <v>24023872.569289967</v>
      </c>
      <c r="E187" s="66">
        <v>13817859.186405368</v>
      </c>
      <c r="F187" s="66">
        <v>725418.90010185679</v>
      </c>
      <c r="G187" s="66">
        <v>2220844.8074965212</v>
      </c>
      <c r="H187" s="66">
        <v>6039370.3084791144</v>
      </c>
      <c r="I187" s="66">
        <v>30069.172029069628</v>
      </c>
      <c r="J187" s="66">
        <v>-2649256.7143610618</v>
      </c>
      <c r="K187" s="66">
        <v>120487.93695729515</v>
      </c>
      <c r="L187" s="67">
        <f>E187+F187+G187+H187-I187-J187+Taulukko13[[#This Row],[Jälkikäteistarkistuksesta aiheutuva valtionosuuden lisäsiirto]]</f>
        <v>25543168.681772146</v>
      </c>
      <c r="M187" s="71">
        <f>Taulukko13[[#This Row],[Siirtyvät kustannukset (TP21+TPA22)]]-Taulukko13[[#This Row],[Siirtyvät tulot ml. verokust. alenema ja tasauksen neutralisointi ]]</f>
        <v>-1519296.112482179</v>
      </c>
      <c r="N187" s="66">
        <f>Taulukko13[[#This Row],[Siirtyvien kustannusten ja tulojen erotus]]*$N$3</f>
        <v>911577.66748930712</v>
      </c>
      <c r="O187" s="66">
        <f>$O$3*Taulukko13[[#This Row],[Asukasluku 31.12.2022]]</f>
        <v>5.5212795615925691E-9</v>
      </c>
      <c r="P187" s="161">
        <f>Taulukko13[[#This Row],[Muutoksen rajaus (omavastuu 40 %)]]+Taulukko13[[#This Row],[Neutralisointi]]</f>
        <v>911577.66748931259</v>
      </c>
    </row>
    <row r="188" spans="1:16" x14ac:dyDescent="0.2">
      <c r="A188">
        <v>598</v>
      </c>
      <c r="B188" t="s">
        <v>191</v>
      </c>
      <c r="C188" s="66">
        <v>19207</v>
      </c>
      <c r="D188" s="67">
        <v>92470880.987914339</v>
      </c>
      <c r="E188" s="66">
        <v>25733603.489776462</v>
      </c>
      <c r="F188" s="66">
        <v>3558799.7880647052</v>
      </c>
      <c r="G188" s="66">
        <v>6988939.1495769601</v>
      </c>
      <c r="H188" s="66">
        <v>43073452.660972729</v>
      </c>
      <c r="I188" s="66">
        <v>207278.1838071853</v>
      </c>
      <c r="J188" s="66">
        <v>-592211.09033365396</v>
      </c>
      <c r="K188" s="66">
        <v>558988.35872917098</v>
      </c>
      <c r="L188" s="67">
        <f>E188+F188+G188+H188-I188-J188+Taulukko13[[#This Row],[Jälkikäteistarkistuksesta aiheutuva valtionosuuden lisäsiirto]]</f>
        <v>80298716.353646502</v>
      </c>
      <c r="M188" s="71">
        <f>Taulukko13[[#This Row],[Siirtyvät kustannukset (TP21+TPA22)]]-Taulukko13[[#This Row],[Siirtyvät tulot ml. verokust. alenema ja tasauksen neutralisointi ]]</f>
        <v>12172164.634267837</v>
      </c>
      <c r="N188" s="66">
        <f>Taulukko13[[#This Row],[Siirtyvien kustannusten ja tulojen erotus]]*$N$3</f>
        <v>-7303298.7805607002</v>
      </c>
      <c r="O188" s="66">
        <f>$O$3*Taulukko13[[#This Row],[Asukasluku 31.12.2022]]</f>
        <v>2.5615269695533446E-8</v>
      </c>
      <c r="P188" s="161">
        <f>Taulukko13[[#This Row],[Muutoksen rajaus (omavastuu 40 %)]]+Taulukko13[[#This Row],[Neutralisointi]]</f>
        <v>-7303298.7805606741</v>
      </c>
    </row>
    <row r="189" spans="1:16" x14ac:dyDescent="0.2">
      <c r="A189">
        <v>599</v>
      </c>
      <c r="B189" t="s">
        <v>192</v>
      </c>
      <c r="C189" s="66">
        <v>11206</v>
      </c>
      <c r="D189" s="67">
        <v>39512134.425729893</v>
      </c>
      <c r="E189" s="66">
        <v>5278935.5512875393</v>
      </c>
      <c r="F189" s="66">
        <v>1386169.9781066207</v>
      </c>
      <c r="G189" s="66">
        <v>4601221.3899281481</v>
      </c>
      <c r="H189" s="66">
        <v>20037228.510063626</v>
      </c>
      <c r="I189" s="66">
        <v>95226.005530367416</v>
      </c>
      <c r="J189" s="66">
        <v>-4221414.1912494441</v>
      </c>
      <c r="K189" s="66">
        <v>326132.32404431148</v>
      </c>
      <c r="L189" s="67">
        <f>E189+F189+G189+H189-I189-J189+Taulukko13[[#This Row],[Jälkikäteistarkistuksesta aiheutuva valtionosuuden lisäsiirto]]</f>
        <v>35755875.93914932</v>
      </c>
      <c r="M189" s="71">
        <f>Taulukko13[[#This Row],[Siirtyvät kustannukset (TP21+TPA22)]]-Taulukko13[[#This Row],[Siirtyvät tulot ml. verokust. alenema ja tasauksen neutralisointi ]]</f>
        <v>3756258.486580573</v>
      </c>
      <c r="N189" s="66">
        <f>Taulukko13[[#This Row],[Siirtyvien kustannusten ja tulojen erotus]]*$N$3</f>
        <v>-2253755.0919483434</v>
      </c>
      <c r="O189" s="66">
        <f>$O$3*Taulukko13[[#This Row],[Asukasluku 31.12.2022]]</f>
        <v>1.4944796803673027E-8</v>
      </c>
      <c r="P189" s="161">
        <f>Taulukko13[[#This Row],[Muutoksen rajaus (omavastuu 40 %)]]+Taulukko13[[#This Row],[Neutralisointi]]</f>
        <v>-2253755.0919483285</v>
      </c>
    </row>
    <row r="190" spans="1:16" x14ac:dyDescent="0.2">
      <c r="A190">
        <v>601</v>
      </c>
      <c r="B190" t="s">
        <v>193</v>
      </c>
      <c r="C190" s="66">
        <v>3786</v>
      </c>
      <c r="D190" s="67">
        <v>20467727.763529066</v>
      </c>
      <c r="E190" s="66">
        <v>10552546.950988766</v>
      </c>
      <c r="F190" s="66">
        <v>846199.48218540731</v>
      </c>
      <c r="G190" s="66">
        <v>1996360.8589656877</v>
      </c>
      <c r="H190" s="66">
        <v>5878075.4207809176</v>
      </c>
      <c r="I190" s="66">
        <v>29889.087833154139</v>
      </c>
      <c r="J190" s="66">
        <v>-2197728.4629260777</v>
      </c>
      <c r="K190" s="66">
        <v>110185.34524645397</v>
      </c>
      <c r="L190" s="67">
        <f>E190+F190+G190+H190-I190-J190+Taulukko13[[#This Row],[Jälkikäteistarkistuksesta aiheutuva valtionosuuden lisäsiirto]]</f>
        <v>21551207.433260154</v>
      </c>
      <c r="M190" s="71">
        <f>Taulukko13[[#This Row],[Siirtyvät kustannukset (TP21+TPA22)]]-Taulukko13[[#This Row],[Siirtyvät tulot ml. verokust. alenema ja tasauksen neutralisointi ]]</f>
        <v>-1083479.669731088</v>
      </c>
      <c r="N190" s="66">
        <f>Taulukko13[[#This Row],[Siirtyvien kustannusten ja tulojen erotus]]*$N$3</f>
        <v>650087.8018386527</v>
      </c>
      <c r="O190" s="66">
        <f>$O$3*Taulukko13[[#This Row],[Asukasluku 31.12.2022]]</f>
        <v>5.0491701498042186E-9</v>
      </c>
      <c r="P190" s="161">
        <f>Taulukko13[[#This Row],[Muutoksen rajaus (omavastuu 40 %)]]+Taulukko13[[#This Row],[Neutralisointi]]</f>
        <v>650087.8018386577</v>
      </c>
    </row>
    <row r="191" spans="1:16" x14ac:dyDescent="0.2">
      <c r="A191">
        <v>604</v>
      </c>
      <c r="B191" t="s">
        <v>194</v>
      </c>
      <c r="C191" s="66">
        <v>20405</v>
      </c>
      <c r="D191" s="67">
        <v>64373305.180282004</v>
      </c>
      <c r="E191" s="66">
        <v>7953508.6769853458</v>
      </c>
      <c r="F191" s="66">
        <v>2788715.1295521297</v>
      </c>
      <c r="G191" s="66">
        <v>4894006.0345449969</v>
      </c>
      <c r="H191" s="66">
        <v>58508596.52458021</v>
      </c>
      <c r="I191" s="66">
        <v>272463.68692606071</v>
      </c>
      <c r="J191" s="66">
        <v>3981688.3363613989</v>
      </c>
      <c r="K191" s="66">
        <v>593854.19169410807</v>
      </c>
      <c r="L191" s="67">
        <f>E191+F191+G191+H191-I191-J191+Taulukko13[[#This Row],[Jälkikäteistarkistuksesta aiheutuva valtionosuuden lisäsiirto]]</f>
        <v>70484528.53406933</v>
      </c>
      <c r="M191" s="71">
        <f>Taulukko13[[#This Row],[Siirtyvät kustannukset (TP21+TPA22)]]-Taulukko13[[#This Row],[Siirtyvät tulot ml. verokust. alenema ja tasauksen neutralisointi ]]</f>
        <v>-6111223.3537873253</v>
      </c>
      <c r="N191" s="66">
        <f>Taulukko13[[#This Row],[Siirtyvien kustannusten ja tulojen erotus]]*$N$3</f>
        <v>3666734.0122723943</v>
      </c>
      <c r="O191" s="66">
        <f>$O$3*Taulukko13[[#This Row],[Asukasluku 31.12.2022]]</f>
        <v>2.7212973298139221E-8</v>
      </c>
      <c r="P191" s="161">
        <f>Taulukko13[[#This Row],[Muutoksen rajaus (omavastuu 40 %)]]+Taulukko13[[#This Row],[Neutralisointi]]</f>
        <v>3666734.0122724213</v>
      </c>
    </row>
    <row r="192" spans="1:16" x14ac:dyDescent="0.2">
      <c r="A192">
        <v>607</v>
      </c>
      <c r="B192" t="s">
        <v>195</v>
      </c>
      <c r="C192" s="66">
        <v>4084</v>
      </c>
      <c r="D192" s="67">
        <v>21269443.389326394</v>
      </c>
      <c r="E192" s="66">
        <v>8529866.5673698187</v>
      </c>
      <c r="F192" s="66">
        <v>586788.9497638368</v>
      </c>
      <c r="G192" s="66">
        <v>2179211.9177650558</v>
      </c>
      <c r="H192" s="66">
        <v>5887022.2228069697</v>
      </c>
      <c r="I192" s="66">
        <v>28775.788251438837</v>
      </c>
      <c r="J192" s="66">
        <v>-2679674.6346803079</v>
      </c>
      <c r="K192" s="66">
        <v>118858.14843806604</v>
      </c>
      <c r="L192" s="67">
        <f>E192+F192+G192+H192-I192-J192+Taulukko13[[#This Row],[Jälkikäteistarkistuksesta aiheutuva valtionosuuden lisäsiirto]]</f>
        <v>19952646.652572617</v>
      </c>
      <c r="M192" s="71">
        <f>Taulukko13[[#This Row],[Siirtyvät kustannukset (TP21+TPA22)]]-Taulukko13[[#This Row],[Siirtyvät tulot ml. verokust. alenema ja tasauksen neutralisointi ]]</f>
        <v>1316796.7367537767</v>
      </c>
      <c r="N192" s="66">
        <f>Taulukko13[[#This Row],[Siirtyvien kustannusten ja tulojen erotus]]*$N$3</f>
        <v>-790078.04205226584</v>
      </c>
      <c r="O192" s="66">
        <f>$O$3*Taulukko13[[#This Row],[Asukasluku 31.12.2022]]</f>
        <v>5.446595586846389E-9</v>
      </c>
      <c r="P192" s="161">
        <f>Taulukko13[[#This Row],[Muutoksen rajaus (omavastuu 40 %)]]+Taulukko13[[#This Row],[Neutralisointi]]</f>
        <v>-790078.04205226037</v>
      </c>
    </row>
    <row r="193" spans="1:16" x14ac:dyDescent="0.2">
      <c r="A193">
        <v>608</v>
      </c>
      <c r="B193" t="s">
        <v>196</v>
      </c>
      <c r="C193" s="66">
        <v>1980</v>
      </c>
      <c r="D193" s="67">
        <v>9871778.7386484891</v>
      </c>
      <c r="E193" s="66">
        <v>3829191.3529191851</v>
      </c>
      <c r="F193" s="66">
        <v>272574.70298039517</v>
      </c>
      <c r="G193" s="66">
        <v>984194.9973053931</v>
      </c>
      <c r="H193" s="66">
        <v>3413734.0991920885</v>
      </c>
      <c r="I193" s="66">
        <v>16385.470427399978</v>
      </c>
      <c r="J193" s="66">
        <v>-962521.93413835322</v>
      </c>
      <c r="K193" s="66">
        <v>57624.665501315074</v>
      </c>
      <c r="L193" s="67">
        <f>E193+F193+G193+H193-I193-J193+Taulukko13[[#This Row],[Jälkikäteistarkistuksesta aiheutuva valtionosuuden lisäsiirto]]</f>
        <v>9503456.2816093322</v>
      </c>
      <c r="M193" s="71">
        <f>Taulukko13[[#This Row],[Siirtyvät kustannukset (TP21+TPA22)]]-Taulukko13[[#This Row],[Siirtyvät tulot ml. verokust. alenema ja tasauksen neutralisointi ]]</f>
        <v>368322.45703915693</v>
      </c>
      <c r="N193" s="66">
        <f>Taulukko13[[#This Row],[Siirtyvien kustannusten ja tulojen erotus]]*$N$3</f>
        <v>-220993.47422349412</v>
      </c>
      <c r="O193" s="66">
        <f>$O$3*Taulukko13[[#This Row],[Asukasluku 31.12.2022]]</f>
        <v>2.6406119642399244E-9</v>
      </c>
      <c r="P193" s="161">
        <f>Taulukko13[[#This Row],[Muutoksen rajaus (omavastuu 40 %)]]+Taulukko13[[#This Row],[Neutralisointi]]</f>
        <v>-220993.47422349147</v>
      </c>
    </row>
    <row r="194" spans="1:16" x14ac:dyDescent="0.2">
      <c r="A194">
        <v>609</v>
      </c>
      <c r="B194" t="s">
        <v>197</v>
      </c>
      <c r="C194" s="66">
        <v>83205</v>
      </c>
      <c r="D194" s="67">
        <v>360560408.14017069</v>
      </c>
      <c r="E194" s="66">
        <v>99709893.382741645</v>
      </c>
      <c r="F194" s="66">
        <v>7993949.7651575692</v>
      </c>
      <c r="G194" s="66">
        <v>31146088.493806507</v>
      </c>
      <c r="H194" s="66">
        <v>181699063.30507499</v>
      </c>
      <c r="I194" s="66">
        <v>843176.58198220027</v>
      </c>
      <c r="J194" s="66">
        <v>-12327789.077922951</v>
      </c>
      <c r="K194" s="66">
        <v>2421545.6025438993</v>
      </c>
      <c r="L194" s="67">
        <f>E194+F194+G194+H194-I194-J194+Taulukko13[[#This Row],[Jälkikäteistarkistuksesta aiheutuva valtionosuuden lisäsiirto]]</f>
        <v>334455153.04526532</v>
      </c>
      <c r="M194" s="71">
        <f>Taulukko13[[#This Row],[Siirtyvät kustannukset (TP21+TPA22)]]-Taulukko13[[#This Row],[Siirtyvät tulot ml. verokust. alenema ja tasauksen neutralisointi ]]</f>
        <v>26105255.094905376</v>
      </c>
      <c r="N194" s="66">
        <f>Taulukko13[[#This Row],[Siirtyvien kustannusten ja tulojen erotus]]*$N$3</f>
        <v>-15663153.056943223</v>
      </c>
      <c r="O194" s="66">
        <f>$O$3*Taulukko13[[#This Row],[Asukasluku 31.12.2022]]</f>
        <v>1.10965716406355E-7</v>
      </c>
      <c r="P194" s="161">
        <f>Taulukko13[[#This Row],[Muutoksen rajaus (omavastuu 40 %)]]+Taulukko13[[#This Row],[Neutralisointi]]</f>
        <v>-15663153.056943111</v>
      </c>
    </row>
    <row r="195" spans="1:16" x14ac:dyDescent="0.2">
      <c r="A195">
        <v>611</v>
      </c>
      <c r="B195" t="s">
        <v>198</v>
      </c>
      <c r="C195" s="66">
        <v>5011</v>
      </c>
      <c r="D195" s="67">
        <v>15222944.284127655</v>
      </c>
      <c r="E195" s="66">
        <v>1483497.1281135036</v>
      </c>
      <c r="F195" s="66">
        <v>225424.85443216882</v>
      </c>
      <c r="G195" s="66">
        <v>1782093.0374852777</v>
      </c>
      <c r="H195" s="66">
        <v>12717605.297606636</v>
      </c>
      <c r="I195" s="66">
        <v>57531.164419050459</v>
      </c>
      <c r="J195" s="66">
        <v>168478.48371210453</v>
      </c>
      <c r="K195" s="66">
        <v>145836.96910459083</v>
      </c>
      <c r="L195" s="67">
        <f>E195+F195+G195+H195-I195-J195+Taulukko13[[#This Row],[Jälkikäteistarkistuksesta aiheutuva valtionosuuden lisäsiirto]]</f>
        <v>16128447.638611019</v>
      </c>
      <c r="M195" s="71">
        <f>Taulukko13[[#This Row],[Siirtyvät kustannukset (TP21+TPA22)]]-Taulukko13[[#This Row],[Siirtyvät tulot ml. verokust. alenema ja tasauksen neutralisointi ]]</f>
        <v>-905503.35448336415</v>
      </c>
      <c r="N195" s="66">
        <f>Taulukko13[[#This Row],[Siirtyvien kustannusten ja tulojen erotus]]*$N$3</f>
        <v>543302.0126900184</v>
      </c>
      <c r="O195" s="66">
        <f>$O$3*Taulukko13[[#This Row],[Asukasluku 31.12.2022]]</f>
        <v>6.6828820973768993E-9</v>
      </c>
      <c r="P195" s="161">
        <f>Taulukko13[[#This Row],[Muutoksen rajaus (omavastuu 40 %)]]+Taulukko13[[#This Row],[Neutralisointi]]</f>
        <v>543302.01269002503</v>
      </c>
    </row>
    <row r="196" spans="1:16" x14ac:dyDescent="0.2">
      <c r="A196">
        <v>614</v>
      </c>
      <c r="B196" t="s">
        <v>199</v>
      </c>
      <c r="C196" s="66">
        <v>2999</v>
      </c>
      <c r="D196" s="67">
        <v>19957811.732209962</v>
      </c>
      <c r="E196" s="66">
        <v>10615705.411704395</v>
      </c>
      <c r="F196" s="66">
        <v>345708.70983185212</v>
      </c>
      <c r="G196" s="66">
        <v>1758367.4232313819</v>
      </c>
      <c r="H196" s="66">
        <v>4589617.0454962607</v>
      </c>
      <c r="I196" s="66">
        <v>21937.292438944845</v>
      </c>
      <c r="J196" s="66">
        <v>-1790195.7809252101</v>
      </c>
      <c r="K196" s="66">
        <v>87280.995878001966</v>
      </c>
      <c r="L196" s="67">
        <f>E196+F196+G196+H196-I196-J196+Taulukko13[[#This Row],[Jälkikäteistarkistuksesta aiheutuva valtionosuuden lisäsiirto]]</f>
        <v>19164938.074628156</v>
      </c>
      <c r="M196" s="71">
        <f>Taulukko13[[#This Row],[Siirtyvät kustannukset (TP21+TPA22)]]-Taulukko13[[#This Row],[Siirtyvät tulot ml. verokust. alenema ja tasauksen neutralisointi ]]</f>
        <v>792873.65758180618</v>
      </c>
      <c r="N196" s="66">
        <f>Taulukko13[[#This Row],[Siirtyvien kustannusten ja tulojen erotus]]*$N$3</f>
        <v>-475724.19454908359</v>
      </c>
      <c r="O196" s="66">
        <f>$O$3*Taulukko13[[#This Row],[Asukasluku 31.12.2022]]</f>
        <v>3.9995935761391577E-9</v>
      </c>
      <c r="P196" s="161">
        <f>Taulukko13[[#This Row],[Muutoksen rajaus (omavastuu 40 %)]]+Taulukko13[[#This Row],[Neutralisointi]]</f>
        <v>-475724.19454907958</v>
      </c>
    </row>
    <row r="197" spans="1:16" x14ac:dyDescent="0.2">
      <c r="A197">
        <v>615</v>
      </c>
      <c r="B197" t="s">
        <v>200</v>
      </c>
      <c r="C197" s="66">
        <v>7603</v>
      </c>
      <c r="D197" s="67">
        <v>37662655.756182589</v>
      </c>
      <c r="E197" s="66">
        <v>20054232.400385045</v>
      </c>
      <c r="F197" s="66">
        <v>1247215.3924919432</v>
      </c>
      <c r="G197" s="66">
        <v>3655606.8209520848</v>
      </c>
      <c r="H197" s="66">
        <v>11456578.347502245</v>
      </c>
      <c r="I197" s="66">
        <v>56467.76974294406</v>
      </c>
      <c r="J197" s="66">
        <v>-4601392.8698858954</v>
      </c>
      <c r="K197" s="66">
        <v>221272.89485176691</v>
      </c>
      <c r="L197" s="67">
        <f>E197+F197+G197+H197-I197-J197+Taulukko13[[#This Row],[Jälkikäteistarkistuksesta aiheutuva valtionosuuden lisäsiirto]]</f>
        <v>41179830.95632603</v>
      </c>
      <c r="M197" s="71">
        <f>Taulukko13[[#This Row],[Siirtyvät kustannukset (TP21+TPA22)]]-Taulukko13[[#This Row],[Siirtyvät tulot ml. verokust. alenema ja tasauksen neutralisointi ]]</f>
        <v>-3517175.2001434416</v>
      </c>
      <c r="N197" s="66">
        <f>Taulukko13[[#This Row],[Siirtyvien kustannusten ja tulojen erotus]]*$N$3</f>
        <v>2110305.1200860646</v>
      </c>
      <c r="O197" s="66">
        <f>$O$3*Taulukko13[[#This Row],[Asukasluku 31.12.2022]]</f>
        <v>1.0139683214200072E-8</v>
      </c>
      <c r="P197" s="161">
        <f>Taulukko13[[#This Row],[Muutoksen rajaus (omavastuu 40 %)]]+Taulukko13[[#This Row],[Neutralisointi]]</f>
        <v>2110305.1200860748</v>
      </c>
    </row>
    <row r="198" spans="1:16" x14ac:dyDescent="0.2">
      <c r="A198">
        <v>616</v>
      </c>
      <c r="B198" t="s">
        <v>201</v>
      </c>
      <c r="C198" s="66">
        <v>1807</v>
      </c>
      <c r="D198" s="67">
        <v>6966998.5638591796</v>
      </c>
      <c r="E198" s="66">
        <v>1697120.6043577378</v>
      </c>
      <c r="F198" s="66">
        <v>121045.56996694478</v>
      </c>
      <c r="G198" s="66">
        <v>905177.68596500857</v>
      </c>
      <c r="H198" s="66">
        <v>3729174.3411322096</v>
      </c>
      <c r="I198" s="66">
        <v>17114.047649812132</v>
      </c>
      <c r="J198" s="66">
        <v>-424651.53969784314</v>
      </c>
      <c r="K198" s="66">
        <v>52589.783111553705</v>
      </c>
      <c r="L198" s="67">
        <f>E198+F198+G198+H198-I198-J198+Taulukko13[[#This Row],[Jälkikäteistarkistuksesta aiheutuva valtionosuuden lisäsiirto]]</f>
        <v>6912645.4765814859</v>
      </c>
      <c r="M198" s="71">
        <f>Taulukko13[[#This Row],[Siirtyvät kustannukset (TP21+TPA22)]]-Taulukko13[[#This Row],[Siirtyvät tulot ml. verokust. alenema ja tasauksen neutralisointi ]]</f>
        <v>54353.087277693674</v>
      </c>
      <c r="N198" s="66">
        <f>Taulukko13[[#This Row],[Siirtyvien kustannusten ja tulojen erotus]]*$N$3</f>
        <v>-32611.852366616196</v>
      </c>
      <c r="O198" s="66">
        <f>$O$3*Taulukko13[[#This Row],[Asukasluku 31.12.2022]]</f>
        <v>2.4098918279704763E-9</v>
      </c>
      <c r="P198" s="161">
        <f>Taulukko13[[#This Row],[Muutoksen rajaus (omavastuu 40 %)]]+Taulukko13[[#This Row],[Neutralisointi]]</f>
        <v>-32611.852366613788</v>
      </c>
    </row>
    <row r="199" spans="1:16" x14ac:dyDescent="0.2">
      <c r="A199">
        <v>619</v>
      </c>
      <c r="B199" t="s">
        <v>202</v>
      </c>
      <c r="C199" s="66">
        <v>2675</v>
      </c>
      <c r="D199" s="67">
        <v>13064252.711729182</v>
      </c>
      <c r="E199" s="66">
        <v>6619575.432017196</v>
      </c>
      <c r="F199" s="66">
        <v>263885.27438355761</v>
      </c>
      <c r="G199" s="66">
        <v>1538216.5470358238</v>
      </c>
      <c r="H199" s="66">
        <v>4234033.3613066878</v>
      </c>
      <c r="I199" s="66">
        <v>19993.038224719327</v>
      </c>
      <c r="J199" s="66">
        <v>-1510799.3460243859</v>
      </c>
      <c r="K199" s="66">
        <v>77851.50515960496</v>
      </c>
      <c r="L199" s="67">
        <f>E199+F199+G199+H199-I199-J199+Taulukko13[[#This Row],[Jälkikäteistarkistuksesta aiheutuva valtionosuuden lisäsiirto]]</f>
        <v>14224368.427702539</v>
      </c>
      <c r="M199" s="71">
        <f>Taulukko13[[#This Row],[Siirtyvät kustannukset (TP21+TPA22)]]-Taulukko13[[#This Row],[Siirtyvät tulot ml. verokust. alenema ja tasauksen neutralisointi ]]</f>
        <v>-1160115.7159733567</v>
      </c>
      <c r="N199" s="66">
        <f>Taulukko13[[#This Row],[Siirtyvien kustannusten ja tulojen erotus]]*$N$3</f>
        <v>696069.42958401388</v>
      </c>
      <c r="O199" s="66">
        <f>$O$3*Taulukko13[[#This Row],[Asukasluku 31.12.2022]]</f>
        <v>3.5674934365362615E-9</v>
      </c>
      <c r="P199" s="161">
        <f>Taulukko13[[#This Row],[Muutoksen rajaus (omavastuu 40 %)]]+Taulukko13[[#This Row],[Neutralisointi]]</f>
        <v>696069.42958401749</v>
      </c>
    </row>
    <row r="200" spans="1:16" x14ac:dyDescent="0.2">
      <c r="A200">
        <v>620</v>
      </c>
      <c r="B200" t="s">
        <v>203</v>
      </c>
      <c r="C200" s="66">
        <v>2380</v>
      </c>
      <c r="D200" s="67">
        <v>15899668.005176967</v>
      </c>
      <c r="E200" s="66">
        <v>9626236.8777879979</v>
      </c>
      <c r="F200" s="66">
        <v>601388.12881908566</v>
      </c>
      <c r="G200" s="66">
        <v>1313761.0568428261</v>
      </c>
      <c r="H200" s="66">
        <v>3650488.4708936927</v>
      </c>
      <c r="I200" s="66">
        <v>18899.392868141997</v>
      </c>
      <c r="J200" s="66">
        <v>-1248746.8581390816</v>
      </c>
      <c r="K200" s="66">
        <v>69266.012067237316</v>
      </c>
      <c r="L200" s="67">
        <f>E200+F200+G200+H200-I200-J200+Taulukko13[[#This Row],[Jälkikäteistarkistuksesta aiheutuva valtionosuuden lisäsiirto]]</f>
        <v>16490988.011681778</v>
      </c>
      <c r="M200" s="71">
        <f>Taulukko13[[#This Row],[Siirtyvät kustannukset (TP21+TPA22)]]-Taulukko13[[#This Row],[Siirtyvät tulot ml. verokust. alenema ja tasauksen neutralisointi ]]</f>
        <v>-591320.00650481135</v>
      </c>
      <c r="N200" s="66">
        <f>Taulukko13[[#This Row],[Siirtyvien kustannusten ja tulojen erotus]]*$N$3</f>
        <v>354792.0039028867</v>
      </c>
      <c r="O200" s="66">
        <f>$O$3*Taulukko13[[#This Row],[Asukasluku 31.12.2022]]</f>
        <v>3.1740689267126361E-9</v>
      </c>
      <c r="P200" s="161">
        <f>Taulukko13[[#This Row],[Muutoksen rajaus (omavastuu 40 %)]]+Taulukko13[[#This Row],[Neutralisointi]]</f>
        <v>354792.0039028899</v>
      </c>
    </row>
    <row r="201" spans="1:16" x14ac:dyDescent="0.2">
      <c r="A201">
        <v>623</v>
      </c>
      <c r="B201" t="s">
        <v>204</v>
      </c>
      <c r="C201" s="66">
        <v>2107</v>
      </c>
      <c r="D201" s="67">
        <v>11773242.950150974</v>
      </c>
      <c r="E201" s="66">
        <v>6305350.5927892299</v>
      </c>
      <c r="F201" s="66">
        <v>608735.99345749058</v>
      </c>
      <c r="G201" s="66">
        <v>1104412.5035897675</v>
      </c>
      <c r="H201" s="66">
        <v>4153680.6879727999</v>
      </c>
      <c r="I201" s="66">
        <v>21168.719682557163</v>
      </c>
      <c r="J201" s="66">
        <v>-279399.68075013877</v>
      </c>
      <c r="K201" s="66">
        <v>61320.793035995383</v>
      </c>
      <c r="L201" s="67">
        <f>E201+F201+G201+H201-I201-J201+Taulukko13[[#This Row],[Jälkikäteistarkistuksesta aiheutuva valtionosuuden lisäsiirto]]</f>
        <v>12491731.531912865</v>
      </c>
      <c r="M201" s="71">
        <f>Taulukko13[[#This Row],[Siirtyvät kustannukset (TP21+TPA22)]]-Taulukko13[[#This Row],[Siirtyvät tulot ml. verokust. alenema ja tasauksen neutralisointi ]]</f>
        <v>-718488.58176189102</v>
      </c>
      <c r="N201" s="66">
        <f>Taulukko13[[#This Row],[Siirtyvien kustannusten ja tulojen erotus]]*$N$3</f>
        <v>431093.14905713452</v>
      </c>
      <c r="O201" s="66">
        <f>$O$3*Taulukko13[[#This Row],[Asukasluku 31.12.2022]]</f>
        <v>2.8099845498250104E-9</v>
      </c>
      <c r="P201" s="161">
        <f>Taulukko13[[#This Row],[Muutoksen rajaus (omavastuu 40 %)]]+Taulukko13[[#This Row],[Neutralisointi]]</f>
        <v>431093.14905713731</v>
      </c>
    </row>
    <row r="202" spans="1:16" x14ac:dyDescent="0.2">
      <c r="A202">
        <v>624</v>
      </c>
      <c r="B202" t="s">
        <v>205</v>
      </c>
      <c r="C202" s="66">
        <v>5117</v>
      </c>
      <c r="D202" s="67">
        <v>18765063.422876183</v>
      </c>
      <c r="E202" s="66">
        <v>5709579.6884973776</v>
      </c>
      <c r="F202" s="66">
        <v>381491.11710990174</v>
      </c>
      <c r="G202" s="66">
        <v>1715132.6040068793</v>
      </c>
      <c r="H202" s="66">
        <v>12132366.54766424</v>
      </c>
      <c r="I202" s="66">
        <v>55623.51276106009</v>
      </c>
      <c r="J202" s="66">
        <v>-42312.073125440962</v>
      </c>
      <c r="K202" s="66">
        <v>148921.92594456021</v>
      </c>
      <c r="L202" s="67">
        <f>E202+F202+G202+H202-I202-J202+Taulukko13[[#This Row],[Jälkikäteistarkistuksesta aiheutuva valtionosuuden lisäsiirto]]</f>
        <v>20074180.44358734</v>
      </c>
      <c r="M202" s="71">
        <f>Taulukko13[[#This Row],[Siirtyvät kustannukset (TP21+TPA22)]]-Taulukko13[[#This Row],[Siirtyvät tulot ml. verokust. alenema ja tasauksen neutralisointi ]]</f>
        <v>-1309117.0207111575</v>
      </c>
      <c r="N202" s="66">
        <f>Taulukko13[[#This Row],[Siirtyvien kustannusten ja tulojen erotus]]*$N$3</f>
        <v>785470.21242669434</v>
      </c>
      <c r="O202" s="66">
        <f>$O$3*Taulukko13[[#This Row],[Asukasluku 31.12.2022]]</f>
        <v>6.8242481924321677E-9</v>
      </c>
      <c r="P202" s="161">
        <f>Taulukko13[[#This Row],[Muutoksen rajaus (omavastuu 40 %)]]+Taulukko13[[#This Row],[Neutralisointi]]</f>
        <v>785470.21242670121</v>
      </c>
    </row>
    <row r="203" spans="1:16" x14ac:dyDescent="0.2">
      <c r="A203">
        <v>625</v>
      </c>
      <c r="B203" t="s">
        <v>206</v>
      </c>
      <c r="C203" s="66">
        <v>2991</v>
      </c>
      <c r="D203" s="67">
        <v>12989690.065217977</v>
      </c>
      <c r="E203" s="66">
        <v>5877204.0339602139</v>
      </c>
      <c r="F203" s="66">
        <v>249388.49154247117</v>
      </c>
      <c r="G203" s="66">
        <v>1280222.9930144721</v>
      </c>
      <c r="H203" s="66">
        <v>6517000.3748035114</v>
      </c>
      <c r="I203" s="66">
        <v>30076.282433110417</v>
      </c>
      <c r="J203" s="66">
        <v>-783343.37637360126</v>
      </c>
      <c r="K203" s="66">
        <v>87048.168946683523</v>
      </c>
      <c r="L203" s="67">
        <f>E203+F203+G203+H203-I203-J203+Taulukko13[[#This Row],[Jälkikäteistarkistuksesta aiheutuva valtionosuuden lisäsiirto]]</f>
        <v>14764131.156207843</v>
      </c>
      <c r="M203" s="71">
        <f>Taulukko13[[#This Row],[Siirtyvät kustannukset (TP21+TPA22)]]-Taulukko13[[#This Row],[Siirtyvät tulot ml. verokust. alenema ja tasauksen neutralisointi ]]</f>
        <v>-1774441.0909898654</v>
      </c>
      <c r="N203" s="66">
        <f>Taulukko13[[#This Row],[Siirtyvien kustannusten ja tulojen erotus]]*$N$3</f>
        <v>1064664.6545939189</v>
      </c>
      <c r="O203" s="66">
        <f>$O$3*Taulukko13[[#This Row],[Asukasluku 31.12.2022]]</f>
        <v>3.9889244368897035E-9</v>
      </c>
      <c r="P203" s="161">
        <f>Taulukko13[[#This Row],[Muutoksen rajaus (omavastuu 40 %)]]+Taulukko13[[#This Row],[Neutralisointi]]</f>
        <v>1064664.6545939229</v>
      </c>
    </row>
    <row r="204" spans="1:16" x14ac:dyDescent="0.2">
      <c r="A204">
        <v>626</v>
      </c>
      <c r="B204" t="s">
        <v>207</v>
      </c>
      <c r="C204" s="66">
        <v>4835</v>
      </c>
      <c r="D204" s="67">
        <v>28553021.474350613</v>
      </c>
      <c r="E204" s="66">
        <v>15018607.600164548</v>
      </c>
      <c r="F204" s="66">
        <v>1019270.5498739474</v>
      </c>
      <c r="G204" s="66">
        <v>2245316.3125744998</v>
      </c>
      <c r="H204" s="66">
        <v>8692347.738681037</v>
      </c>
      <c r="I204" s="66">
        <v>43167.689634556227</v>
      </c>
      <c r="J204" s="66">
        <v>-767792.05750596104</v>
      </c>
      <c r="K204" s="66">
        <v>140714.77661558503</v>
      </c>
      <c r="L204" s="67">
        <f>E204+F204+G204+H204-I204-J204+Taulukko13[[#This Row],[Jälkikäteistarkistuksesta aiheutuva valtionosuuden lisäsiirto]]</f>
        <v>27840881.345781021</v>
      </c>
      <c r="M204" s="71">
        <f>Taulukko13[[#This Row],[Siirtyvät kustannukset (TP21+TPA22)]]-Taulukko13[[#This Row],[Siirtyvät tulot ml. verokust. alenema ja tasauksen neutralisointi ]]</f>
        <v>712140.12856959179</v>
      </c>
      <c r="N204" s="66">
        <f>Taulukko13[[#This Row],[Siirtyvien kustannusten ja tulojen erotus]]*$N$3</f>
        <v>-427284.07714175497</v>
      </c>
      <c r="O204" s="66">
        <f>$O$3*Taulukko13[[#This Row],[Asukasluku 31.12.2022]]</f>
        <v>6.4481610338889057E-9</v>
      </c>
      <c r="P204" s="161">
        <f>Taulukko13[[#This Row],[Muutoksen rajaus (omavastuu 40 %)]]+Taulukko13[[#This Row],[Neutralisointi]]</f>
        <v>-427284.07714174851</v>
      </c>
    </row>
    <row r="205" spans="1:16" x14ac:dyDescent="0.2">
      <c r="A205">
        <v>630</v>
      </c>
      <c r="B205" t="s">
        <v>208</v>
      </c>
      <c r="C205" s="66">
        <v>1635</v>
      </c>
      <c r="D205" s="67">
        <v>7419060.2647711812</v>
      </c>
      <c r="E205" s="66">
        <v>2567881.6474903533</v>
      </c>
      <c r="F205" s="66">
        <v>301919.30224956723</v>
      </c>
      <c r="G205" s="66">
        <v>671233.53144408658</v>
      </c>
      <c r="H205" s="66">
        <v>2578330.0833362672</v>
      </c>
      <c r="I205" s="66">
        <v>12802.573974063233</v>
      </c>
      <c r="J205" s="66">
        <v>-781337.55069369671</v>
      </c>
      <c r="K205" s="66">
        <v>47584.004088207141</v>
      </c>
      <c r="L205" s="67">
        <f>E205+F205+G205+H205-I205-J205+Taulukko13[[#This Row],[Jälkikäteistarkistuksesta aiheutuva valtionosuuden lisäsiirto]]</f>
        <v>6935483.5453281142</v>
      </c>
      <c r="M205" s="71">
        <f>Taulukko13[[#This Row],[Siirtyvät kustannukset (TP21+TPA22)]]-Taulukko13[[#This Row],[Siirtyvät tulot ml. verokust. alenema ja tasauksen neutralisointi ]]</f>
        <v>483576.71944306698</v>
      </c>
      <c r="N205" s="66">
        <f>Taulukko13[[#This Row],[Siirtyvien kustannusten ja tulojen erotus]]*$N$3</f>
        <v>-290146.03166584013</v>
      </c>
      <c r="O205" s="66">
        <f>$O$3*Taulukko13[[#This Row],[Asukasluku 31.12.2022]]</f>
        <v>2.1805053341072103E-9</v>
      </c>
      <c r="P205" s="161">
        <f>Taulukko13[[#This Row],[Muutoksen rajaus (omavastuu 40 %)]]+Taulukko13[[#This Row],[Neutralisointi]]</f>
        <v>-290146.03166583797</v>
      </c>
    </row>
    <row r="206" spans="1:16" x14ac:dyDescent="0.2">
      <c r="A206">
        <v>631</v>
      </c>
      <c r="B206" t="s">
        <v>209</v>
      </c>
      <c r="C206" s="66">
        <v>1963</v>
      </c>
      <c r="D206" s="67">
        <v>7002286.3270075051</v>
      </c>
      <c r="E206" s="66">
        <v>2302996.955077054</v>
      </c>
      <c r="F206" s="66">
        <v>175483.81844758161</v>
      </c>
      <c r="G206" s="66">
        <v>820217.04998828121</v>
      </c>
      <c r="H206" s="66">
        <v>4348545.9199376022</v>
      </c>
      <c r="I206" s="66">
        <v>20109.100856472414</v>
      </c>
      <c r="J206" s="66">
        <v>-286514.08549581718</v>
      </c>
      <c r="K206" s="66">
        <v>57129.908272263376</v>
      </c>
      <c r="L206" s="67">
        <f>E206+F206+G206+H206-I206-J206+Taulukko13[[#This Row],[Jälkikäteistarkistuksesta aiheutuva valtionosuuden lisäsiirto]]</f>
        <v>7970778.636362127</v>
      </c>
      <c r="M206" s="71">
        <f>Taulukko13[[#This Row],[Siirtyvät kustannukset (TP21+TPA22)]]-Taulukko13[[#This Row],[Siirtyvät tulot ml. verokust. alenema ja tasauksen neutralisointi ]]</f>
        <v>-968492.30935462192</v>
      </c>
      <c r="N206" s="66">
        <f>Taulukko13[[#This Row],[Siirtyvien kustannusten ja tulojen erotus]]*$N$3</f>
        <v>581095.38561277301</v>
      </c>
      <c r="O206" s="66">
        <f>$O$3*Taulukko13[[#This Row],[Asukasluku 31.12.2022]]</f>
        <v>2.617940043334834E-9</v>
      </c>
      <c r="P206" s="161">
        <f>Taulukko13[[#This Row],[Muutoksen rajaus (omavastuu 40 %)]]+Taulukko13[[#This Row],[Neutralisointi]]</f>
        <v>581095.38561277557</v>
      </c>
    </row>
    <row r="207" spans="1:16" x14ac:dyDescent="0.2">
      <c r="A207">
        <v>635</v>
      </c>
      <c r="B207" t="s">
        <v>210</v>
      </c>
      <c r="C207" s="66">
        <v>6347</v>
      </c>
      <c r="D207" s="67">
        <v>27811169.006681621</v>
      </c>
      <c r="E207" s="66">
        <v>9907953.044198893</v>
      </c>
      <c r="F207" s="66">
        <v>602052.56241571135</v>
      </c>
      <c r="G207" s="66">
        <v>2962245.4851803533</v>
      </c>
      <c r="H207" s="66">
        <v>12340066.819467232</v>
      </c>
      <c r="I207" s="66">
        <v>57527.116088252391</v>
      </c>
      <c r="J207" s="66">
        <v>-1915037.0663847493</v>
      </c>
      <c r="K207" s="66">
        <v>184719.06663477109</v>
      </c>
      <c r="L207" s="67">
        <f>E207+F207+G207+H207-I207-J207+Taulukko13[[#This Row],[Jälkikäteistarkistuksesta aiheutuva valtionosuuden lisäsiirto]]</f>
        <v>27854546.928193457</v>
      </c>
      <c r="M207" s="71">
        <f>Taulukko13[[#This Row],[Siirtyvät kustannukset (TP21+TPA22)]]-Taulukko13[[#This Row],[Siirtyvät tulot ml. verokust. alenema ja tasauksen neutralisointi ]]</f>
        <v>-43377.92151183635</v>
      </c>
      <c r="N207" s="66">
        <f>Taulukko13[[#This Row],[Siirtyvien kustannusten ja tulojen erotus]]*$N$3</f>
        <v>26026.752907101803</v>
      </c>
      <c r="O207" s="66">
        <f>$O$3*Taulukko13[[#This Row],[Asukasluku 31.12.2022]]</f>
        <v>8.4646283520357575E-9</v>
      </c>
      <c r="P207" s="161">
        <f>Taulukko13[[#This Row],[Muutoksen rajaus (omavastuu 40 %)]]+Taulukko13[[#This Row],[Neutralisointi]]</f>
        <v>26026.752907110269</v>
      </c>
    </row>
    <row r="208" spans="1:16" x14ac:dyDescent="0.2">
      <c r="A208">
        <v>636</v>
      </c>
      <c r="B208" t="s">
        <v>211</v>
      </c>
      <c r="C208" s="66">
        <v>8154</v>
      </c>
      <c r="D208" s="67">
        <v>30573021.231429163</v>
      </c>
      <c r="E208" s="66">
        <v>9326091.5804705322</v>
      </c>
      <c r="F208" s="66">
        <v>938823.84568332997</v>
      </c>
      <c r="G208" s="66">
        <v>3814395.3211643533</v>
      </c>
      <c r="H208" s="66">
        <v>14982424.274352493</v>
      </c>
      <c r="I208" s="66">
        <v>70769.204165532617</v>
      </c>
      <c r="J208" s="66">
        <v>-2917441.8741567107</v>
      </c>
      <c r="K208" s="66">
        <v>237308.84974632479</v>
      </c>
      <c r="L208" s="67">
        <f>E208+F208+G208+H208-I208-J208+Taulukko13[[#This Row],[Jälkikäteistarkistuksesta aiheutuva valtionosuuden lisäsiirto]]</f>
        <v>32145716.541408207</v>
      </c>
      <c r="M208" s="71">
        <f>Taulukko13[[#This Row],[Siirtyvät kustannukset (TP21+TPA22)]]-Taulukko13[[#This Row],[Siirtyvät tulot ml. verokust. alenema ja tasauksen neutralisointi ]]</f>
        <v>-1572695.3099790439</v>
      </c>
      <c r="N208" s="66">
        <f>Taulukko13[[#This Row],[Siirtyvien kustannusten ja tulojen erotus]]*$N$3</f>
        <v>943617.18598742608</v>
      </c>
      <c r="O208" s="66">
        <f>$O$3*Taulukko13[[#This Row],[Asukasluku 31.12.2022]]</f>
        <v>1.0874520180006233E-8</v>
      </c>
      <c r="P208" s="161">
        <f>Taulukko13[[#This Row],[Muutoksen rajaus (omavastuu 40 %)]]+Taulukko13[[#This Row],[Neutralisointi]]</f>
        <v>943617.18598743691</v>
      </c>
    </row>
    <row r="209" spans="1:16" x14ac:dyDescent="0.2">
      <c r="A209">
        <v>638</v>
      </c>
      <c r="B209" t="s">
        <v>212</v>
      </c>
      <c r="C209" s="66">
        <v>51232</v>
      </c>
      <c r="D209" s="67">
        <v>178423062.53773376</v>
      </c>
      <c r="E209" s="66">
        <v>37173647.506630346</v>
      </c>
      <c r="F209" s="66">
        <v>22119151.268686488</v>
      </c>
      <c r="G209" s="66">
        <v>16740874.265005462</v>
      </c>
      <c r="H209" s="66">
        <v>140709182.592556</v>
      </c>
      <c r="I209" s="66">
        <v>723764.33782591217</v>
      </c>
      <c r="J209" s="66">
        <v>12107867.429783911</v>
      </c>
      <c r="K209" s="66">
        <v>1491023.66816332</v>
      </c>
      <c r="L209" s="67">
        <f>E209+F209+G209+H209-I209-J209+Taulukko13[[#This Row],[Jälkikäteistarkistuksesta aiheutuva valtionosuuden lisäsiirto]]</f>
        <v>205402247.5334318</v>
      </c>
      <c r="M209" s="71">
        <f>Taulukko13[[#This Row],[Siirtyvät kustannukset (TP21+TPA22)]]-Taulukko13[[#This Row],[Siirtyvät tulot ml. verokust. alenema ja tasauksen neutralisointi ]]</f>
        <v>-26979184.995698035</v>
      </c>
      <c r="N209" s="66">
        <f>Taulukko13[[#This Row],[Siirtyvien kustannusten ja tulojen erotus]]*$N$3</f>
        <v>16187510.997418817</v>
      </c>
      <c r="O209" s="66">
        <f>$O$3*Taulukko13[[#This Row],[Asukasluku 31.12.2022]]</f>
        <v>6.8325167753504954E-8</v>
      </c>
      <c r="P209" s="161">
        <f>Taulukko13[[#This Row],[Muutoksen rajaus (omavastuu 40 %)]]+Taulukko13[[#This Row],[Neutralisointi]]</f>
        <v>16187510.997418886</v>
      </c>
    </row>
    <row r="210" spans="1:16" x14ac:dyDescent="0.2">
      <c r="A210">
        <v>678</v>
      </c>
      <c r="B210" t="s">
        <v>213</v>
      </c>
      <c r="C210" s="66">
        <v>24073</v>
      </c>
      <c r="D210" s="67">
        <v>104048806.03291775</v>
      </c>
      <c r="E210" s="66">
        <v>38276031.584333628</v>
      </c>
      <c r="F210" s="66">
        <v>1763018.7376854108</v>
      </c>
      <c r="G210" s="66">
        <v>8060514.7424046192</v>
      </c>
      <c r="H210" s="66">
        <v>53090042.676713794</v>
      </c>
      <c r="I210" s="66">
        <v>243819.2956402078</v>
      </c>
      <c r="J210" s="66">
        <v>-3335255.3677279213</v>
      </c>
      <c r="K210" s="66">
        <v>700605.33970361506</v>
      </c>
      <c r="L210" s="67">
        <f>E210+F210+G210+H210-I210-J210+Taulukko13[[#This Row],[Jälkikäteistarkistuksesta aiheutuva valtionosuuden lisäsiirto]]</f>
        <v>104981649.15292878</v>
      </c>
      <c r="M210" s="71">
        <f>Taulukko13[[#This Row],[Siirtyvät kustannukset (TP21+TPA22)]]-Taulukko13[[#This Row],[Siirtyvät tulot ml. verokust. alenema ja tasauksen neutralisointi ]]</f>
        <v>-932843.12001103163</v>
      </c>
      <c r="N210" s="66">
        <f>Taulukko13[[#This Row],[Siirtyvien kustannusten ja tulojen erotus]]*$N$3</f>
        <v>559705.87200661888</v>
      </c>
      <c r="O210" s="66">
        <f>$O$3*Taulukko13[[#This Row],[Asukasluku 31.12.2022]]</f>
        <v>3.2104773644013992E-8</v>
      </c>
      <c r="P210" s="161">
        <f>Taulukko13[[#This Row],[Muutoksen rajaus (omavastuu 40 %)]]+Taulukko13[[#This Row],[Neutralisointi]]</f>
        <v>559705.87200665101</v>
      </c>
    </row>
    <row r="211" spans="1:16" x14ac:dyDescent="0.2">
      <c r="A211">
        <v>680</v>
      </c>
      <c r="B211" t="s">
        <v>214</v>
      </c>
      <c r="C211" s="66">
        <v>24942</v>
      </c>
      <c r="D211" s="67">
        <v>90922095.740328297</v>
      </c>
      <c r="E211" s="66">
        <v>22934337.664371021</v>
      </c>
      <c r="F211" s="66">
        <v>3018040.1744859098</v>
      </c>
      <c r="G211" s="66">
        <v>7863663.1266130982</v>
      </c>
      <c r="H211" s="66">
        <v>61139229.191152692</v>
      </c>
      <c r="I211" s="66">
        <v>285176.06535672361</v>
      </c>
      <c r="J211" s="66">
        <v>2528633.3776420504</v>
      </c>
      <c r="K211" s="66">
        <v>725896.16511808103</v>
      </c>
      <c r="L211" s="67">
        <f>E211+F211+G211+H211-I211-J211+Taulukko13[[#This Row],[Jälkikäteistarkistuksesta aiheutuva valtionosuuden lisäsiirto]]</f>
        <v>92867356.878742039</v>
      </c>
      <c r="M211" s="71">
        <f>Taulukko13[[#This Row],[Siirtyvät kustannukset (TP21+TPA22)]]-Taulukko13[[#This Row],[Siirtyvät tulot ml. verokust. alenema ja tasauksen neutralisointi ]]</f>
        <v>-1945261.1384137422</v>
      </c>
      <c r="N211" s="66">
        <f>Taulukko13[[#This Row],[Siirtyvien kustannusten ja tulojen erotus]]*$N$3</f>
        <v>1167156.683048245</v>
      </c>
      <c r="O211" s="66">
        <f>$O$3*Taulukko13[[#This Row],[Asukasluku 31.12.2022]]</f>
        <v>3.3263708894985956E-8</v>
      </c>
      <c r="P211" s="161">
        <f>Taulukko13[[#This Row],[Muutoksen rajaus (omavastuu 40 %)]]+Taulukko13[[#This Row],[Neutralisointi]]</f>
        <v>1167156.6830482783</v>
      </c>
    </row>
    <row r="212" spans="1:16" x14ac:dyDescent="0.2">
      <c r="A212">
        <v>681</v>
      </c>
      <c r="B212" t="s">
        <v>215</v>
      </c>
      <c r="C212" s="66">
        <v>3308</v>
      </c>
      <c r="D212" s="67">
        <v>15905648.582067797</v>
      </c>
      <c r="E212" s="66">
        <v>7036898.8885235731</v>
      </c>
      <c r="F212" s="66">
        <v>586247.00798094156</v>
      </c>
      <c r="G212" s="66">
        <v>1819370.8429829716</v>
      </c>
      <c r="H212" s="66">
        <v>5310839.6384767937</v>
      </c>
      <c r="I212" s="66">
        <v>26212.274673354223</v>
      </c>
      <c r="J212" s="66">
        <v>-1586587.9101265173</v>
      </c>
      <c r="K212" s="66">
        <v>96273.936100176899</v>
      </c>
      <c r="L212" s="67">
        <f>E212+F212+G212+H212-I212-J212+Taulukko13[[#This Row],[Jälkikäteistarkistuksesta aiheutuva valtionosuuden lisäsiirto]]</f>
        <v>16410005.949517621</v>
      </c>
      <c r="M212" s="71">
        <f>Taulukko13[[#This Row],[Siirtyvät kustannukset (TP21+TPA22)]]-Taulukko13[[#This Row],[Siirtyvät tulot ml. verokust. alenema ja tasauksen neutralisointi ]]</f>
        <v>-504357.36744982377</v>
      </c>
      <c r="N212" s="66">
        <f>Taulukko13[[#This Row],[Siirtyvien kustannusten ja tulojen erotus]]*$N$3</f>
        <v>302614.42046989419</v>
      </c>
      <c r="O212" s="66">
        <f>$O$3*Taulukko13[[#This Row],[Asukasluku 31.12.2022]]</f>
        <v>4.4116890796493281E-9</v>
      </c>
      <c r="P212" s="161">
        <f>Taulukko13[[#This Row],[Muutoksen rajaus (omavastuu 40 %)]]+Taulukko13[[#This Row],[Neutralisointi]]</f>
        <v>302614.42046989861</v>
      </c>
    </row>
    <row r="213" spans="1:16" x14ac:dyDescent="0.2">
      <c r="A213">
        <v>683</v>
      </c>
      <c r="B213" t="s">
        <v>216</v>
      </c>
      <c r="C213" s="66">
        <v>3618</v>
      </c>
      <c r="D213" s="67">
        <v>18822248.97129795</v>
      </c>
      <c r="E213" s="66">
        <v>8775420.1829071194</v>
      </c>
      <c r="F213" s="66">
        <v>332038.13016391348</v>
      </c>
      <c r="G213" s="66">
        <v>1763660.2338358127</v>
      </c>
      <c r="H213" s="66">
        <v>5219824.4721104205</v>
      </c>
      <c r="I213" s="66">
        <v>24677.769923382963</v>
      </c>
      <c r="J213" s="66">
        <v>-2477118.2924500187</v>
      </c>
      <c r="K213" s="66">
        <v>105295.97968876663</v>
      </c>
      <c r="L213" s="67">
        <f>E213+F213+G213+H213-I213-J213+Taulukko13[[#This Row],[Jälkikäteistarkistuksesta aiheutuva valtionosuuden lisäsiirto]]</f>
        <v>18648679.521232668</v>
      </c>
      <c r="M213" s="71">
        <f>Taulukko13[[#This Row],[Siirtyvät kustannukset (TP21+TPA22)]]-Taulukko13[[#This Row],[Siirtyvät tulot ml. verokust. alenema ja tasauksen neutralisointi ]]</f>
        <v>173569.45006528124</v>
      </c>
      <c r="N213" s="66">
        <f>Taulukko13[[#This Row],[Siirtyvien kustannusten ja tulojen erotus]]*$N$3</f>
        <v>-104141.67003916872</v>
      </c>
      <c r="O213" s="66">
        <f>$O$3*Taulukko13[[#This Row],[Asukasluku 31.12.2022]]</f>
        <v>4.8251182255656801E-9</v>
      </c>
      <c r="P213" s="161">
        <f>Taulukko13[[#This Row],[Muutoksen rajaus (omavastuu 40 %)]]+Taulukko13[[#This Row],[Neutralisointi]]</f>
        <v>-104141.67003916389</v>
      </c>
    </row>
    <row r="214" spans="1:16" x14ac:dyDescent="0.2">
      <c r="A214">
        <v>684</v>
      </c>
      <c r="B214" t="s">
        <v>217</v>
      </c>
      <c r="C214" s="66">
        <v>38667</v>
      </c>
      <c r="D214" s="67">
        <v>157564897.04683936</v>
      </c>
      <c r="E214" s="66">
        <v>41985502.121358238</v>
      </c>
      <c r="F214" s="66">
        <v>6102242.5529276952</v>
      </c>
      <c r="G214" s="66">
        <v>16261367.994486528</v>
      </c>
      <c r="H214" s="66">
        <v>101777453.04065424</v>
      </c>
      <c r="I214" s="66">
        <v>479520.20753763197</v>
      </c>
      <c r="J214" s="66">
        <v>5930594.7938537607</v>
      </c>
      <c r="K214" s="66">
        <v>1125339.8691612878</v>
      </c>
      <c r="L214" s="67">
        <f>E214+F214+G214+H214-I214-J214+Taulukko13[[#This Row],[Jälkikäteistarkistuksesta aiheutuva valtionosuuden lisäsiirto]]</f>
        <v>160841790.5771966</v>
      </c>
      <c r="M214" s="71">
        <f>Taulukko13[[#This Row],[Siirtyvät kustannukset (TP21+TPA22)]]-Taulukko13[[#This Row],[Siirtyvät tulot ml. verokust. alenema ja tasauksen neutralisointi ]]</f>
        <v>-3276893.5303572416</v>
      </c>
      <c r="N214" s="66">
        <f>Taulukko13[[#This Row],[Siirtyvien kustannusten ja tulojen erotus]]*$N$3</f>
        <v>1966136.1182143446</v>
      </c>
      <c r="O214" s="66">
        <f>$O$3*Taulukko13[[#This Row],[Asukasluku 31.12.2022]]</f>
        <v>5.1567950919830882E-8</v>
      </c>
      <c r="P214" s="161">
        <f>Taulukko13[[#This Row],[Muutoksen rajaus (omavastuu 40 %)]]+Taulukko13[[#This Row],[Neutralisointi]]</f>
        <v>1966136.1182143961</v>
      </c>
    </row>
    <row r="215" spans="1:16" x14ac:dyDescent="0.2">
      <c r="A215">
        <v>686</v>
      </c>
      <c r="B215" t="s">
        <v>218</v>
      </c>
      <c r="C215" s="66">
        <v>2964</v>
      </c>
      <c r="D215" s="67">
        <v>16869500.298813697</v>
      </c>
      <c r="E215" s="66">
        <v>7513409.7793722413</v>
      </c>
      <c r="F215" s="66">
        <v>367821.9989401137</v>
      </c>
      <c r="G215" s="66">
        <v>1531343.4127541934</v>
      </c>
      <c r="H215" s="66">
        <v>4961165.3317600992</v>
      </c>
      <c r="I215" s="66">
        <v>23687.099752391241</v>
      </c>
      <c r="J215" s="66">
        <v>-1516099.8308415459</v>
      </c>
      <c r="K215" s="66">
        <v>86262.378053483772</v>
      </c>
      <c r="L215" s="67">
        <f>E215+F215+G215+H215-I215-J215+Taulukko13[[#This Row],[Jälkikäteistarkistuksesta aiheutuva valtionosuuden lisäsiirto]]</f>
        <v>15952415.631969286</v>
      </c>
      <c r="M215" s="71">
        <f>Taulukko13[[#This Row],[Siirtyvät kustannukset (TP21+TPA22)]]-Taulukko13[[#This Row],[Siirtyvät tulot ml. verokust. alenema ja tasauksen neutralisointi ]]</f>
        <v>917084.66684441082</v>
      </c>
      <c r="N215" s="66">
        <f>Taulukko13[[#This Row],[Siirtyvien kustannusten ja tulojen erotus]]*$N$3</f>
        <v>-550250.80010664638</v>
      </c>
      <c r="O215" s="66">
        <f>$O$3*Taulukko13[[#This Row],[Asukasluku 31.12.2022]]</f>
        <v>3.952916091922796E-9</v>
      </c>
      <c r="P215" s="161">
        <f>Taulukko13[[#This Row],[Muutoksen rajaus (omavastuu 40 %)]]+Taulukko13[[#This Row],[Neutralisointi]]</f>
        <v>-550250.80010664242</v>
      </c>
    </row>
    <row r="216" spans="1:16" x14ac:dyDescent="0.2">
      <c r="A216">
        <v>687</v>
      </c>
      <c r="B216" t="s">
        <v>219</v>
      </c>
      <c r="C216" s="66">
        <v>1477</v>
      </c>
      <c r="D216" s="67">
        <v>9768179.9172003418</v>
      </c>
      <c r="E216" s="66">
        <v>5421524.6657568729</v>
      </c>
      <c r="F216" s="66">
        <v>657549.84899358149</v>
      </c>
      <c r="G216" s="66">
        <v>879098.11198731256</v>
      </c>
      <c r="H216" s="66">
        <v>2027288.8893740647</v>
      </c>
      <c r="I216" s="66">
        <v>11933.982775380769</v>
      </c>
      <c r="J216" s="66">
        <v>-755366.68603612704</v>
      </c>
      <c r="K216" s="66">
        <v>42985.672194667859</v>
      </c>
      <c r="L216" s="67">
        <f>E216+F216+G216+H216-I216-J216+Taulukko13[[#This Row],[Jälkikäteistarkistuksesta aiheutuva valtionosuuden lisäsiirto]]</f>
        <v>9771879.8915672451</v>
      </c>
      <c r="M216" s="71">
        <f>Taulukko13[[#This Row],[Siirtyvät kustannukset (TP21+TPA22)]]-Taulukko13[[#This Row],[Siirtyvät tulot ml. verokust. alenema ja tasauksen neutralisointi ]]</f>
        <v>-3699.9743669033051</v>
      </c>
      <c r="N216" s="66">
        <f>Taulukko13[[#This Row],[Siirtyvien kustannusten ja tulojen erotus]]*$N$3</f>
        <v>2219.9846201419828</v>
      </c>
      <c r="O216" s="66">
        <f>$O$3*Taulukko13[[#This Row],[Asukasluku 31.12.2022]]</f>
        <v>1.9697898339304888E-9</v>
      </c>
      <c r="P216" s="161">
        <f>Taulukko13[[#This Row],[Muutoksen rajaus (omavastuu 40 %)]]+Taulukko13[[#This Row],[Neutralisointi]]</f>
        <v>2219.9846201439527</v>
      </c>
    </row>
    <row r="217" spans="1:16" x14ac:dyDescent="0.2">
      <c r="A217">
        <v>689</v>
      </c>
      <c r="B217" t="s">
        <v>220</v>
      </c>
      <c r="C217" s="66">
        <v>3093</v>
      </c>
      <c r="D217" s="67">
        <v>16433274.831777209</v>
      </c>
      <c r="E217" s="66">
        <v>9313506.5368163772</v>
      </c>
      <c r="F217" s="66">
        <v>1052484.0087781313</v>
      </c>
      <c r="G217" s="66">
        <v>1388679.8490936756</v>
      </c>
      <c r="H217" s="66">
        <v>6170236.9537880598</v>
      </c>
      <c r="I217" s="66">
        <v>32104.65728420348</v>
      </c>
      <c r="J217" s="66">
        <v>-397648.51950906753</v>
      </c>
      <c r="K217" s="66">
        <v>90016.712320993698</v>
      </c>
      <c r="L217" s="67">
        <f>E217+F217+G217+H217-I217-J217+Taulukko13[[#This Row],[Jälkikäteistarkistuksesta aiheutuva valtionosuuden lisäsiirto]]</f>
        <v>18380467.923022099</v>
      </c>
      <c r="M217" s="71">
        <f>Taulukko13[[#This Row],[Siirtyvät kustannukset (TP21+TPA22)]]-Taulukko13[[#This Row],[Siirtyvät tulot ml. verokust. alenema ja tasauksen neutralisointi ]]</f>
        <v>-1947193.0912448894</v>
      </c>
      <c r="N217" s="66">
        <f>Taulukko13[[#This Row],[Siirtyvien kustannusten ja tulojen erotus]]*$N$3</f>
        <v>1168315.8547469333</v>
      </c>
      <c r="O217" s="66">
        <f>$O$3*Taulukko13[[#This Row],[Asukasluku 31.12.2022]]</f>
        <v>4.1249559623202453E-9</v>
      </c>
      <c r="P217" s="161">
        <f>Taulukko13[[#This Row],[Muutoksen rajaus (omavastuu 40 %)]]+Taulukko13[[#This Row],[Neutralisointi]]</f>
        <v>1168315.8547469375</v>
      </c>
    </row>
    <row r="218" spans="1:16" x14ac:dyDescent="0.2">
      <c r="A218">
        <v>691</v>
      </c>
      <c r="B218" t="s">
        <v>221</v>
      </c>
      <c r="C218" s="66">
        <v>2636</v>
      </c>
      <c r="D218" s="67">
        <v>12345446.583597725</v>
      </c>
      <c r="E218" s="66">
        <v>6043559.5534273703</v>
      </c>
      <c r="F218" s="66">
        <v>214380.95231503679</v>
      </c>
      <c r="G218" s="66">
        <v>1332837.7989863125</v>
      </c>
      <c r="H218" s="66">
        <v>4145857.2636068268</v>
      </c>
      <c r="I218" s="66">
        <v>19381.055190303625</v>
      </c>
      <c r="J218" s="66">
        <v>-1613843.2320570813</v>
      </c>
      <c r="K218" s="66">
        <v>76716.473869427544</v>
      </c>
      <c r="L218" s="67">
        <f>E218+F218+G218+H218-I218-J218+Taulukko13[[#This Row],[Jälkikäteistarkistuksesta aiheutuva valtionosuuden lisäsiirto]]</f>
        <v>13407814.219071753</v>
      </c>
      <c r="M218" s="71">
        <f>Taulukko13[[#This Row],[Siirtyvät kustannukset (TP21+TPA22)]]-Taulukko13[[#This Row],[Siirtyvät tulot ml. verokust. alenema ja tasauksen neutralisointi ]]</f>
        <v>-1062367.6354740281</v>
      </c>
      <c r="N218" s="66">
        <f>Taulukko13[[#This Row],[Siirtyvien kustannusten ja tulojen erotus]]*$N$3</f>
        <v>637420.58128441672</v>
      </c>
      <c r="O218" s="66">
        <f>$O$3*Taulukko13[[#This Row],[Asukasluku 31.12.2022]]</f>
        <v>3.5154813826951719E-9</v>
      </c>
      <c r="P218" s="161">
        <f>Taulukko13[[#This Row],[Muutoksen rajaus (omavastuu 40 %)]]+Taulukko13[[#This Row],[Neutralisointi]]</f>
        <v>637420.58128442022</v>
      </c>
    </row>
    <row r="219" spans="1:16" x14ac:dyDescent="0.2">
      <c r="A219">
        <v>694</v>
      </c>
      <c r="B219" t="s">
        <v>222</v>
      </c>
      <c r="C219" s="66">
        <v>28349</v>
      </c>
      <c r="D219" s="67">
        <v>112273199.83409345</v>
      </c>
      <c r="E219" s="66">
        <v>26898854.182596162</v>
      </c>
      <c r="F219" s="66">
        <v>4980099.3404943179</v>
      </c>
      <c r="G219" s="66">
        <v>9809084.4329909515</v>
      </c>
      <c r="H219" s="66">
        <v>69873932.476225615</v>
      </c>
      <c r="I219" s="66">
        <v>332722.67477474676</v>
      </c>
      <c r="J219" s="66">
        <v>1491657.9496093022</v>
      </c>
      <c r="K219" s="66">
        <v>825051.33449332369</v>
      </c>
      <c r="L219" s="67">
        <f>E219+F219+G219+H219-I219-J219+Taulukko13[[#This Row],[Jälkikäteistarkistuksesta aiheutuva valtionosuuden lisäsiirto]]</f>
        <v>110562641.14241631</v>
      </c>
      <c r="M219" s="71">
        <f>Taulukko13[[#This Row],[Siirtyvät kustannukset (TP21+TPA22)]]-Taulukko13[[#This Row],[Siirtyvät tulot ml. verokust. alenema ja tasauksen neutralisointi ]]</f>
        <v>1710558.6916771382</v>
      </c>
      <c r="N219" s="66">
        <f>Taulukko13[[#This Row],[Siirtyvien kustannusten ja tulojen erotus]]*$N$3</f>
        <v>-1026335.2150062827</v>
      </c>
      <c r="O219" s="66">
        <f>$O$3*Taulukko13[[#This Row],[Asukasluku 31.12.2022]]</f>
        <v>3.7807428572847277E-8</v>
      </c>
      <c r="P219" s="161">
        <f>Taulukko13[[#This Row],[Muutoksen rajaus (omavastuu 40 %)]]+Taulukko13[[#This Row],[Neutralisointi]]</f>
        <v>-1026335.2150062448</v>
      </c>
    </row>
    <row r="220" spans="1:16" x14ac:dyDescent="0.2">
      <c r="A220">
        <v>697</v>
      </c>
      <c r="B220" t="s">
        <v>223</v>
      </c>
      <c r="C220" s="66">
        <v>1174</v>
      </c>
      <c r="D220" s="67">
        <v>7861731.4885510691</v>
      </c>
      <c r="E220" s="66">
        <v>4152607.7908793921</v>
      </c>
      <c r="F220" s="66">
        <v>218604.59062605846</v>
      </c>
      <c r="G220" s="66">
        <v>680535.30398103537</v>
      </c>
      <c r="H220" s="66">
        <v>2117476.8081899132</v>
      </c>
      <c r="I220" s="66">
        <v>10383.772692548086</v>
      </c>
      <c r="J220" s="66">
        <v>-486185.26227196644</v>
      </c>
      <c r="K220" s="66">
        <v>34167.352170981765</v>
      </c>
      <c r="L220" s="67">
        <f>E220+F220+G220+H220-I220-J220+Taulukko13[[#This Row],[Jälkikäteistarkistuksesta aiheutuva valtionosuuden lisäsiirto]]</f>
        <v>7679193.3354267981</v>
      </c>
      <c r="M220" s="71">
        <f>Taulukko13[[#This Row],[Siirtyvät kustannukset (TP21+TPA22)]]-Taulukko13[[#This Row],[Siirtyvät tulot ml. verokust. alenema ja tasauksen neutralisointi ]]</f>
        <v>182538.15312427096</v>
      </c>
      <c r="N220" s="66">
        <f>Taulukko13[[#This Row],[Siirtyvien kustannusten ja tulojen erotus]]*$N$3</f>
        <v>-109522.89187456256</v>
      </c>
      <c r="O220" s="66">
        <f>$O$3*Taulukko13[[#This Row],[Asukasluku 31.12.2022]]</f>
        <v>1.5656961848574097E-9</v>
      </c>
      <c r="P220" s="161">
        <f>Taulukko13[[#This Row],[Muutoksen rajaus (omavastuu 40 %)]]+Taulukko13[[#This Row],[Neutralisointi]]</f>
        <v>-109522.89187456098</v>
      </c>
    </row>
    <row r="221" spans="1:16" x14ac:dyDescent="0.2">
      <c r="A221">
        <v>698</v>
      </c>
      <c r="B221" t="s">
        <v>224</v>
      </c>
      <c r="C221" s="66">
        <v>64535</v>
      </c>
      <c r="D221" s="67">
        <v>263694681.50960067</v>
      </c>
      <c r="E221" s="66">
        <v>49434497.50592415</v>
      </c>
      <c r="F221" s="66">
        <v>6132485.1514666565</v>
      </c>
      <c r="G221" s="66">
        <v>22237896.846971843</v>
      </c>
      <c r="H221" s="66">
        <v>141551447.92456609</v>
      </c>
      <c r="I221" s="66">
        <v>656448.18377487245</v>
      </c>
      <c r="J221" s="66">
        <v>-8031839.4791375445</v>
      </c>
      <c r="K221" s="66">
        <v>1878185.7515794788</v>
      </c>
      <c r="L221" s="67">
        <f>E221+F221+G221+H221-I221-J221+Taulukko13[[#This Row],[Jälkikäteistarkistuksesta aiheutuva valtionosuuden lisäsiirto]]</f>
        <v>228609904.47587091</v>
      </c>
      <c r="M221" s="71">
        <f>Taulukko13[[#This Row],[Siirtyvät kustannukset (TP21+TPA22)]]-Taulukko13[[#This Row],[Siirtyvät tulot ml. verokust. alenema ja tasauksen neutralisointi ]]</f>
        <v>35084777.033729762</v>
      </c>
      <c r="N221" s="66">
        <f>Taulukko13[[#This Row],[Siirtyvien kustannusten ja tulojen erotus]]*$N$3</f>
        <v>-21050866.220237851</v>
      </c>
      <c r="O221" s="66">
        <f>$O$3*Taulukko13[[#This Row],[Asukasluku 31.12.2022]]</f>
        <v>8.6066612682941166E-8</v>
      </c>
      <c r="P221" s="161">
        <f>Taulukko13[[#This Row],[Muutoksen rajaus (omavastuu 40 %)]]+Taulukko13[[#This Row],[Neutralisointi]]</f>
        <v>-21050866.220237765</v>
      </c>
    </row>
    <row r="222" spans="1:16" x14ac:dyDescent="0.2">
      <c r="A222">
        <v>700</v>
      </c>
      <c r="B222" t="s">
        <v>225</v>
      </c>
      <c r="C222" s="66">
        <v>4842</v>
      </c>
      <c r="D222" s="67">
        <v>23084625.42513144</v>
      </c>
      <c r="E222" s="66">
        <v>9685924.8360234909</v>
      </c>
      <c r="F222" s="66">
        <v>751862.60822975379</v>
      </c>
      <c r="G222" s="66">
        <v>1942140.7148067739</v>
      </c>
      <c r="H222" s="66">
        <v>10816567.561305977</v>
      </c>
      <c r="I222" s="66">
        <v>51421.131708406494</v>
      </c>
      <c r="J222" s="66">
        <v>-48849.675332455372</v>
      </c>
      <c r="K222" s="66">
        <v>140918.50018048869</v>
      </c>
      <c r="L222" s="67">
        <f>E222+F222+G222+H222-I222-J222+Taulukko13[[#This Row],[Jälkikäteistarkistuksesta aiheutuva valtionosuuden lisäsiirto]]</f>
        <v>23334842.764170539</v>
      </c>
      <c r="M222" s="71">
        <f>Taulukko13[[#This Row],[Siirtyvät kustannukset (TP21+TPA22)]]-Taulukko13[[#This Row],[Siirtyvät tulot ml. verokust. alenema ja tasauksen neutralisointi ]]</f>
        <v>-250217.33903909847</v>
      </c>
      <c r="N222" s="66">
        <f>Taulukko13[[#This Row],[Siirtyvien kustannusten ja tulojen erotus]]*$N$3</f>
        <v>150130.40342345904</v>
      </c>
      <c r="O222" s="66">
        <f>$O$3*Taulukko13[[#This Row],[Asukasluku 31.12.2022]]</f>
        <v>6.4574965307321782E-9</v>
      </c>
      <c r="P222" s="161">
        <f>Taulukko13[[#This Row],[Muutoksen rajaus (omavastuu 40 %)]]+Taulukko13[[#This Row],[Neutralisointi]]</f>
        <v>150130.4034234655</v>
      </c>
    </row>
    <row r="223" spans="1:16" x14ac:dyDescent="0.2">
      <c r="A223">
        <v>702</v>
      </c>
      <c r="B223" t="s">
        <v>226</v>
      </c>
      <c r="C223" s="66">
        <v>4114</v>
      </c>
      <c r="D223" s="67">
        <v>20708299.619073648</v>
      </c>
      <c r="E223" s="66">
        <v>10275101.464197889</v>
      </c>
      <c r="F223" s="66">
        <v>744741.18446102669</v>
      </c>
      <c r="G223" s="66">
        <v>2093778.3213161076</v>
      </c>
      <c r="H223" s="66">
        <v>7202267.5810588263</v>
      </c>
      <c r="I223" s="66">
        <v>35324.082734732634</v>
      </c>
      <c r="J223" s="66">
        <v>-1518990.283383619</v>
      </c>
      <c r="K223" s="66">
        <v>119731.2494305102</v>
      </c>
      <c r="L223" s="67">
        <f>E223+F223+G223+H223-I223-J223+Taulukko13[[#This Row],[Jälkikäteistarkistuksesta aiheutuva valtionosuuden lisäsiirto]]</f>
        <v>21919286.001113247</v>
      </c>
      <c r="M223" s="71">
        <f>Taulukko13[[#This Row],[Siirtyvät kustannukset (TP21+TPA22)]]-Taulukko13[[#This Row],[Siirtyvät tulot ml. verokust. alenema ja tasauksen neutralisointi ]]</f>
        <v>-1210986.3820395991</v>
      </c>
      <c r="N223" s="66">
        <f>Taulukko13[[#This Row],[Siirtyvien kustannusten ja tulojen erotus]]*$N$3</f>
        <v>726591.82922375936</v>
      </c>
      <c r="O223" s="66">
        <f>$O$3*Taulukko13[[#This Row],[Asukasluku 31.12.2022]]</f>
        <v>5.4866048590318424E-9</v>
      </c>
      <c r="P223" s="161">
        <f>Taulukko13[[#This Row],[Muutoksen rajaus (omavastuu 40 %)]]+Taulukko13[[#This Row],[Neutralisointi]]</f>
        <v>726591.82922376483</v>
      </c>
    </row>
    <row r="224" spans="1:16" x14ac:dyDescent="0.2">
      <c r="A224">
        <v>704</v>
      </c>
      <c r="B224" t="s">
        <v>227</v>
      </c>
      <c r="C224" s="66">
        <v>6428</v>
      </c>
      <c r="D224" s="67">
        <v>19599031.435825337</v>
      </c>
      <c r="E224" s="66">
        <v>2580783.2563337493</v>
      </c>
      <c r="F224" s="66">
        <v>515498.62282910955</v>
      </c>
      <c r="G224" s="66">
        <v>2008451.1690571911</v>
      </c>
      <c r="H224" s="66">
        <v>16203841.733476346</v>
      </c>
      <c r="I224" s="66">
        <v>74316.686874530511</v>
      </c>
      <c r="J224" s="66">
        <v>657607.66705602698</v>
      </c>
      <c r="K224" s="66">
        <v>187076.43931437033</v>
      </c>
      <c r="L224" s="67">
        <f>E224+F224+G224+H224-I224-J224+Taulukko13[[#This Row],[Jälkikäteistarkistuksesta aiheutuva valtionosuuden lisäsiirto]]</f>
        <v>20763726.867080204</v>
      </c>
      <c r="M224" s="71">
        <f>Taulukko13[[#This Row],[Siirtyvät kustannukset (TP21+TPA22)]]-Taulukko13[[#This Row],[Siirtyvät tulot ml. verokust. alenema ja tasauksen neutralisointi ]]</f>
        <v>-1164695.4312548675</v>
      </c>
      <c r="N224" s="66">
        <f>Taulukko13[[#This Row],[Siirtyvien kustannusten ja tulojen erotus]]*$N$3</f>
        <v>698817.25875292032</v>
      </c>
      <c r="O224" s="66">
        <f>$O$3*Taulukko13[[#This Row],[Asukasluku 31.12.2022]]</f>
        <v>8.5726533869364809E-9</v>
      </c>
      <c r="P224" s="161">
        <f>Taulukko13[[#This Row],[Muutoksen rajaus (omavastuu 40 %)]]+Taulukko13[[#This Row],[Neutralisointi]]</f>
        <v>698817.25875292893</v>
      </c>
    </row>
    <row r="225" spans="1:16" x14ac:dyDescent="0.2">
      <c r="A225">
        <v>707</v>
      </c>
      <c r="B225" t="s">
        <v>228</v>
      </c>
      <c r="C225" s="66">
        <v>1960</v>
      </c>
      <c r="D225" s="67">
        <v>12094128.987744192</v>
      </c>
      <c r="E225" s="66">
        <v>5931788.7095997054</v>
      </c>
      <c r="F225" s="66">
        <v>239604.30948734959</v>
      </c>
      <c r="G225" s="66">
        <v>1205459.2118356642</v>
      </c>
      <c r="H225" s="66">
        <v>2736791.6740549654</v>
      </c>
      <c r="I225" s="66">
        <v>13229.941110691227</v>
      </c>
      <c r="J225" s="66">
        <v>-1485537.5565142205</v>
      </c>
      <c r="K225" s="66">
        <v>57042.59817301896</v>
      </c>
      <c r="L225" s="67">
        <f>E225+F225+G225+H225-I225-J225+Taulukko13[[#This Row],[Jälkikäteistarkistuksesta aiheutuva valtionosuuden lisäsiirto]]</f>
        <v>11642994.118554233</v>
      </c>
      <c r="M225" s="71">
        <f>Taulukko13[[#This Row],[Siirtyvät kustannukset (TP21+TPA22)]]-Taulukko13[[#This Row],[Siirtyvät tulot ml. verokust. alenema ja tasauksen neutralisointi ]]</f>
        <v>451134.86918995902</v>
      </c>
      <c r="N225" s="66">
        <f>Taulukko13[[#This Row],[Siirtyvien kustannusten ja tulojen erotus]]*$N$3</f>
        <v>-270680.92151397537</v>
      </c>
      <c r="O225" s="66">
        <f>$O$3*Taulukko13[[#This Row],[Asukasluku 31.12.2022]]</f>
        <v>2.6139391161162886E-9</v>
      </c>
      <c r="P225" s="161">
        <f>Taulukko13[[#This Row],[Muutoksen rajaus (omavastuu 40 %)]]+Taulukko13[[#This Row],[Neutralisointi]]</f>
        <v>-270680.92151397275</v>
      </c>
    </row>
    <row r="226" spans="1:16" x14ac:dyDescent="0.2">
      <c r="A226">
        <v>710</v>
      </c>
      <c r="B226" t="s">
        <v>229</v>
      </c>
      <c r="C226" s="66">
        <v>27306</v>
      </c>
      <c r="D226" s="67">
        <v>115258689.04600379</v>
      </c>
      <c r="E226" s="66">
        <v>33733549.16938936</v>
      </c>
      <c r="F226" s="66">
        <v>1865457.4266378069</v>
      </c>
      <c r="G226" s="66">
        <v>11238983.18497142</v>
      </c>
      <c r="H226" s="66">
        <v>61141435.952165425</v>
      </c>
      <c r="I226" s="66">
        <v>280062.69783266459</v>
      </c>
      <c r="J226" s="66">
        <v>-3504934.5039023496</v>
      </c>
      <c r="K226" s="66">
        <v>794696.52332268155</v>
      </c>
      <c r="L226" s="67">
        <f>E226+F226+G226+H226-I226-J226+Taulukko13[[#This Row],[Jälkikäteistarkistuksesta aiheutuva valtionosuuden lisäsiirto]]</f>
        <v>111998994.06255639</v>
      </c>
      <c r="M226" s="71">
        <f>Taulukko13[[#This Row],[Siirtyvät kustannukset (TP21+TPA22)]]-Taulukko13[[#This Row],[Siirtyvät tulot ml. verokust. alenema ja tasauksen neutralisointi ]]</f>
        <v>3259694.9834474027</v>
      </c>
      <c r="N226" s="66">
        <f>Taulukko13[[#This Row],[Siirtyvien kustannusten ja tulojen erotus]]*$N$3</f>
        <v>-1955816.9900684413</v>
      </c>
      <c r="O226" s="66">
        <f>$O$3*Taulukko13[[#This Row],[Asukasluku 31.12.2022]]</f>
        <v>3.6416439543199686E-8</v>
      </c>
      <c r="P226" s="161">
        <f>Taulukko13[[#This Row],[Muutoksen rajaus (omavastuu 40 %)]]+Taulukko13[[#This Row],[Neutralisointi]]</f>
        <v>-1955816.9900684049</v>
      </c>
    </row>
    <row r="227" spans="1:16" x14ac:dyDescent="0.2">
      <c r="A227">
        <v>729</v>
      </c>
      <c r="B227" t="s">
        <v>230</v>
      </c>
      <c r="C227" s="66">
        <v>8975</v>
      </c>
      <c r="D227" s="67">
        <v>45653152.080918886</v>
      </c>
      <c r="E227" s="66">
        <v>18514189.290161975</v>
      </c>
      <c r="F227" s="66">
        <v>1001289.6467859417</v>
      </c>
      <c r="G227" s="66">
        <v>4415364.0011076359</v>
      </c>
      <c r="H227" s="66">
        <v>14886318.725643856</v>
      </c>
      <c r="I227" s="66">
        <v>70619.677058834743</v>
      </c>
      <c r="J227" s="66">
        <v>-4636943.4979972495</v>
      </c>
      <c r="K227" s="66">
        <v>261202.71357288019</v>
      </c>
      <c r="L227" s="67">
        <f>E227+F227+G227+H227-I227-J227+Taulukko13[[#This Row],[Jälkikäteistarkistuksesta aiheutuva valtionosuuden lisäsiirto]]</f>
        <v>43644688.198210701</v>
      </c>
      <c r="M227" s="71">
        <f>Taulukko13[[#This Row],[Siirtyvät kustannukset (TP21+TPA22)]]-Taulukko13[[#This Row],[Siirtyvät tulot ml. verokust. alenema ja tasauksen neutralisointi ]]</f>
        <v>2008463.8827081844</v>
      </c>
      <c r="N227" s="66">
        <f>Taulukko13[[#This Row],[Siirtyvien kustannusten ja tulojen erotus]]*$N$3</f>
        <v>-1205078.3296249104</v>
      </c>
      <c r="O227" s="66">
        <f>$O$3*Taulukko13[[#This Row],[Asukasluku 31.12.2022]]</f>
        <v>1.1969440595481476E-8</v>
      </c>
      <c r="P227" s="161">
        <f>Taulukko13[[#This Row],[Muutoksen rajaus (omavastuu 40 %)]]+Taulukko13[[#This Row],[Neutralisointi]]</f>
        <v>-1205078.3296248985</v>
      </c>
    </row>
    <row r="228" spans="1:16" x14ac:dyDescent="0.2">
      <c r="A228">
        <v>732</v>
      </c>
      <c r="B228" t="s">
        <v>231</v>
      </c>
      <c r="C228" s="66">
        <v>3336</v>
      </c>
      <c r="D228" s="67">
        <v>23818263.755686454</v>
      </c>
      <c r="E228" s="66">
        <v>12757710.888910841</v>
      </c>
      <c r="F228" s="66">
        <v>522791.22456870228</v>
      </c>
      <c r="G228" s="66">
        <v>1742627.8073291911</v>
      </c>
      <c r="H228" s="66">
        <v>5581207.5888125766</v>
      </c>
      <c r="I228" s="66">
        <v>27131.989589857396</v>
      </c>
      <c r="J228" s="66">
        <v>-1531275.2830452253</v>
      </c>
      <c r="K228" s="66">
        <v>97088.830359791449</v>
      </c>
      <c r="L228" s="67">
        <f>E228+F228+G228+H228-I228-J228+Taulukko13[[#This Row],[Jälkikäteistarkistuksesta aiheutuva valtionosuuden lisäsiirto]]</f>
        <v>22205569.633436467</v>
      </c>
      <c r="M228" s="71">
        <f>Taulukko13[[#This Row],[Siirtyvät kustannukset (TP21+TPA22)]]-Taulukko13[[#This Row],[Siirtyvät tulot ml. verokust. alenema ja tasauksen neutralisointi ]]</f>
        <v>1612694.122249987</v>
      </c>
      <c r="N228" s="66">
        <f>Taulukko13[[#This Row],[Siirtyvien kustannusten ja tulojen erotus]]*$N$3</f>
        <v>-967616.47334999195</v>
      </c>
      <c r="O228" s="66">
        <f>$O$3*Taulukko13[[#This Row],[Asukasluku 31.12.2022]]</f>
        <v>4.4490310670224181E-9</v>
      </c>
      <c r="P228" s="161">
        <f>Taulukko13[[#This Row],[Muutoksen rajaus (omavastuu 40 %)]]+Taulukko13[[#This Row],[Neutralisointi]]</f>
        <v>-967616.47334998753</v>
      </c>
    </row>
    <row r="229" spans="1:16" x14ac:dyDescent="0.2">
      <c r="A229">
        <v>734</v>
      </c>
      <c r="B229" t="s">
        <v>232</v>
      </c>
      <c r="C229" s="66">
        <v>50933</v>
      </c>
      <c r="D229" s="67">
        <v>217550774.30908814</v>
      </c>
      <c r="E229" s="66">
        <v>67030761.839532867</v>
      </c>
      <c r="F229" s="66">
        <v>5856629.2937949765</v>
      </c>
      <c r="G229" s="66">
        <v>21151844.98923979</v>
      </c>
      <c r="H229" s="66">
        <v>106236437.80101995</v>
      </c>
      <c r="I229" s="66">
        <v>498248.44704171695</v>
      </c>
      <c r="J229" s="66">
        <v>-10751204.144930048</v>
      </c>
      <c r="K229" s="66">
        <v>1482321.7616052933</v>
      </c>
      <c r="L229" s="67">
        <f>E229+F229+G229+H229-I229-J229+Taulukko13[[#This Row],[Jälkikäteistarkistuksesta aiheutuva valtionosuuden lisäsiirto]]</f>
        <v>212010951.38308117</v>
      </c>
      <c r="M229" s="71">
        <f>Taulukko13[[#This Row],[Siirtyvät kustannukset (TP21+TPA22)]]-Taulukko13[[#This Row],[Siirtyvät tulot ml. verokust. alenema ja tasauksen neutralisointi ]]</f>
        <v>5539822.9260069728</v>
      </c>
      <c r="N229" s="66">
        <f>Taulukko13[[#This Row],[Siirtyvien kustannusten ja tulojen erotus]]*$N$3</f>
        <v>-3323893.7556041828</v>
      </c>
      <c r="O229" s="66">
        <f>$O$3*Taulukko13[[#This Row],[Asukasluku 31.12.2022]]</f>
        <v>6.7926408674056597E-8</v>
      </c>
      <c r="P229" s="161">
        <f>Taulukko13[[#This Row],[Muutoksen rajaus (omavastuu 40 %)]]+Taulukko13[[#This Row],[Neutralisointi]]</f>
        <v>-3323893.7556041148</v>
      </c>
    </row>
    <row r="230" spans="1:16" x14ac:dyDescent="0.2">
      <c r="A230">
        <v>738</v>
      </c>
      <c r="B230" t="s">
        <v>233</v>
      </c>
      <c r="C230" s="66">
        <v>2917</v>
      </c>
      <c r="D230" s="67">
        <v>10429761.362122521</v>
      </c>
      <c r="E230" s="66">
        <v>2347638.1969661615</v>
      </c>
      <c r="F230" s="66">
        <v>249351.77140144235</v>
      </c>
      <c r="G230" s="66">
        <v>1340943.3356323713</v>
      </c>
      <c r="H230" s="66">
        <v>6225493.8213232914</v>
      </c>
      <c r="I230" s="66">
        <v>28780.386200702258</v>
      </c>
      <c r="J230" s="66">
        <v>-466202.4421270992</v>
      </c>
      <c r="K230" s="66">
        <v>84894.519831987913</v>
      </c>
      <c r="L230" s="67">
        <f>E230+F230+G230+H230-I230-J230+Taulukko13[[#This Row],[Jälkikäteistarkistuksesta aiheutuva valtionosuuden lisäsiirto]]</f>
        <v>10685743.70108165</v>
      </c>
      <c r="M230" s="71">
        <f>Taulukko13[[#This Row],[Siirtyvät kustannukset (TP21+TPA22)]]-Taulukko13[[#This Row],[Siirtyvät tulot ml. verokust. alenema ja tasauksen neutralisointi ]]</f>
        <v>-255982.33895912953</v>
      </c>
      <c r="N230" s="66">
        <f>Taulukko13[[#This Row],[Siirtyvien kustannusten ja tulojen erotus]]*$N$3</f>
        <v>153589.40337547768</v>
      </c>
      <c r="O230" s="66">
        <f>$O$3*Taulukko13[[#This Row],[Asukasluku 31.12.2022]]</f>
        <v>3.8902348988322518E-9</v>
      </c>
      <c r="P230" s="161">
        <f>Taulukko13[[#This Row],[Muutoksen rajaus (omavastuu 40 %)]]+Taulukko13[[#This Row],[Neutralisointi]]</f>
        <v>153589.40337548158</v>
      </c>
    </row>
    <row r="231" spans="1:16" x14ac:dyDescent="0.2">
      <c r="A231">
        <v>739</v>
      </c>
      <c r="B231" t="s">
        <v>234</v>
      </c>
      <c r="C231" s="66">
        <v>3256</v>
      </c>
      <c r="D231" s="67">
        <v>16447531.232447449</v>
      </c>
      <c r="E231" s="66">
        <v>9174577.8905857131</v>
      </c>
      <c r="F231" s="66">
        <v>429570.02176361054</v>
      </c>
      <c r="G231" s="66">
        <v>1697505.9304797887</v>
      </c>
      <c r="H231" s="66">
        <v>5805481.8548222966</v>
      </c>
      <c r="I231" s="66">
        <v>27714.514333930405</v>
      </c>
      <c r="J231" s="66">
        <v>-1101780.5244617905</v>
      </c>
      <c r="K231" s="66">
        <v>94760.561046607007</v>
      </c>
      <c r="L231" s="67">
        <f>E231+F231+G231+H231-I231-J231+Taulukko13[[#This Row],[Jälkikäteistarkistuksesta aiheutuva valtionosuuden lisäsiirto]]</f>
        <v>18275962.268825877</v>
      </c>
      <c r="M231" s="71">
        <f>Taulukko13[[#This Row],[Siirtyvät kustannukset (TP21+TPA22)]]-Taulukko13[[#This Row],[Siirtyvät tulot ml. verokust. alenema ja tasauksen neutralisointi ]]</f>
        <v>-1828431.0363784283</v>
      </c>
      <c r="N231" s="66">
        <f>Taulukko13[[#This Row],[Siirtyvien kustannusten ja tulojen erotus]]*$N$3</f>
        <v>1097058.6218270569</v>
      </c>
      <c r="O231" s="66">
        <f>$O$3*Taulukko13[[#This Row],[Asukasluku 31.12.2022]]</f>
        <v>4.3423396745278755E-9</v>
      </c>
      <c r="P231" s="161">
        <f>Taulukko13[[#This Row],[Muutoksen rajaus (omavastuu 40 %)]]+Taulukko13[[#This Row],[Neutralisointi]]</f>
        <v>1097058.6218270613</v>
      </c>
    </row>
    <row r="232" spans="1:16" x14ac:dyDescent="0.2">
      <c r="A232">
        <v>740</v>
      </c>
      <c r="B232" t="s">
        <v>235</v>
      </c>
      <c r="C232" s="66">
        <v>32085</v>
      </c>
      <c r="D232" s="67">
        <v>162492706.79773614</v>
      </c>
      <c r="E232" s="66">
        <v>62894191.920212388</v>
      </c>
      <c r="F232" s="66">
        <v>4338376.0549714174</v>
      </c>
      <c r="G232" s="66">
        <v>14251833.42120707</v>
      </c>
      <c r="H232" s="66">
        <v>63714990.8297306</v>
      </c>
      <c r="I232" s="66">
        <v>302494.03683085978</v>
      </c>
      <c r="J232" s="66">
        <v>-7579081.6773386458</v>
      </c>
      <c r="K232" s="66">
        <v>933781.51141903747</v>
      </c>
      <c r="L232" s="67">
        <f>E232+F232+G232+H232-I232-J232+Taulukko13[[#This Row],[Jälkikäteistarkistuksesta aiheutuva valtionosuuden lisäsiirto]]</f>
        <v>153409761.3780483</v>
      </c>
      <c r="M232" s="71">
        <f>Taulukko13[[#This Row],[Siirtyvät kustannukset (TP21+TPA22)]]-Taulukko13[[#This Row],[Siirtyvät tulot ml. verokust. alenema ja tasauksen neutralisointi ]]</f>
        <v>9082945.4196878374</v>
      </c>
      <c r="N232" s="66">
        <f>Taulukko13[[#This Row],[Siirtyvien kustannusten ja tulojen erotus]]*$N$3</f>
        <v>-5449767.2518127011</v>
      </c>
      <c r="O232" s="66">
        <f>$O$3*Taulukko13[[#This Row],[Asukasluku 31.12.2022]]</f>
        <v>4.2789916602342408E-8</v>
      </c>
      <c r="P232" s="161">
        <f>Taulukko13[[#This Row],[Muutoksen rajaus (omavastuu 40 %)]]+Taulukko13[[#This Row],[Neutralisointi]]</f>
        <v>-5449767.2518126583</v>
      </c>
    </row>
    <row r="233" spans="1:16" x14ac:dyDescent="0.2">
      <c r="A233">
        <v>742</v>
      </c>
      <c r="B233" t="s">
        <v>236</v>
      </c>
      <c r="C233" s="66">
        <v>988</v>
      </c>
      <c r="D233" s="67">
        <v>5855706.5854354696</v>
      </c>
      <c r="E233" s="66">
        <v>2713889.2174634039</v>
      </c>
      <c r="F233" s="66">
        <v>454641.56581555039</v>
      </c>
      <c r="G233" s="66">
        <v>532205.5818433126</v>
      </c>
      <c r="H233" s="66">
        <v>1716930.6147319772</v>
      </c>
      <c r="I233" s="66">
        <v>9652.5369020511844</v>
      </c>
      <c r="J233" s="66">
        <v>-73478.929814228279</v>
      </c>
      <c r="K233" s="66">
        <v>28754.126017827926</v>
      </c>
      <c r="L233" s="67">
        <f>E233+F233+G233+H233-I233-J233+Taulukko13[[#This Row],[Jälkikäteistarkistuksesta aiheutuva valtionosuuden lisäsiirto]]</f>
        <v>5510247.4987842487</v>
      </c>
      <c r="M233" s="71">
        <f>Taulukko13[[#This Row],[Siirtyvät kustannukset (TP21+TPA22)]]-Taulukko13[[#This Row],[Siirtyvät tulot ml. verokust. alenema ja tasauksen neutralisointi ]]</f>
        <v>345459.08665122092</v>
      </c>
      <c r="N233" s="66">
        <f>Taulukko13[[#This Row],[Siirtyvien kustannusten ja tulojen erotus]]*$N$3</f>
        <v>-207275.45199073252</v>
      </c>
      <c r="O233" s="66">
        <f>$O$3*Taulukko13[[#This Row],[Asukasluku 31.12.2022]]</f>
        <v>1.3176386973075987E-9</v>
      </c>
      <c r="P233" s="161">
        <f>Taulukko13[[#This Row],[Muutoksen rajaus (omavastuu 40 %)]]+Taulukko13[[#This Row],[Neutralisointi]]</f>
        <v>-207275.45199073121</v>
      </c>
    </row>
    <row r="234" spans="1:16" x14ac:dyDescent="0.2">
      <c r="A234">
        <v>743</v>
      </c>
      <c r="B234" t="s">
        <v>237</v>
      </c>
      <c r="C234" s="66">
        <v>65323</v>
      </c>
      <c r="D234" s="67">
        <v>246839218.85125962</v>
      </c>
      <c r="E234" s="66">
        <v>56315072.075081706</v>
      </c>
      <c r="F234" s="66">
        <v>7987163.0244652834</v>
      </c>
      <c r="G234" s="66">
        <v>22663897.273512483</v>
      </c>
      <c r="H234" s="66">
        <v>147794575.41363382</v>
      </c>
      <c r="I234" s="66">
        <v>692442.55033710459</v>
      </c>
      <c r="J234" s="66">
        <v>-5934326.6763225943</v>
      </c>
      <c r="K234" s="66">
        <v>1901119.2043143457</v>
      </c>
      <c r="L234" s="67">
        <f>E234+F234+G234+H234-I234-J234+Taulukko13[[#This Row],[Jälkikäteistarkistuksesta aiheutuva valtionosuuden lisäsiirto]]</f>
        <v>241903711.11699313</v>
      </c>
      <c r="M234" s="71">
        <f>Taulukko13[[#This Row],[Siirtyvät kustannukset (TP21+TPA22)]]-Taulukko13[[#This Row],[Siirtyvät tulot ml. verokust. alenema ja tasauksen neutralisointi ]]</f>
        <v>4935507.7342664897</v>
      </c>
      <c r="N234" s="66">
        <f>Taulukko13[[#This Row],[Siirtyvien kustannusten ja tulojen erotus]]*$N$3</f>
        <v>-2961304.6405598931</v>
      </c>
      <c r="O234" s="66">
        <f>$O$3*Taulukko13[[#This Row],[Asukasluku 31.12.2022]]</f>
        <v>8.7117522899012407E-8</v>
      </c>
      <c r="P234" s="161">
        <f>Taulukko13[[#This Row],[Muutoksen rajaus (omavastuu 40 %)]]+Taulukko13[[#This Row],[Neutralisointi]]</f>
        <v>-2961304.640559806</v>
      </c>
    </row>
    <row r="235" spans="1:16" x14ac:dyDescent="0.2">
      <c r="A235">
        <v>746</v>
      </c>
      <c r="B235" t="s">
        <v>238</v>
      </c>
      <c r="C235" s="66">
        <v>4735</v>
      </c>
      <c r="D235" s="67">
        <v>21439638.421095274</v>
      </c>
      <c r="E235" s="66">
        <v>7833126.848073516</v>
      </c>
      <c r="F235" s="66">
        <v>1363391.3419653899</v>
      </c>
      <c r="G235" s="66">
        <v>2076563.5632261739</v>
      </c>
      <c r="H235" s="66">
        <v>7330318.4382969653</v>
      </c>
      <c r="I235" s="66">
        <v>38643.133864676565</v>
      </c>
      <c r="J235" s="66">
        <v>-2683386.3800235037</v>
      </c>
      <c r="K235" s="66">
        <v>137804.43997410449</v>
      </c>
      <c r="L235" s="67">
        <f>E235+F235+G235+H235-I235-J235+Taulukko13[[#This Row],[Jälkikäteistarkistuksesta aiheutuva valtionosuuden lisäsiirto]]</f>
        <v>21385947.877694976</v>
      </c>
      <c r="M235" s="71">
        <f>Taulukko13[[#This Row],[Siirtyvät kustannukset (TP21+TPA22)]]-Taulukko13[[#This Row],[Siirtyvät tulot ml. verokust. alenema ja tasauksen neutralisointi ]]</f>
        <v>53690.543400298804</v>
      </c>
      <c r="N235" s="66">
        <f>Taulukko13[[#This Row],[Siirtyvien kustannusten ja tulojen erotus]]*$N$3</f>
        <v>-32214.326040179276</v>
      </c>
      <c r="O235" s="66">
        <f>$O$3*Taulukko13[[#This Row],[Asukasluku 31.12.2022]]</f>
        <v>6.3147967932707281E-9</v>
      </c>
      <c r="P235" s="161">
        <f>Taulukko13[[#This Row],[Muutoksen rajaus (omavastuu 40 %)]]+Taulukko13[[#This Row],[Neutralisointi]]</f>
        <v>-32214.32604017296</v>
      </c>
    </row>
    <row r="236" spans="1:16" x14ac:dyDescent="0.2">
      <c r="A236">
        <v>747</v>
      </c>
      <c r="B236" t="s">
        <v>239</v>
      </c>
      <c r="C236" s="66">
        <v>1308</v>
      </c>
      <c r="D236" s="67">
        <v>6485078.3615128202</v>
      </c>
      <c r="E236" s="66">
        <v>3075077.927718678</v>
      </c>
      <c r="F236" s="66">
        <v>283701.6364611967</v>
      </c>
      <c r="G236" s="66">
        <v>782079.8196221909</v>
      </c>
      <c r="H236" s="66">
        <v>1896195.2357108793</v>
      </c>
      <c r="I236" s="66">
        <v>9689.5397674516298</v>
      </c>
      <c r="J236" s="66">
        <v>-884238.65980655374</v>
      </c>
      <c r="K236" s="66">
        <v>38067.203270565711</v>
      </c>
      <c r="L236" s="67">
        <f>E236+F236+G236+H236-I236-J236+Taulukko13[[#This Row],[Jälkikäteistarkistuksesta aiheutuva valtionosuuden lisäsiirto]]</f>
        <v>6949670.9428226128</v>
      </c>
      <c r="M236" s="71">
        <f>Taulukko13[[#This Row],[Siirtyvät kustannukset (TP21+TPA22)]]-Taulukko13[[#This Row],[Siirtyvät tulot ml. verokust. alenema ja tasauksen neutralisointi ]]</f>
        <v>-464592.58130979259</v>
      </c>
      <c r="N236" s="66">
        <f>Taulukko13[[#This Row],[Siirtyvien kustannusten ja tulojen erotus]]*$N$3</f>
        <v>278755.54878587549</v>
      </c>
      <c r="O236" s="66">
        <f>$O$3*Taulukko13[[#This Row],[Asukasluku 31.12.2022]]</f>
        <v>1.7444042672857682E-9</v>
      </c>
      <c r="P236" s="161">
        <f>Taulukko13[[#This Row],[Muutoksen rajaus (omavastuu 40 %)]]+Taulukko13[[#This Row],[Neutralisointi]]</f>
        <v>278755.54878587724</v>
      </c>
    </row>
    <row r="237" spans="1:16" x14ac:dyDescent="0.2">
      <c r="A237">
        <v>748</v>
      </c>
      <c r="B237" t="s">
        <v>240</v>
      </c>
      <c r="C237" s="66">
        <v>4897</v>
      </c>
      <c r="D237" s="67">
        <v>22690359.673752014</v>
      </c>
      <c r="E237" s="66">
        <v>7810242.9940716699</v>
      </c>
      <c r="F237" s="66">
        <v>557106.0136728473</v>
      </c>
      <c r="G237" s="66">
        <v>2266850.0448810151</v>
      </c>
      <c r="H237" s="66">
        <v>8289534.7119120769</v>
      </c>
      <c r="I237" s="66">
        <v>39322.904772784008</v>
      </c>
      <c r="J237" s="66">
        <v>-2442216.2061863029</v>
      </c>
      <c r="K237" s="66">
        <v>142519.18533330297</v>
      </c>
      <c r="L237" s="67">
        <f>E237+F237+G237+H237-I237-J237+Taulukko13[[#This Row],[Jälkikäteistarkistuksesta aiheutuva valtionosuuden lisäsiirto]]</f>
        <v>21469146.251284432</v>
      </c>
      <c r="M237" s="71">
        <f>Taulukko13[[#This Row],[Siirtyvät kustannukset (TP21+TPA22)]]-Taulukko13[[#This Row],[Siirtyvät tulot ml. verokust. alenema ja tasauksen neutralisointi ]]</f>
        <v>1221213.4224675819</v>
      </c>
      <c r="N237" s="66">
        <f>Taulukko13[[#This Row],[Siirtyvien kustannusten ja tulojen erotus]]*$N$3</f>
        <v>-732728.05348054902</v>
      </c>
      <c r="O237" s="66">
        <f>$O$3*Taulukko13[[#This Row],[Asukasluku 31.12.2022]]</f>
        <v>6.5308468630721766E-9</v>
      </c>
      <c r="P237" s="161">
        <f>Taulukko13[[#This Row],[Muutoksen rajaus (omavastuu 40 %)]]+Taulukko13[[#This Row],[Neutralisointi]]</f>
        <v>-732728.0534805425</v>
      </c>
    </row>
    <row r="238" spans="1:16" x14ac:dyDescent="0.2">
      <c r="A238">
        <v>749</v>
      </c>
      <c r="B238" t="s">
        <v>241</v>
      </c>
      <c r="C238" s="66">
        <v>21232</v>
      </c>
      <c r="D238" s="67">
        <v>84066564.542424142</v>
      </c>
      <c r="E238" s="66">
        <v>21051830.47137351</v>
      </c>
      <c r="F238" s="66">
        <v>2198925.9981164243</v>
      </c>
      <c r="G238" s="66">
        <v>7121426.1837632041</v>
      </c>
      <c r="H238" s="66">
        <v>48674541.722958423</v>
      </c>
      <c r="I238" s="66">
        <v>226130.1875718321</v>
      </c>
      <c r="J238" s="66">
        <v>-924824.26437933673</v>
      </c>
      <c r="K238" s="66">
        <v>617922.67571915232</v>
      </c>
      <c r="L238" s="67">
        <f>E238+F238+G238+H238-I238-J238+Taulukko13[[#This Row],[Jälkikäteistarkistuksesta aiheutuva valtionosuuden lisäsiirto]]</f>
        <v>80363341.12873821</v>
      </c>
      <c r="M238" s="71">
        <f>Taulukko13[[#This Row],[Siirtyvät kustannukset (TP21+TPA22)]]-Taulukko13[[#This Row],[Siirtyvät tulot ml. verokust. alenema ja tasauksen neutralisointi ]]</f>
        <v>3703223.4136859328</v>
      </c>
      <c r="N238" s="66">
        <f>Taulukko13[[#This Row],[Siirtyvien kustannusten ja tulojen erotus]]*$N$3</f>
        <v>-2221934.0482115592</v>
      </c>
      <c r="O238" s="66">
        <f>$O$3*Taulukko13[[#This Row],[Asukasluku 31.12.2022]]</f>
        <v>2.8315895568051552E-8</v>
      </c>
      <c r="P238" s="161">
        <f>Taulukko13[[#This Row],[Muutoksen rajaus (omavastuu 40 %)]]+Taulukko13[[#This Row],[Neutralisointi]]</f>
        <v>-2221934.0482115308</v>
      </c>
    </row>
    <row r="239" spans="1:16" x14ac:dyDescent="0.2">
      <c r="A239">
        <v>751</v>
      </c>
      <c r="B239" t="s">
        <v>242</v>
      </c>
      <c r="C239" s="66">
        <v>2877</v>
      </c>
      <c r="D239" s="67">
        <v>13095213.715489823</v>
      </c>
      <c r="E239" s="66">
        <v>5251734.2089106692</v>
      </c>
      <c r="F239" s="66">
        <v>137626.44917050155</v>
      </c>
      <c r="G239" s="66">
        <v>1236168.883768721</v>
      </c>
      <c r="H239" s="66">
        <v>6116454.9885353064</v>
      </c>
      <c r="I239" s="66">
        <v>27799.099844181957</v>
      </c>
      <c r="J239" s="66">
        <v>-603532.94665609626</v>
      </c>
      <c r="K239" s="66">
        <v>83730.385175395684</v>
      </c>
      <c r="L239" s="67">
        <f>E239+F239+G239+H239-I239-J239+Taulukko13[[#This Row],[Jälkikäteistarkistuksesta aiheutuva valtionosuuden lisäsiirto]]</f>
        <v>13401448.762372511</v>
      </c>
      <c r="M239" s="71">
        <f>Taulukko13[[#This Row],[Siirtyvät kustannukset (TP21+TPA22)]]-Taulukko13[[#This Row],[Siirtyvät tulot ml. verokust. alenema ja tasauksen neutralisointi ]]</f>
        <v>-306235.04688268714</v>
      </c>
      <c r="N239" s="66">
        <f>Taulukko13[[#This Row],[Siirtyvien kustannusten ja tulojen erotus]]*$N$3</f>
        <v>183741.02812961224</v>
      </c>
      <c r="O239" s="66">
        <f>$O$3*Taulukko13[[#This Row],[Asukasluku 31.12.2022]]</f>
        <v>3.8368892025849809E-9</v>
      </c>
      <c r="P239" s="161">
        <f>Taulukko13[[#This Row],[Muutoksen rajaus (omavastuu 40 %)]]+Taulukko13[[#This Row],[Neutralisointi]]</f>
        <v>183741.02812961608</v>
      </c>
    </row>
    <row r="240" spans="1:16" x14ac:dyDescent="0.2">
      <c r="A240">
        <v>753</v>
      </c>
      <c r="B240" t="s">
        <v>243</v>
      </c>
      <c r="C240" s="66">
        <v>22320</v>
      </c>
      <c r="D240" s="67">
        <v>67548497.85317713</v>
      </c>
      <c r="E240" s="66">
        <v>7977758.534100268</v>
      </c>
      <c r="F240" s="66">
        <v>2229316.2993122088</v>
      </c>
      <c r="G240" s="66">
        <v>5728613.1988278618</v>
      </c>
      <c r="H240" s="66">
        <v>68387688.320345849</v>
      </c>
      <c r="I240" s="66">
        <v>313889.28680772905</v>
      </c>
      <c r="J240" s="66">
        <v>5999191.7620714447</v>
      </c>
      <c r="K240" s="66">
        <v>649587.13837846078</v>
      </c>
      <c r="L240" s="67">
        <f>E240+F240+G240+H240-I240-J240+Taulukko13[[#This Row],[Jälkikäteistarkistuksesta aiheutuva valtionosuuden lisäsiirto]]</f>
        <v>78659882.44208546</v>
      </c>
      <c r="M240" s="71">
        <f>Taulukko13[[#This Row],[Siirtyvät kustannukset (TP21+TPA22)]]-Taulukko13[[#This Row],[Siirtyvät tulot ml. verokust. alenema ja tasauksen neutralisointi ]]</f>
        <v>-11111384.58890833</v>
      </c>
      <c r="N240" s="66">
        <f>Taulukko13[[#This Row],[Siirtyvien kustannusten ja tulojen erotus]]*$N$3</f>
        <v>6666830.7533449959</v>
      </c>
      <c r="O240" s="66">
        <f>$O$3*Taulukko13[[#This Row],[Asukasluku 31.12.2022]]</f>
        <v>2.976689850597733E-8</v>
      </c>
      <c r="P240" s="161">
        <f>Taulukko13[[#This Row],[Muutoksen rajaus (omavastuu 40 %)]]+Taulukko13[[#This Row],[Neutralisointi]]</f>
        <v>6666830.7533450257</v>
      </c>
    </row>
    <row r="241" spans="1:16" x14ac:dyDescent="0.2">
      <c r="A241">
        <v>755</v>
      </c>
      <c r="B241" t="s">
        <v>244</v>
      </c>
      <c r="C241" s="66">
        <v>6217</v>
      </c>
      <c r="D241" s="67">
        <v>19325218.002914228</v>
      </c>
      <c r="E241" s="66">
        <v>2264902.094260165</v>
      </c>
      <c r="F241" s="66">
        <v>369966.93016309442</v>
      </c>
      <c r="G241" s="66">
        <v>2127318.5543030035</v>
      </c>
      <c r="H241" s="66">
        <v>17710540.811067253</v>
      </c>
      <c r="I241" s="66">
        <v>80367.012316415319</v>
      </c>
      <c r="J241" s="66">
        <v>1010761.6083054199</v>
      </c>
      <c r="K241" s="66">
        <v>180935.62900084635</v>
      </c>
      <c r="L241" s="67">
        <f>E241+F241+G241+H241-I241-J241+Taulukko13[[#This Row],[Jälkikäteistarkistuksesta aiheutuva valtionosuuden lisäsiirto]]</f>
        <v>21562535.398172524</v>
      </c>
      <c r="M241" s="71">
        <f>Taulukko13[[#This Row],[Siirtyvät kustannukset (TP21+TPA22)]]-Taulukko13[[#This Row],[Siirtyvät tulot ml. verokust. alenema ja tasauksen neutralisointi ]]</f>
        <v>-2237317.3952582963</v>
      </c>
      <c r="N241" s="66">
        <f>Taulukko13[[#This Row],[Siirtyvien kustannusten ja tulojen erotus]]*$N$3</f>
        <v>1342390.4371549776</v>
      </c>
      <c r="O241" s="66">
        <f>$O$3*Taulukko13[[#This Row],[Asukasluku 31.12.2022]]</f>
        <v>8.2912548392321257E-9</v>
      </c>
      <c r="P241" s="161">
        <f>Taulukko13[[#This Row],[Muutoksen rajaus (omavastuu 40 %)]]+Taulukko13[[#This Row],[Neutralisointi]]</f>
        <v>1342390.437154986</v>
      </c>
    </row>
    <row r="242" spans="1:16" x14ac:dyDescent="0.2">
      <c r="A242">
        <v>758</v>
      </c>
      <c r="B242" t="s">
        <v>245</v>
      </c>
      <c r="C242" s="66">
        <v>8134</v>
      </c>
      <c r="D242" s="67">
        <v>42220297.803409688</v>
      </c>
      <c r="E242" s="66">
        <v>15098262.538497116</v>
      </c>
      <c r="F242" s="66">
        <v>1339442.685211129</v>
      </c>
      <c r="G242" s="66">
        <v>3539304.8003575057</v>
      </c>
      <c r="H242" s="66">
        <v>17668184.13277036</v>
      </c>
      <c r="I242" s="66">
        <v>84488.01330413275</v>
      </c>
      <c r="J242" s="66">
        <v>-209464.95972533923</v>
      </c>
      <c r="K242" s="66">
        <v>236726.78241802868</v>
      </c>
      <c r="L242" s="67">
        <f>E242+F242+G242+H242-I242-J242+Taulukko13[[#This Row],[Jälkikäteistarkistuksesta aiheutuva valtionosuuden lisäsiirto]]</f>
        <v>38006897.885675348</v>
      </c>
      <c r="M242" s="71">
        <f>Taulukko13[[#This Row],[Siirtyvät kustannukset (TP21+TPA22)]]-Taulukko13[[#This Row],[Siirtyvät tulot ml. verokust. alenema ja tasauksen neutralisointi ]]</f>
        <v>4213399.9177343398</v>
      </c>
      <c r="N242" s="66">
        <f>Taulukko13[[#This Row],[Siirtyvien kustannusten ja tulojen erotus]]*$N$3</f>
        <v>-2528039.9506406034</v>
      </c>
      <c r="O242" s="66">
        <f>$O$3*Taulukko13[[#This Row],[Asukasluku 31.12.2022]]</f>
        <v>1.0847847331882598E-8</v>
      </c>
      <c r="P242" s="161">
        <f>Taulukko13[[#This Row],[Muutoksen rajaus (omavastuu 40 %)]]+Taulukko13[[#This Row],[Neutralisointi]]</f>
        <v>-2528039.9506405927</v>
      </c>
    </row>
    <row r="243" spans="1:16" x14ac:dyDescent="0.2">
      <c r="A243">
        <v>759</v>
      </c>
      <c r="B243" t="s">
        <v>246</v>
      </c>
      <c r="C243" s="66">
        <v>1942</v>
      </c>
      <c r="D243" s="67">
        <v>9751525.230853321</v>
      </c>
      <c r="E243" s="66">
        <v>4436184.4925973043</v>
      </c>
      <c r="F243" s="66">
        <v>437659.9620878807</v>
      </c>
      <c r="G243" s="66">
        <v>1088343.6027701583</v>
      </c>
      <c r="H243" s="66">
        <v>2717359.8450671993</v>
      </c>
      <c r="I243" s="66">
        <v>14023.915662609172</v>
      </c>
      <c r="J243" s="66">
        <v>-1351339.713914393</v>
      </c>
      <c r="K243" s="66">
        <v>56518.737577552456</v>
      </c>
      <c r="L243" s="67">
        <f>E243+F243+G243+H243-I243-J243+Taulukko13[[#This Row],[Jälkikäteistarkistuksesta aiheutuva valtionosuuden lisäsiirto]]</f>
        <v>10073382.438351877</v>
      </c>
      <c r="M243" s="71">
        <f>Taulukko13[[#This Row],[Siirtyvät kustannukset (TP21+TPA22)]]-Taulukko13[[#This Row],[Siirtyvät tulot ml. verokust. alenema ja tasauksen neutralisointi ]]</f>
        <v>-321857.207498556</v>
      </c>
      <c r="N243" s="66">
        <f>Taulukko13[[#This Row],[Siirtyvien kustannusten ja tulojen erotus]]*$N$3</f>
        <v>193114.32449913357</v>
      </c>
      <c r="O243" s="66">
        <f>$O$3*Taulukko13[[#This Row],[Asukasluku 31.12.2022]]</f>
        <v>2.5899335528050165E-9</v>
      </c>
      <c r="P243" s="161">
        <f>Taulukko13[[#This Row],[Muutoksen rajaus (omavastuu 40 %)]]+Taulukko13[[#This Row],[Neutralisointi]]</f>
        <v>193114.32449913616</v>
      </c>
    </row>
    <row r="244" spans="1:16" x14ac:dyDescent="0.2">
      <c r="A244">
        <v>761</v>
      </c>
      <c r="B244" t="s">
        <v>247</v>
      </c>
      <c r="C244" s="66">
        <v>8426</v>
      </c>
      <c r="D244" s="67">
        <v>38926591.438378535</v>
      </c>
      <c r="E244" s="66">
        <v>16412128.302291401</v>
      </c>
      <c r="F244" s="66">
        <v>707773.95890117437</v>
      </c>
      <c r="G244" s="66">
        <v>4170232.8907801225</v>
      </c>
      <c r="H244" s="66">
        <v>15881758.510278417</v>
      </c>
      <c r="I244" s="66">
        <v>73739.696879961775</v>
      </c>
      <c r="J244" s="66">
        <v>-3170130.0664124074</v>
      </c>
      <c r="K244" s="66">
        <v>245224.9654111519</v>
      </c>
      <c r="L244" s="67">
        <f>E244+F244+G244+H244-I244-J244+Taulukko13[[#This Row],[Jälkikäteistarkistuksesta aiheutuva valtionosuuden lisäsiirto]]</f>
        <v>40513508.997194707</v>
      </c>
      <c r="M244" s="71">
        <f>Taulukko13[[#This Row],[Siirtyvät kustannukset (TP21+TPA22)]]-Taulukko13[[#This Row],[Siirtyvät tulot ml. verokust. alenema ja tasauksen neutralisointi ]]</f>
        <v>-1586917.5588161722</v>
      </c>
      <c r="N244" s="66">
        <f>Taulukko13[[#This Row],[Siirtyvien kustannusten ja tulojen erotus]]*$N$3</f>
        <v>952150.53528970305</v>
      </c>
      <c r="O244" s="66">
        <f>$O$3*Taulukko13[[#This Row],[Asukasluku 31.12.2022]]</f>
        <v>1.1237270914487678E-8</v>
      </c>
      <c r="P244" s="161">
        <f>Taulukko13[[#This Row],[Muutoksen rajaus (omavastuu 40 %)]]+Taulukko13[[#This Row],[Neutralisointi]]</f>
        <v>952150.53528971435</v>
      </c>
    </row>
    <row r="245" spans="1:16" x14ac:dyDescent="0.2">
      <c r="A245">
        <v>762</v>
      </c>
      <c r="B245" t="s">
        <v>248</v>
      </c>
      <c r="C245" s="66">
        <v>3672</v>
      </c>
      <c r="D245" s="67">
        <v>19264548.202755064</v>
      </c>
      <c r="E245" s="66">
        <v>10282600.367174409</v>
      </c>
      <c r="F245" s="66">
        <v>896723.38190110074</v>
      </c>
      <c r="G245" s="66">
        <v>1987238.4294740942</v>
      </c>
      <c r="H245" s="66">
        <v>5824966.6209190609</v>
      </c>
      <c r="I245" s="66">
        <v>29877.598072752684</v>
      </c>
      <c r="J245" s="66">
        <v>-1608737.9408705931</v>
      </c>
      <c r="K245" s="66">
        <v>106867.56147516613</v>
      </c>
      <c r="L245" s="67">
        <f>E245+F245+G245+H245-I245-J245+Taulukko13[[#This Row],[Jälkikäteistarkistuksesta aiheutuva valtionosuuden lisäsiirto]]</f>
        <v>20677256.703741673</v>
      </c>
      <c r="M245" s="71">
        <f>Taulukko13[[#This Row],[Siirtyvät kustannukset (TP21+TPA22)]]-Taulukko13[[#This Row],[Siirtyvät tulot ml. verokust. alenema ja tasauksen neutralisointi ]]</f>
        <v>-1412708.5009866096</v>
      </c>
      <c r="N245" s="66">
        <f>Taulukko13[[#This Row],[Siirtyvien kustannusten ja tulojen erotus]]*$N$3</f>
        <v>847625.1005919656</v>
      </c>
      <c r="O245" s="66">
        <f>$O$3*Taulukko13[[#This Row],[Asukasluku 31.12.2022]]</f>
        <v>4.897134915499496E-9</v>
      </c>
      <c r="P245" s="161">
        <f>Taulukko13[[#This Row],[Muutoksen rajaus (omavastuu 40 %)]]+Taulukko13[[#This Row],[Neutralisointi]]</f>
        <v>847625.10059197049</v>
      </c>
    </row>
    <row r="246" spans="1:16" x14ac:dyDescent="0.2">
      <c r="A246">
        <v>765</v>
      </c>
      <c r="B246" t="s">
        <v>249</v>
      </c>
      <c r="C246" s="66">
        <v>10354</v>
      </c>
      <c r="D246" s="67">
        <v>46641121.200362131</v>
      </c>
      <c r="E246" s="66">
        <v>14790622.011480827</v>
      </c>
      <c r="F246" s="66">
        <v>1458227.774257577</v>
      </c>
      <c r="G246" s="66">
        <v>4385301.451723421</v>
      </c>
      <c r="H246" s="66">
        <v>21463829.320502028</v>
      </c>
      <c r="I246" s="66">
        <v>101887.47302993404</v>
      </c>
      <c r="J246" s="66">
        <v>-1986990.7919890026</v>
      </c>
      <c r="K246" s="66">
        <v>301336.25585889712</v>
      </c>
      <c r="L246" s="67">
        <f>E246+F246+G246+H246-I246-J246+Taulukko13[[#This Row],[Jälkikäteistarkistuksesta aiheutuva valtionosuuden lisäsiirto]]</f>
        <v>44284420.132781826</v>
      </c>
      <c r="M246" s="71">
        <f>Taulukko13[[#This Row],[Siirtyvät kustannukset (TP21+TPA22)]]-Taulukko13[[#This Row],[Siirtyvät tulot ml. verokust. alenema ja tasauksen neutralisointi ]]</f>
        <v>2356701.067580305</v>
      </c>
      <c r="N246" s="66">
        <f>Taulukko13[[#This Row],[Siirtyvien kustannusten ja tulojen erotus]]*$N$3</f>
        <v>-1414020.6405481827</v>
      </c>
      <c r="O246" s="66">
        <f>$O$3*Taulukko13[[#This Row],[Asukasluku 31.12.2022]]</f>
        <v>1.3808533473606149E-8</v>
      </c>
      <c r="P246" s="161">
        <f>Taulukko13[[#This Row],[Muutoksen rajaus (omavastuu 40 %)]]+Taulukko13[[#This Row],[Neutralisointi]]</f>
        <v>-1414020.6405481689</v>
      </c>
    </row>
    <row r="247" spans="1:16" x14ac:dyDescent="0.2">
      <c r="A247">
        <v>768</v>
      </c>
      <c r="B247" t="s">
        <v>250</v>
      </c>
      <c r="C247" s="66">
        <v>2375</v>
      </c>
      <c r="D247" s="67">
        <v>12642601.436939042</v>
      </c>
      <c r="E247" s="66">
        <v>6568447.0956547558</v>
      </c>
      <c r="F247" s="66">
        <v>506205.32146525348</v>
      </c>
      <c r="G247" s="66">
        <v>1322441.5144957218</v>
      </c>
      <c r="H247" s="66">
        <v>3753791.061727507</v>
      </c>
      <c r="I247" s="66">
        <v>18935.484926411707</v>
      </c>
      <c r="J247" s="66">
        <v>-1132914.5693300229</v>
      </c>
      <c r="K247" s="66">
        <v>69120.495235163282</v>
      </c>
      <c r="L247" s="67">
        <f>E247+F247+G247+H247-I247-J247+Taulukko13[[#This Row],[Jälkikäteistarkistuksesta aiheutuva valtionosuuden lisäsiirto]]</f>
        <v>13333984.572982013</v>
      </c>
      <c r="M247" s="71">
        <f>Taulukko13[[#This Row],[Siirtyvät kustannukset (TP21+TPA22)]]-Taulukko13[[#This Row],[Siirtyvät tulot ml. verokust. alenema ja tasauksen neutralisointi ]]</f>
        <v>-691383.13604297116</v>
      </c>
      <c r="N247" s="66">
        <f>Taulukko13[[#This Row],[Siirtyvien kustannusten ja tulojen erotus]]*$N$3</f>
        <v>414829.88162578258</v>
      </c>
      <c r="O247" s="66">
        <f>$O$3*Taulukko13[[#This Row],[Asukasluku 31.12.2022]]</f>
        <v>3.1674007146817274E-9</v>
      </c>
      <c r="P247" s="161">
        <f>Taulukko13[[#This Row],[Muutoksen rajaus (omavastuu 40 %)]]+Taulukko13[[#This Row],[Neutralisointi]]</f>
        <v>414829.88162578573</v>
      </c>
    </row>
    <row r="248" spans="1:16" x14ac:dyDescent="0.2">
      <c r="A248">
        <v>777</v>
      </c>
      <c r="B248" t="s">
        <v>251</v>
      </c>
      <c r="C248" s="66">
        <v>7367</v>
      </c>
      <c r="D248" s="67">
        <v>41764876.162303835</v>
      </c>
      <c r="E248" s="66">
        <v>20861805.507134754</v>
      </c>
      <c r="F248" s="66">
        <v>1303107.1008831533</v>
      </c>
      <c r="G248" s="66">
        <v>3609195.9569893838</v>
      </c>
      <c r="H248" s="66">
        <v>12496344.141310539</v>
      </c>
      <c r="I248" s="66">
        <v>61337.916158857071</v>
      </c>
      <c r="J248" s="66">
        <v>-3255788.74026806</v>
      </c>
      <c r="K248" s="66">
        <v>214404.50037787278</v>
      </c>
      <c r="L248" s="67">
        <f>E248+F248+G248+H248-I248-J248+Taulukko13[[#This Row],[Jälkikäteistarkistuksesta aiheutuva valtionosuuden lisäsiirto]]</f>
        <v>41679308.030804902</v>
      </c>
      <c r="M248" s="71">
        <f>Taulukko13[[#This Row],[Siirtyvät kustannukset (TP21+TPA22)]]-Taulukko13[[#This Row],[Siirtyvät tulot ml. verokust. alenema ja tasauksen neutralisointi ]]</f>
        <v>85568.131498932838</v>
      </c>
      <c r="N248" s="66">
        <f>Taulukko13[[#This Row],[Siirtyvien kustannusten ja tulojen erotus]]*$N$3</f>
        <v>-51340.87889935969</v>
      </c>
      <c r="O248" s="66">
        <f>$O$3*Taulukko13[[#This Row],[Asukasluku 31.12.2022]]</f>
        <v>9.8249436063411737E-9</v>
      </c>
      <c r="P248" s="161">
        <f>Taulukko13[[#This Row],[Muutoksen rajaus (omavastuu 40 %)]]+Taulukko13[[#This Row],[Neutralisointi]]</f>
        <v>-51340.878899349867</v>
      </c>
    </row>
    <row r="249" spans="1:16" x14ac:dyDescent="0.2">
      <c r="A249">
        <v>778</v>
      </c>
      <c r="B249" t="s">
        <v>252</v>
      </c>
      <c r="C249" s="66">
        <v>6763</v>
      </c>
      <c r="D249" s="67">
        <v>35761163.807345949</v>
      </c>
      <c r="E249" s="66">
        <v>17339006.454968531</v>
      </c>
      <c r="F249" s="66">
        <v>789202.24178705434</v>
      </c>
      <c r="G249" s="66">
        <v>3143816.6178578958</v>
      </c>
      <c r="H249" s="66">
        <v>12164957.545769989</v>
      </c>
      <c r="I249" s="66">
        <v>57580.63512903123</v>
      </c>
      <c r="J249" s="66">
        <v>-2825057.4061737671</v>
      </c>
      <c r="K249" s="66">
        <v>196826.06706333021</v>
      </c>
      <c r="L249" s="67">
        <f>E249+F249+G249+H249-I249-J249+Taulukko13[[#This Row],[Jälkikäteistarkistuksesta aiheutuva valtionosuuden lisäsiirto]]</f>
        <v>36401285.698491536</v>
      </c>
      <c r="M249" s="71">
        <f>Taulukko13[[#This Row],[Siirtyvät kustannukset (TP21+TPA22)]]-Taulukko13[[#This Row],[Siirtyvät tulot ml. verokust. alenema ja tasauksen neutralisointi ]]</f>
        <v>-640121.89114558697</v>
      </c>
      <c r="N249" s="66">
        <f>Taulukko13[[#This Row],[Siirtyvien kustannusten ja tulojen erotus]]*$N$3</f>
        <v>384073.13468735211</v>
      </c>
      <c r="O249" s="66">
        <f>$O$3*Taulukko13[[#This Row],[Asukasluku 31.12.2022]]</f>
        <v>9.019423593007378E-9</v>
      </c>
      <c r="P249" s="161">
        <f>Taulukko13[[#This Row],[Muutoksen rajaus (omavastuu 40 %)]]+Taulukko13[[#This Row],[Neutralisointi]]</f>
        <v>384073.13468736113</v>
      </c>
    </row>
    <row r="250" spans="1:16" x14ac:dyDescent="0.2">
      <c r="A250">
        <v>781</v>
      </c>
      <c r="B250" t="s">
        <v>253</v>
      </c>
      <c r="C250" s="66">
        <v>3504</v>
      </c>
      <c r="D250" s="67">
        <v>18562845.989258416</v>
      </c>
      <c r="E250" s="66">
        <v>11089840.856270727</v>
      </c>
      <c r="F250" s="66">
        <v>643373.31693470175</v>
      </c>
      <c r="G250" s="66">
        <v>1850420.9963269997</v>
      </c>
      <c r="H250" s="66">
        <v>5954735.0188673902</v>
      </c>
      <c r="I250" s="66">
        <v>29328.283335718173</v>
      </c>
      <c r="J250" s="66">
        <v>-1538913.3185343521</v>
      </c>
      <c r="K250" s="66">
        <v>101978.19591747879</v>
      </c>
      <c r="L250" s="67">
        <f>E250+F250+G250+H250-I250-J250+Taulukko13[[#This Row],[Jälkikäteistarkistuksesta aiheutuva valtionosuuden lisäsiirto]]</f>
        <v>21149933.41951593</v>
      </c>
      <c r="M250" s="71">
        <f>Taulukko13[[#This Row],[Siirtyvät kustannukset (TP21+TPA22)]]-Taulukko13[[#This Row],[Siirtyvät tulot ml. verokust. alenema ja tasauksen neutralisointi ]]</f>
        <v>-2587087.4302575141</v>
      </c>
      <c r="N250" s="66">
        <f>Taulukko13[[#This Row],[Siirtyvien kustannusten ja tulojen erotus]]*$N$3</f>
        <v>1552252.4581545081</v>
      </c>
      <c r="O250" s="66">
        <f>$O$3*Taulukko13[[#This Row],[Asukasluku 31.12.2022]]</f>
        <v>4.6730829912609566E-9</v>
      </c>
      <c r="P250" s="161">
        <f>Taulukko13[[#This Row],[Muutoksen rajaus (omavastuu 40 %)]]+Taulukko13[[#This Row],[Neutralisointi]]</f>
        <v>1552252.4581545128</v>
      </c>
    </row>
    <row r="251" spans="1:16" x14ac:dyDescent="0.2">
      <c r="A251">
        <v>783</v>
      </c>
      <c r="B251" t="s">
        <v>254</v>
      </c>
      <c r="C251" s="66">
        <v>6419</v>
      </c>
      <c r="D251" s="67">
        <v>29116377.565759361</v>
      </c>
      <c r="E251" s="66">
        <v>10058991.059852039</v>
      </c>
      <c r="F251" s="66">
        <v>687252.97202777374</v>
      </c>
      <c r="G251" s="66">
        <v>2895704.6166634299</v>
      </c>
      <c r="H251" s="66">
        <v>14273642.296961369</v>
      </c>
      <c r="I251" s="66">
        <v>66500.480603518256</v>
      </c>
      <c r="J251" s="66">
        <v>-701603.12263802998</v>
      </c>
      <c r="K251" s="66">
        <v>186814.50901663711</v>
      </c>
      <c r="L251" s="67">
        <f>E251+F251+G251+H251-I251-J251+Taulukko13[[#This Row],[Jälkikäteistarkistuksesta aiheutuva valtionosuuden lisäsiirto]]</f>
        <v>28737508.096555758</v>
      </c>
      <c r="M251" s="71">
        <f>Taulukko13[[#This Row],[Siirtyvät kustannukset (TP21+TPA22)]]-Taulukko13[[#This Row],[Siirtyvät tulot ml. verokust. alenema ja tasauksen neutralisointi ]]</f>
        <v>378869.46920360252</v>
      </c>
      <c r="N251" s="66">
        <f>Taulukko13[[#This Row],[Siirtyvien kustannusten ja tulojen erotus]]*$N$3</f>
        <v>-227321.68152216147</v>
      </c>
      <c r="O251" s="66">
        <f>$O$3*Taulukko13[[#This Row],[Asukasluku 31.12.2022]]</f>
        <v>8.5606506052808459E-9</v>
      </c>
      <c r="P251" s="161">
        <f>Taulukko13[[#This Row],[Muutoksen rajaus (omavastuu 40 %)]]+Taulukko13[[#This Row],[Neutralisointi]]</f>
        <v>-227321.68152215291</v>
      </c>
    </row>
    <row r="252" spans="1:16" x14ac:dyDescent="0.2">
      <c r="A252">
        <v>785</v>
      </c>
      <c r="B252" t="s">
        <v>255</v>
      </c>
      <c r="C252" s="66">
        <v>2626</v>
      </c>
      <c r="D252" s="67">
        <v>14312341.140661653</v>
      </c>
      <c r="E252" s="66">
        <v>9229306.8273254037</v>
      </c>
      <c r="F252" s="66">
        <v>305012.83711579198</v>
      </c>
      <c r="G252" s="66">
        <v>1371530.2172884587</v>
      </c>
      <c r="H252" s="66">
        <v>4277213.331202073</v>
      </c>
      <c r="I252" s="66">
        <v>20367.781268997871</v>
      </c>
      <c r="J252" s="66">
        <v>-1382010.6783292403</v>
      </c>
      <c r="K252" s="66">
        <v>76425.44020527949</v>
      </c>
      <c r="L252" s="67">
        <f>E252+F252+G252+H252-I252-J252+Taulukko13[[#This Row],[Jälkikäteistarkistuksesta aiheutuva valtionosuuden lisäsiirto]]</f>
        <v>16621131.550197251</v>
      </c>
      <c r="M252" s="71">
        <f>Taulukko13[[#This Row],[Siirtyvät kustannukset (TP21+TPA22)]]-Taulukko13[[#This Row],[Siirtyvät tulot ml. verokust. alenema ja tasauksen neutralisointi ]]</f>
        <v>-2308790.409535598</v>
      </c>
      <c r="N252" s="66">
        <f>Taulukko13[[#This Row],[Siirtyvien kustannusten ja tulojen erotus]]*$N$3</f>
        <v>1385274.2457213586</v>
      </c>
      <c r="O252" s="66">
        <f>$O$3*Taulukko13[[#This Row],[Asukasluku 31.12.2022]]</f>
        <v>3.5021449586333544E-9</v>
      </c>
      <c r="P252" s="161">
        <f>Taulukko13[[#This Row],[Muutoksen rajaus (omavastuu 40 %)]]+Taulukko13[[#This Row],[Neutralisointi]]</f>
        <v>1385274.2457213621</v>
      </c>
    </row>
    <row r="253" spans="1:16" x14ac:dyDescent="0.2">
      <c r="A253">
        <v>790</v>
      </c>
      <c r="B253" t="s">
        <v>256</v>
      </c>
      <c r="C253" s="66">
        <v>23734</v>
      </c>
      <c r="D253" s="67">
        <v>105962033.5585254</v>
      </c>
      <c r="E253" s="66">
        <v>42426325.768808067</v>
      </c>
      <c r="F253" s="66">
        <v>2500474.6278975969</v>
      </c>
      <c r="G253" s="66">
        <v>10359481.895242117</v>
      </c>
      <c r="H253" s="66">
        <v>45488101.602726214</v>
      </c>
      <c r="I253" s="66">
        <v>213306.97965848929</v>
      </c>
      <c r="J253" s="66">
        <v>-8405052.9722963944</v>
      </c>
      <c r="K253" s="66">
        <v>690739.29848899588</v>
      </c>
      <c r="L253" s="67">
        <f>E253+F253+G253+H253-I253-J253+Taulukko13[[#This Row],[Jälkikäteistarkistuksesta aiheutuva valtionosuuden lisäsiirto]]</f>
        <v>109656869.1858009</v>
      </c>
      <c r="M253" s="71">
        <f>Taulukko13[[#This Row],[Siirtyvät kustannukset (TP21+TPA22)]]-Taulukko13[[#This Row],[Siirtyvät tulot ml. verokust. alenema ja tasauksen neutralisointi ]]</f>
        <v>-3694835.6272754967</v>
      </c>
      <c r="N253" s="66">
        <f>Taulukko13[[#This Row],[Siirtyvien kustannusten ja tulojen erotus]]*$N$3</f>
        <v>2216901.3763652975</v>
      </c>
      <c r="O253" s="66">
        <f>$O$3*Taulukko13[[#This Row],[Asukasluku 31.12.2022]]</f>
        <v>3.1652668868318368E-8</v>
      </c>
      <c r="P253" s="161">
        <f>Taulukko13[[#This Row],[Muutoksen rajaus (omavastuu 40 %)]]+Taulukko13[[#This Row],[Neutralisointi]]</f>
        <v>2216901.3763653291</v>
      </c>
    </row>
    <row r="254" spans="1:16" x14ac:dyDescent="0.2">
      <c r="A254">
        <v>791</v>
      </c>
      <c r="B254" t="s">
        <v>257</v>
      </c>
      <c r="C254" s="66">
        <v>5029</v>
      </c>
      <c r="D254" s="67">
        <v>26336235.286704451</v>
      </c>
      <c r="E254" s="66">
        <v>13128571.65762884</v>
      </c>
      <c r="F254" s="66">
        <v>598282.62793675438</v>
      </c>
      <c r="G254" s="66">
        <v>2838922.3545872103</v>
      </c>
      <c r="H254" s="66">
        <v>7814665.6389425565</v>
      </c>
      <c r="I254" s="66">
        <v>37395.162052879699</v>
      </c>
      <c r="J254" s="66">
        <v>-2833412.4386425084</v>
      </c>
      <c r="K254" s="66">
        <v>146360.82970005731</v>
      </c>
      <c r="L254" s="67">
        <f>E254+F254+G254+H254-I254-J254+Taulukko13[[#This Row],[Jälkikäteistarkistuksesta aiheutuva valtionosuuden lisäsiirto]]</f>
        <v>27322820.385385044</v>
      </c>
      <c r="M254" s="71">
        <f>Taulukko13[[#This Row],[Siirtyvät kustannukset (TP21+TPA22)]]-Taulukko13[[#This Row],[Siirtyvät tulot ml. verokust. alenema ja tasauksen neutralisointi ]]</f>
        <v>-986585.09868059307</v>
      </c>
      <c r="N254" s="66">
        <f>Taulukko13[[#This Row],[Siirtyvien kustannusten ja tulojen erotus]]*$N$3</f>
        <v>591951.05920835573</v>
      </c>
      <c r="O254" s="66">
        <f>$O$3*Taulukko13[[#This Row],[Asukasluku 31.12.2022]]</f>
        <v>6.7068876606881718E-9</v>
      </c>
      <c r="P254" s="161">
        <f>Taulukko13[[#This Row],[Muutoksen rajaus (omavastuu 40 %)]]+Taulukko13[[#This Row],[Neutralisointi]]</f>
        <v>591951.05920836248</v>
      </c>
    </row>
    <row r="255" spans="1:16" x14ac:dyDescent="0.2">
      <c r="A255">
        <v>831</v>
      </c>
      <c r="B255" t="s">
        <v>258</v>
      </c>
      <c r="C255" s="66">
        <v>4559</v>
      </c>
      <c r="D255" s="67">
        <v>16415199.469263295</v>
      </c>
      <c r="E255" s="66">
        <v>3524165.9824235351</v>
      </c>
      <c r="F255" s="66">
        <v>283151.74778210872</v>
      </c>
      <c r="G255" s="66">
        <v>1621677.0181259895</v>
      </c>
      <c r="H255" s="66">
        <v>11035647.784389995</v>
      </c>
      <c r="I255" s="66">
        <v>50311.535186301742</v>
      </c>
      <c r="J255" s="66">
        <v>186969.50357376781</v>
      </c>
      <c r="K255" s="66">
        <v>132682.24748509869</v>
      </c>
      <c r="L255" s="67">
        <f>E255+F255+G255+H255-I255-J255+Taulukko13[[#This Row],[Jälkikäteistarkistuksesta aiheutuva valtionosuuden lisäsiirto]]</f>
        <v>16360043.741446657</v>
      </c>
      <c r="M255" s="71">
        <f>Taulukko13[[#This Row],[Siirtyvät kustannukset (TP21+TPA22)]]-Taulukko13[[#This Row],[Siirtyvät tulot ml. verokust. alenema ja tasauksen neutralisointi ]]</f>
        <v>55155.727816637605</v>
      </c>
      <c r="N255" s="66">
        <f>Taulukko13[[#This Row],[Siirtyvien kustannusten ja tulojen erotus]]*$N$3</f>
        <v>-33093.436689982555</v>
      </c>
      <c r="O255" s="66">
        <f>$O$3*Taulukko13[[#This Row],[Asukasluku 31.12.2022]]</f>
        <v>6.0800757297827346E-9</v>
      </c>
      <c r="P255" s="161">
        <f>Taulukko13[[#This Row],[Muutoksen rajaus (omavastuu 40 %)]]+Taulukko13[[#This Row],[Neutralisointi]]</f>
        <v>-33093.436689976472</v>
      </c>
    </row>
    <row r="256" spans="1:16" x14ac:dyDescent="0.2">
      <c r="A256">
        <v>832</v>
      </c>
      <c r="B256" t="s">
        <v>259</v>
      </c>
      <c r="C256" s="66">
        <v>3825</v>
      </c>
      <c r="D256" s="67">
        <v>18710774.945158996</v>
      </c>
      <c r="E256" s="66">
        <v>10986140.825962022</v>
      </c>
      <c r="F256" s="66">
        <v>653095.3853184313</v>
      </c>
      <c r="G256" s="66">
        <v>1793932.1972759899</v>
      </c>
      <c r="H256" s="66">
        <v>6171904.7838908508</v>
      </c>
      <c r="I256" s="66">
        <v>30336.806936432542</v>
      </c>
      <c r="J256" s="66">
        <v>-2004212.6426115781</v>
      </c>
      <c r="K256" s="66">
        <v>111320.37653663139</v>
      </c>
      <c r="L256" s="67">
        <f>E256+F256+G256+H256-I256-J256+Taulukko13[[#This Row],[Jälkikäteistarkistuksesta aiheutuva valtionosuuden lisäsiirto]]</f>
        <v>21690269.404659074</v>
      </c>
      <c r="M256" s="71">
        <f>Taulukko13[[#This Row],[Siirtyvät kustannukset (TP21+TPA22)]]-Taulukko13[[#This Row],[Siirtyvät tulot ml. verokust. alenema ja tasauksen neutralisointi ]]</f>
        <v>-2979494.4595000781</v>
      </c>
      <c r="N256" s="66">
        <f>Taulukko13[[#This Row],[Siirtyvien kustannusten ja tulojen erotus]]*$N$3</f>
        <v>1787696.6757000464</v>
      </c>
      <c r="O256" s="66">
        <f>$O$3*Taulukko13[[#This Row],[Asukasluku 31.12.2022]]</f>
        <v>5.1011822036453087E-9</v>
      </c>
      <c r="P256" s="161">
        <f>Taulukko13[[#This Row],[Muutoksen rajaus (omavastuu 40 %)]]+Taulukko13[[#This Row],[Neutralisointi]]</f>
        <v>1787696.6757000515</v>
      </c>
    </row>
    <row r="257" spans="1:16" x14ac:dyDescent="0.2">
      <c r="A257">
        <v>833</v>
      </c>
      <c r="B257" t="s">
        <v>260</v>
      </c>
      <c r="C257" s="66">
        <v>1691</v>
      </c>
      <c r="D257" s="67">
        <v>7249613.1083330838</v>
      </c>
      <c r="E257" s="66">
        <v>3240008.8114224127</v>
      </c>
      <c r="F257" s="66">
        <v>111622.83467314401</v>
      </c>
      <c r="G257" s="66">
        <v>772757.11887231073</v>
      </c>
      <c r="H257" s="66">
        <v>3449683.5211135345</v>
      </c>
      <c r="I257" s="66">
        <v>15829.840392444641</v>
      </c>
      <c r="J257" s="66">
        <v>-300576.87604140135</v>
      </c>
      <c r="K257" s="66">
        <v>49213.792607436255</v>
      </c>
      <c r="L257" s="67">
        <f>E257+F257+G257+H257-I257-J257+Taulukko13[[#This Row],[Jälkikäteistarkistuksesta aiheutuva valtionosuuden lisäsiirto]]</f>
        <v>7908033.1143377945</v>
      </c>
      <c r="M257" s="71">
        <f>Taulukko13[[#This Row],[Siirtyvät kustannukset (TP21+TPA22)]]-Taulukko13[[#This Row],[Siirtyvät tulot ml. verokust. alenema ja tasauksen neutralisointi ]]</f>
        <v>-658420.00600471068</v>
      </c>
      <c r="N257" s="66">
        <f>Taulukko13[[#This Row],[Siirtyvien kustannusten ja tulojen erotus]]*$N$3</f>
        <v>395052.00360282633</v>
      </c>
      <c r="O257" s="66">
        <f>$O$3*Taulukko13[[#This Row],[Asukasluku 31.12.2022]]</f>
        <v>2.2551893088533899E-9</v>
      </c>
      <c r="P257" s="161">
        <f>Taulukko13[[#This Row],[Muutoksen rajaus (omavastuu 40 %)]]+Taulukko13[[#This Row],[Neutralisointi]]</f>
        <v>395052.0036028286</v>
      </c>
    </row>
    <row r="258" spans="1:16" x14ac:dyDescent="0.2">
      <c r="A258">
        <v>834</v>
      </c>
      <c r="B258" t="s">
        <v>261</v>
      </c>
      <c r="C258" s="66">
        <v>5879</v>
      </c>
      <c r="D258" s="67">
        <v>22757855.111672916</v>
      </c>
      <c r="E258" s="66">
        <v>7874226.4260995891</v>
      </c>
      <c r="F258" s="66">
        <v>626607.01015331293</v>
      </c>
      <c r="G258" s="66">
        <v>2596886.845520095</v>
      </c>
      <c r="H258" s="66">
        <v>12677379.163541093</v>
      </c>
      <c r="I258" s="66">
        <v>59135.597073999001</v>
      </c>
      <c r="J258" s="66">
        <v>-1190423.0156592787</v>
      </c>
      <c r="K258" s="66">
        <v>171098.69115264207</v>
      </c>
      <c r="L258" s="67">
        <f>E258+F258+G258+H258-I258-J258+Taulukko13[[#This Row],[Jälkikäteistarkistuksesta aiheutuva valtionosuuden lisäsiirto]]</f>
        <v>25077485.555052016</v>
      </c>
      <c r="M258" s="71">
        <f>Taulukko13[[#This Row],[Siirtyvät kustannukset (TP21+TPA22)]]-Taulukko13[[#This Row],[Siirtyvät tulot ml. verokust. alenema ja tasauksen neutralisointi ]]</f>
        <v>-2319630.4433791004</v>
      </c>
      <c r="N258" s="66">
        <f>Taulukko13[[#This Row],[Siirtyvien kustannusten ja tulojen erotus]]*$N$3</f>
        <v>1391778.2660274599</v>
      </c>
      <c r="O258" s="66">
        <f>$O$3*Taulukko13[[#This Row],[Asukasluku 31.12.2022]]</f>
        <v>7.8404837059426836E-9</v>
      </c>
      <c r="P258" s="161">
        <f>Taulukko13[[#This Row],[Muutoksen rajaus (omavastuu 40 %)]]+Taulukko13[[#This Row],[Neutralisointi]]</f>
        <v>1391778.2660274678</v>
      </c>
    </row>
    <row r="259" spans="1:16" x14ac:dyDescent="0.2">
      <c r="A259">
        <v>837</v>
      </c>
      <c r="B259" t="s">
        <v>262</v>
      </c>
      <c r="C259" s="66">
        <v>249009</v>
      </c>
      <c r="D259" s="67">
        <v>926115777.062253</v>
      </c>
      <c r="E259" s="66">
        <v>158132696.00585082</v>
      </c>
      <c r="F259" s="66">
        <v>42289115.424980581</v>
      </c>
      <c r="G259" s="66">
        <v>81961423.255090192</v>
      </c>
      <c r="H259" s="66">
        <v>594431301.33708525</v>
      </c>
      <c r="I259" s="66">
        <v>2830192.5094360174</v>
      </c>
      <c r="J259" s="66">
        <v>12822457.587895351</v>
      </c>
      <c r="K259" s="66">
        <v>7247000.1675843252</v>
      </c>
      <c r="L259" s="67">
        <f>E259+F259+G259+H259-I259-J259+Taulukko13[[#This Row],[Jälkikäteistarkistuksesta aiheutuva valtionosuuden lisäsiirto]]</f>
        <v>868408886.09325981</v>
      </c>
      <c r="M259" s="71">
        <f>Taulukko13[[#This Row],[Siirtyvät kustannukset (TP21+TPA22)]]-Taulukko13[[#This Row],[Siirtyvät tulot ml. verokust. alenema ja tasauksen neutralisointi ]]</f>
        <v>57706890.968993187</v>
      </c>
      <c r="N259" s="66">
        <f>Taulukko13[[#This Row],[Siirtyvien kustannusten ja tulojen erotus]]*$N$3</f>
        <v>-34624134.581395902</v>
      </c>
      <c r="O259" s="66">
        <f>$O$3*Taulukko13[[#This Row],[Asukasluku 31.12.2022]]</f>
        <v>3.3208896192091883E-7</v>
      </c>
      <c r="P259" s="161">
        <f>Taulukko13[[#This Row],[Muutoksen rajaus (omavastuu 40 %)]]+Taulukko13[[#This Row],[Neutralisointi]]</f>
        <v>-34624134.581395566</v>
      </c>
    </row>
    <row r="260" spans="1:16" x14ac:dyDescent="0.2">
      <c r="A260">
        <v>844</v>
      </c>
      <c r="B260" t="s">
        <v>263</v>
      </c>
      <c r="C260" s="66">
        <v>1441</v>
      </c>
      <c r="D260" s="67">
        <v>8865950.3806540035</v>
      </c>
      <c r="E260" s="66">
        <v>4718744.2068623397</v>
      </c>
      <c r="F260" s="66">
        <v>208752.72293784638</v>
      </c>
      <c r="G260" s="66">
        <v>848527.03310493147</v>
      </c>
      <c r="H260" s="66">
        <v>2283374.5579428002</v>
      </c>
      <c r="I260" s="66">
        <v>11077.389348966401</v>
      </c>
      <c r="J260" s="66">
        <v>-835615.56100289663</v>
      </c>
      <c r="K260" s="66">
        <v>41937.951003734859</v>
      </c>
      <c r="L260" s="67">
        <f>E260+F260+G260+H260-I260-J260+Taulukko13[[#This Row],[Jälkikäteistarkistuksesta aiheutuva valtionosuuden lisäsiirto]]</f>
        <v>8925874.6435055826</v>
      </c>
      <c r="M260" s="71">
        <f>Taulukko13[[#This Row],[Siirtyvät kustannukset (TP21+TPA22)]]-Taulukko13[[#This Row],[Siirtyvät tulot ml. verokust. alenema ja tasauksen neutralisointi ]]</f>
        <v>-59924.262851579115</v>
      </c>
      <c r="N260" s="66">
        <f>Taulukko13[[#This Row],[Siirtyvien kustannusten ja tulojen erotus]]*$N$3</f>
        <v>35954.557710947462</v>
      </c>
      <c r="O260" s="66">
        <f>$O$3*Taulukko13[[#This Row],[Asukasluku 31.12.2022]]</f>
        <v>1.921778707307945E-9</v>
      </c>
      <c r="P260" s="161">
        <f>Taulukko13[[#This Row],[Muutoksen rajaus (omavastuu 40 %)]]+Taulukko13[[#This Row],[Neutralisointi]]</f>
        <v>35954.557710949382</v>
      </c>
    </row>
    <row r="261" spans="1:16" x14ac:dyDescent="0.2">
      <c r="A261">
        <v>845</v>
      </c>
      <c r="B261" t="s">
        <v>264</v>
      </c>
      <c r="C261" s="66">
        <v>2863</v>
      </c>
      <c r="D261" s="67">
        <v>14432093.044590462</v>
      </c>
      <c r="E261" s="66">
        <v>5954302.1648312639</v>
      </c>
      <c r="F261" s="66">
        <v>269932.95372991287</v>
      </c>
      <c r="G261" s="66">
        <v>1332910.9313766679</v>
      </c>
      <c r="H261" s="66">
        <v>5244237.5508916117</v>
      </c>
      <c r="I261" s="66">
        <v>24510.230310024253</v>
      </c>
      <c r="J261" s="66">
        <v>-1101605.3076943827</v>
      </c>
      <c r="K261" s="66">
        <v>83322.938045588409</v>
      </c>
      <c r="L261" s="67">
        <f>E261+F261+G261+H261-I261-J261+Taulukko13[[#This Row],[Jälkikäteistarkistuksesta aiheutuva valtionosuuden lisäsiirto]]</f>
        <v>13961801.616259404</v>
      </c>
      <c r="M261" s="71">
        <f>Taulukko13[[#This Row],[Siirtyvät kustannukset (TP21+TPA22)]]-Taulukko13[[#This Row],[Siirtyvät tulot ml. verokust. alenema ja tasauksen neutralisointi ]]</f>
        <v>470291.42833105847</v>
      </c>
      <c r="N261" s="66">
        <f>Taulukko13[[#This Row],[Siirtyvien kustannusten ja tulojen erotus]]*$N$3</f>
        <v>-282174.85699863505</v>
      </c>
      <c r="O261" s="66">
        <f>$O$3*Taulukko13[[#This Row],[Asukasluku 31.12.2022]]</f>
        <v>3.8182182088984359E-9</v>
      </c>
      <c r="P261" s="161">
        <f>Taulukko13[[#This Row],[Muutoksen rajaus (omavastuu 40 %)]]+Taulukko13[[#This Row],[Neutralisointi]]</f>
        <v>-282174.85699863121</v>
      </c>
    </row>
    <row r="262" spans="1:16" x14ac:dyDescent="0.2">
      <c r="A262">
        <v>846</v>
      </c>
      <c r="B262" t="s">
        <v>265</v>
      </c>
      <c r="C262" s="66">
        <v>4862</v>
      </c>
      <c r="D262" s="67">
        <v>23730991.018277407</v>
      </c>
      <c r="E262" s="66">
        <v>12142384.700924372</v>
      </c>
      <c r="F262" s="66">
        <v>431460.37827751855</v>
      </c>
      <c r="G262" s="66">
        <v>2617646.1963538723</v>
      </c>
      <c r="H262" s="66">
        <v>8032749.7439578259</v>
      </c>
      <c r="I262" s="66">
        <v>37623.018605346195</v>
      </c>
      <c r="J262" s="66">
        <v>-2552776.6007201928</v>
      </c>
      <c r="K262" s="66">
        <v>141500.56750878479</v>
      </c>
      <c r="L262" s="67">
        <f>E262+F262+G262+H262-I262-J262+Taulukko13[[#This Row],[Jälkikäteistarkistuksesta aiheutuva valtionosuuden lisäsiirto]]</f>
        <v>25880895.169137217</v>
      </c>
      <c r="M262" s="71">
        <f>Taulukko13[[#This Row],[Siirtyvät kustannukset (TP21+TPA22)]]-Taulukko13[[#This Row],[Siirtyvät tulot ml. verokust. alenema ja tasauksen neutralisointi ]]</f>
        <v>-2149904.1508598104</v>
      </c>
      <c r="N262" s="66">
        <f>Taulukko13[[#This Row],[Siirtyvien kustannusten ja tulojen erotus]]*$N$3</f>
        <v>1289942.4905158859</v>
      </c>
      <c r="O262" s="66">
        <f>$O$3*Taulukko13[[#This Row],[Asukasluku 31.12.2022]]</f>
        <v>6.4841693788558141E-9</v>
      </c>
      <c r="P262" s="161">
        <f>Taulukko13[[#This Row],[Muutoksen rajaus (omavastuu 40 %)]]+Taulukko13[[#This Row],[Neutralisointi]]</f>
        <v>1289942.4905158924</v>
      </c>
    </row>
    <row r="263" spans="1:16" x14ac:dyDescent="0.2">
      <c r="A263">
        <v>848</v>
      </c>
      <c r="B263" t="s">
        <v>266</v>
      </c>
      <c r="C263" s="66">
        <v>4160</v>
      </c>
      <c r="D263" s="67">
        <v>21198149.103476331</v>
      </c>
      <c r="E263" s="66">
        <v>9333473.863402281</v>
      </c>
      <c r="F263" s="66">
        <v>436745.70365117129</v>
      </c>
      <c r="G263" s="66">
        <v>2227507.0880516381</v>
      </c>
      <c r="H263" s="66">
        <v>6533517.5467939358</v>
      </c>
      <c r="I263" s="66">
        <v>30982.494546862756</v>
      </c>
      <c r="J263" s="66">
        <v>-2371726.133142984</v>
      </c>
      <c r="K263" s="66">
        <v>121070.00428559126</v>
      </c>
      <c r="L263" s="67">
        <f>E263+F263+G263+H263-I263-J263+Taulukko13[[#This Row],[Jälkikäteistarkistuksesta aiheutuva valtionosuuden lisäsiirto]]</f>
        <v>20993057.844780739</v>
      </c>
      <c r="M263" s="71">
        <f>Taulukko13[[#This Row],[Siirtyvät kustannukset (TP21+TPA22)]]-Taulukko13[[#This Row],[Siirtyvät tulot ml. verokust. alenema ja tasauksen neutralisointi ]]</f>
        <v>205091.25869559124</v>
      </c>
      <c r="N263" s="66">
        <f>Taulukko13[[#This Row],[Siirtyvien kustannusten ja tulojen erotus]]*$N$3</f>
        <v>-123054.75521735472</v>
      </c>
      <c r="O263" s="66">
        <f>$O$3*Taulukko13[[#This Row],[Asukasluku 31.12.2022]]</f>
        <v>5.5479524097162049E-9</v>
      </c>
      <c r="P263" s="161">
        <f>Taulukko13[[#This Row],[Muutoksen rajaus (omavastuu 40 %)]]+Taulukko13[[#This Row],[Neutralisointi]]</f>
        <v>-123054.75521734917</v>
      </c>
    </row>
    <row r="264" spans="1:16" x14ac:dyDescent="0.2">
      <c r="A264">
        <v>849</v>
      </c>
      <c r="B264" t="s">
        <v>267</v>
      </c>
      <c r="C264" s="66">
        <v>2903</v>
      </c>
      <c r="D264" s="67">
        <v>12097347.291266784</v>
      </c>
      <c r="E264" s="66">
        <v>4829188.4401675537</v>
      </c>
      <c r="F264" s="66">
        <v>374966.25861744082</v>
      </c>
      <c r="G264" s="66">
        <v>1515864.5334759364</v>
      </c>
      <c r="H264" s="66">
        <v>4511953.0903868973</v>
      </c>
      <c r="I264" s="66">
        <v>21722.128224040367</v>
      </c>
      <c r="J264" s="66">
        <v>-1633795.4769767721</v>
      </c>
      <c r="K264" s="66">
        <v>84487.072702180638</v>
      </c>
      <c r="L264" s="67">
        <f>E264+F264+G264+H264-I264-J264+Taulukko13[[#This Row],[Jälkikäteistarkistuksesta aiheutuva valtionosuuden lisäsiirto]]</f>
        <v>12928532.744102743</v>
      </c>
      <c r="M264" s="71">
        <f>Taulukko13[[#This Row],[Siirtyvät kustannukset (TP21+TPA22)]]-Taulukko13[[#This Row],[Siirtyvät tulot ml. verokust. alenema ja tasauksen neutralisointi ]]</f>
        <v>-831185.45283595845</v>
      </c>
      <c r="N264" s="66">
        <f>Taulukko13[[#This Row],[Siirtyvien kustannusten ja tulojen erotus]]*$N$3</f>
        <v>498711.27170157497</v>
      </c>
      <c r="O264" s="66">
        <f>$O$3*Taulukko13[[#This Row],[Asukasluku 31.12.2022]]</f>
        <v>3.8715639051457076E-9</v>
      </c>
      <c r="P264" s="161">
        <f>Taulukko13[[#This Row],[Muutoksen rajaus (omavastuu 40 %)]]+Taulukko13[[#This Row],[Neutralisointi]]</f>
        <v>498711.27170157887</v>
      </c>
    </row>
    <row r="265" spans="1:16" x14ac:dyDescent="0.2">
      <c r="A265">
        <v>850</v>
      </c>
      <c r="B265" t="s">
        <v>268</v>
      </c>
      <c r="C265" s="66">
        <v>2407</v>
      </c>
      <c r="D265" s="67">
        <v>9406916.3316809013</v>
      </c>
      <c r="E265" s="66">
        <v>3185765.2670285581</v>
      </c>
      <c r="F265" s="66">
        <v>303390.11745067604</v>
      </c>
      <c r="G265" s="66">
        <v>999711.74048468994</v>
      </c>
      <c r="H265" s="66">
        <v>4454001.4963484257</v>
      </c>
      <c r="I265" s="66">
        <v>21146.383491672121</v>
      </c>
      <c r="J265" s="66">
        <v>-820692.61840396794</v>
      </c>
      <c r="K265" s="66">
        <v>70051.802960437053</v>
      </c>
      <c r="L265" s="67">
        <f>E265+F265+G265+H265-I265-J265+Taulukko13[[#This Row],[Jälkikäteistarkistuksesta aiheutuva valtionosuuden lisäsiirto]]</f>
        <v>9812466.6591850817</v>
      </c>
      <c r="M265" s="71">
        <f>Taulukko13[[#This Row],[Siirtyvät kustannukset (TP21+TPA22)]]-Taulukko13[[#This Row],[Siirtyvät tulot ml. verokust. alenema ja tasauksen neutralisointi ]]</f>
        <v>-405550.32750418037</v>
      </c>
      <c r="N265" s="66">
        <f>Taulukko13[[#This Row],[Siirtyvien kustannusten ja tulojen erotus]]*$N$3</f>
        <v>243330.19650250816</v>
      </c>
      <c r="O265" s="66">
        <f>$O$3*Taulukko13[[#This Row],[Asukasluku 31.12.2022]]</f>
        <v>3.2100772716795445E-9</v>
      </c>
      <c r="P265" s="161">
        <f>Taulukko13[[#This Row],[Muutoksen rajaus (omavastuu 40 %)]]+Taulukko13[[#This Row],[Neutralisointi]]</f>
        <v>243330.19650251136</v>
      </c>
    </row>
    <row r="266" spans="1:16" x14ac:dyDescent="0.2">
      <c r="A266">
        <v>851</v>
      </c>
      <c r="B266" t="s">
        <v>269</v>
      </c>
      <c r="C266" s="66">
        <v>21227</v>
      </c>
      <c r="D266" s="67">
        <v>86428401.607093722</v>
      </c>
      <c r="E266" s="66">
        <v>21085823.41030401</v>
      </c>
      <c r="F266" s="66">
        <v>1518849.9867870938</v>
      </c>
      <c r="G266" s="66">
        <v>7621369.5440103533</v>
      </c>
      <c r="H266" s="66">
        <v>48125678.737028204</v>
      </c>
      <c r="I266" s="66">
        <v>220667.61113634528</v>
      </c>
      <c r="J266" s="66">
        <v>-2377198.9119422468</v>
      </c>
      <c r="K266" s="66">
        <v>617777.15888707829</v>
      </c>
      <c r="L266" s="67">
        <f>E266+F266+G266+H266-I266-J266+Taulukko13[[#This Row],[Jälkikäteistarkistuksesta aiheutuva valtionosuuden lisäsiirto]]</f>
        <v>81126030.137822628</v>
      </c>
      <c r="M266" s="71">
        <f>Taulukko13[[#This Row],[Siirtyvät kustannukset (TP21+TPA22)]]-Taulukko13[[#This Row],[Siirtyvät tulot ml. verokust. alenema ja tasauksen neutralisointi ]]</f>
        <v>5302371.4692710936</v>
      </c>
      <c r="N266" s="66">
        <f>Taulukko13[[#This Row],[Siirtyvien kustannusten ja tulojen erotus]]*$N$3</f>
        <v>-3181422.8815626553</v>
      </c>
      <c r="O266" s="66">
        <f>$O$3*Taulukko13[[#This Row],[Asukasluku 31.12.2022]]</f>
        <v>2.8309227356020642E-8</v>
      </c>
      <c r="P266" s="161">
        <f>Taulukko13[[#This Row],[Muutoksen rajaus (omavastuu 40 %)]]+Taulukko13[[#This Row],[Neutralisointi]]</f>
        <v>-3181422.8815626269</v>
      </c>
    </row>
    <row r="267" spans="1:16" x14ac:dyDescent="0.2">
      <c r="A267">
        <v>853</v>
      </c>
      <c r="B267" t="s">
        <v>270</v>
      </c>
      <c r="C267" s="66">
        <v>197900</v>
      </c>
      <c r="D267" s="67">
        <v>752827293.70441055</v>
      </c>
      <c r="E267" s="66">
        <v>153552571.48854727</v>
      </c>
      <c r="F267" s="66">
        <v>56127507.87294966</v>
      </c>
      <c r="G267" s="66">
        <v>70753178.546770796</v>
      </c>
      <c r="H267" s="66">
        <v>451121311.88189113</v>
      </c>
      <c r="I267" s="66">
        <v>2254697.308735555</v>
      </c>
      <c r="J267" s="66">
        <v>12369407.247135738</v>
      </c>
      <c r="K267" s="66">
        <v>5759556.213490027</v>
      </c>
      <c r="L267" s="67">
        <f>E267+F267+G267+H267-I267-J267+Taulukko13[[#This Row],[Jälkikäteistarkistuksesta aiheutuva valtionosuuden lisäsiirto]]</f>
        <v>722690021.44777751</v>
      </c>
      <c r="M267" s="71">
        <f>Taulukko13[[#This Row],[Siirtyvät kustannukset (TP21+TPA22)]]-Taulukko13[[#This Row],[Siirtyvät tulot ml. verokust. alenema ja tasauksen neutralisointi ]]</f>
        <v>30137272.256633043</v>
      </c>
      <c r="N267" s="66">
        <f>Taulukko13[[#This Row],[Siirtyvien kustannusten ja tulojen erotus]]*$N$3</f>
        <v>-18082363.353979822</v>
      </c>
      <c r="O267" s="66">
        <f>$O$3*Taulukko13[[#This Row],[Asukasluku 31.12.2022]]</f>
        <v>2.6392783218337425E-7</v>
      </c>
      <c r="P267" s="161">
        <f>Taulukko13[[#This Row],[Muutoksen rajaus (omavastuu 40 %)]]+Taulukko13[[#This Row],[Neutralisointi]]</f>
        <v>-18082363.353979558</v>
      </c>
    </row>
    <row r="268" spans="1:16" x14ac:dyDescent="0.2">
      <c r="A268">
        <v>854</v>
      </c>
      <c r="B268" t="s">
        <v>271</v>
      </c>
      <c r="C268" s="66">
        <v>3262</v>
      </c>
      <c r="D268" s="67">
        <v>21533650.886476733</v>
      </c>
      <c r="E268" s="66">
        <v>11334474.369078675</v>
      </c>
      <c r="F268" s="66">
        <v>399269.96807861433</v>
      </c>
      <c r="G268" s="66">
        <v>1588056.5667535104</v>
      </c>
      <c r="H268" s="66">
        <v>5971175.806793062</v>
      </c>
      <c r="I268" s="66">
        <v>28316.333887165994</v>
      </c>
      <c r="J268" s="66">
        <v>-1278897.0715935237</v>
      </c>
      <c r="K268" s="66">
        <v>94935.181245095839</v>
      </c>
      <c r="L268" s="67">
        <f>E268+F268+G268+H268-I268-J268+Taulukko13[[#This Row],[Jälkikäteistarkistuksesta aiheutuva valtionosuuden lisäsiirto]]</f>
        <v>20638492.629655316</v>
      </c>
      <c r="M268" s="71">
        <f>Taulukko13[[#This Row],[Siirtyvät kustannukset (TP21+TPA22)]]-Taulukko13[[#This Row],[Siirtyvät tulot ml. verokust. alenema ja tasauksen neutralisointi ]]</f>
        <v>895158.25682141632</v>
      </c>
      <c r="N268" s="66">
        <f>Taulukko13[[#This Row],[Siirtyvien kustannusten ja tulojen erotus]]*$N$3</f>
        <v>-537094.95409284963</v>
      </c>
      <c r="O268" s="66">
        <f>$O$3*Taulukko13[[#This Row],[Asukasluku 31.12.2022]]</f>
        <v>4.3503415289649664E-9</v>
      </c>
      <c r="P268" s="161">
        <f>Taulukko13[[#This Row],[Muutoksen rajaus (omavastuu 40 %)]]+Taulukko13[[#This Row],[Neutralisointi]]</f>
        <v>-537094.95409284532</v>
      </c>
    </row>
    <row r="269" spans="1:16" x14ac:dyDescent="0.2">
      <c r="A269">
        <v>857</v>
      </c>
      <c r="B269" t="s">
        <v>272</v>
      </c>
      <c r="C269" s="66">
        <v>2394</v>
      </c>
      <c r="D269" s="67">
        <v>15077076.054526702</v>
      </c>
      <c r="E269" s="66">
        <v>6750124.9056027904</v>
      </c>
      <c r="F269" s="66">
        <v>371896.92981433193</v>
      </c>
      <c r="G269" s="66">
        <v>1263643.8394012882</v>
      </c>
      <c r="H269" s="66">
        <v>3680871.1213798667</v>
      </c>
      <c r="I269" s="66">
        <v>18014.364670919069</v>
      </c>
      <c r="J269" s="66">
        <v>-1304821.5398212546</v>
      </c>
      <c r="K269" s="66">
        <v>69673.459197044591</v>
      </c>
      <c r="L269" s="67">
        <f>E269+F269+G269+H269-I269-J269+Taulukko13[[#This Row],[Jälkikäteistarkistuksesta aiheutuva valtionosuuden lisäsiirto]]</f>
        <v>13423017.430545656</v>
      </c>
      <c r="M269" s="71">
        <f>Taulukko13[[#This Row],[Siirtyvät kustannukset (TP21+TPA22)]]-Taulukko13[[#This Row],[Siirtyvät tulot ml. verokust. alenema ja tasauksen neutralisointi ]]</f>
        <v>1654058.6239810456</v>
      </c>
      <c r="N269" s="66">
        <f>Taulukko13[[#This Row],[Siirtyvien kustannusten ja tulojen erotus]]*$N$3</f>
        <v>-992435.17438862717</v>
      </c>
      <c r="O269" s="66">
        <f>$O$3*Taulukko13[[#This Row],[Asukasluku 31.12.2022]]</f>
        <v>3.1927399203991812E-9</v>
      </c>
      <c r="P269" s="161">
        <f>Taulukko13[[#This Row],[Muutoksen rajaus (omavastuu 40 %)]]+Taulukko13[[#This Row],[Neutralisointi]]</f>
        <v>-992435.17438862403</v>
      </c>
    </row>
    <row r="270" spans="1:16" x14ac:dyDescent="0.2">
      <c r="A270">
        <v>858</v>
      </c>
      <c r="B270" t="s">
        <v>273</v>
      </c>
      <c r="C270" s="66">
        <v>40384</v>
      </c>
      <c r="D270" s="67">
        <v>134703503.47529134</v>
      </c>
      <c r="E270" s="66">
        <v>16967147.356582116</v>
      </c>
      <c r="F270" s="66">
        <v>4157223.1765420688</v>
      </c>
      <c r="G270" s="66">
        <v>10533293.744825207</v>
      </c>
      <c r="H270" s="66">
        <v>118406111.71599416</v>
      </c>
      <c r="I270" s="66">
        <v>544788.29830578191</v>
      </c>
      <c r="J270" s="66">
        <v>10224845.990895959</v>
      </c>
      <c r="K270" s="66">
        <v>1175310.349295509</v>
      </c>
      <c r="L270" s="67">
        <f>E270+F270+G270+H270-I270-J270+Taulukko13[[#This Row],[Jälkikäteistarkistuksesta aiheutuva valtionosuuden lisäsiirto]]</f>
        <v>140469452.05403733</v>
      </c>
      <c r="M270" s="71">
        <f>Taulukko13[[#This Row],[Siirtyvät kustannukset (TP21+TPA22)]]-Taulukko13[[#This Row],[Siirtyvät tulot ml. verokust. alenema ja tasauksen neutralisointi ]]</f>
        <v>-5765948.578745991</v>
      </c>
      <c r="N270" s="66">
        <f>Taulukko13[[#This Row],[Siirtyvien kustannusten ja tulojen erotus]]*$N$3</f>
        <v>3459569.1472475938</v>
      </c>
      <c r="O270" s="66">
        <f>$O$3*Taulukko13[[#This Row],[Asukasluku 31.12.2022]]</f>
        <v>5.3857814931245001E-8</v>
      </c>
      <c r="P270" s="161">
        <f>Taulukko13[[#This Row],[Muutoksen rajaus (omavastuu 40 %)]]+Taulukko13[[#This Row],[Neutralisointi]]</f>
        <v>3459569.1472476479</v>
      </c>
    </row>
    <row r="271" spans="1:16" x14ac:dyDescent="0.2">
      <c r="A271">
        <v>859</v>
      </c>
      <c r="B271" t="s">
        <v>274</v>
      </c>
      <c r="C271" s="66">
        <v>6562</v>
      </c>
      <c r="D271" s="67">
        <v>23184360.922317587</v>
      </c>
      <c r="E271" s="66">
        <v>3177598.834559422</v>
      </c>
      <c r="F271" s="66">
        <v>265434.64511025033</v>
      </c>
      <c r="G271" s="66">
        <v>2319506.3234496545</v>
      </c>
      <c r="H271" s="66">
        <v>11260926.083119597</v>
      </c>
      <c r="I271" s="66">
        <v>51234.135006988385</v>
      </c>
      <c r="J271" s="66">
        <v>-3527291.4700255352</v>
      </c>
      <c r="K271" s="66">
        <v>190976.2904139543</v>
      </c>
      <c r="L271" s="67">
        <f>E271+F271+G271+H271-I271-J271+Taulukko13[[#This Row],[Jälkikäteistarkistuksesta aiheutuva valtionosuuden lisäsiirto]]</f>
        <v>20690499.511671428</v>
      </c>
      <c r="M271" s="71">
        <f>Taulukko13[[#This Row],[Siirtyvät kustannukset (TP21+TPA22)]]-Taulukko13[[#This Row],[Siirtyvät tulot ml. verokust. alenema ja tasauksen neutralisointi ]]</f>
        <v>2493861.4106461592</v>
      </c>
      <c r="N271" s="66">
        <f>Taulukko13[[#This Row],[Siirtyvien kustannusten ja tulojen erotus]]*$N$3</f>
        <v>-1496316.8463876953</v>
      </c>
      <c r="O271" s="66">
        <f>$O$3*Taulukko13[[#This Row],[Asukasluku 31.12.2022]]</f>
        <v>8.7513614693648394E-9</v>
      </c>
      <c r="P271" s="161">
        <f>Taulukko13[[#This Row],[Muutoksen rajaus (omavastuu 40 %)]]+Taulukko13[[#This Row],[Neutralisointi]]</f>
        <v>-1496316.8463876864</v>
      </c>
    </row>
    <row r="272" spans="1:16" x14ac:dyDescent="0.2">
      <c r="A272">
        <v>886</v>
      </c>
      <c r="B272" t="s">
        <v>275</v>
      </c>
      <c r="C272" s="66">
        <v>12599</v>
      </c>
      <c r="D272" s="67">
        <v>48616698.378013119</v>
      </c>
      <c r="E272" s="66">
        <v>12433133.84842997</v>
      </c>
      <c r="F272" s="66">
        <v>1165882.563704011</v>
      </c>
      <c r="G272" s="66">
        <v>4533985.0479117893</v>
      </c>
      <c r="H272" s="66">
        <v>28297337.791404482</v>
      </c>
      <c r="I272" s="66">
        <v>130962.6381653336</v>
      </c>
      <c r="J272" s="66">
        <v>-1385744.9894433161</v>
      </c>
      <c r="K272" s="66">
        <v>366673.31346013566</v>
      </c>
      <c r="L272" s="67">
        <f>E272+F272+G272+H272-I272-J272+Taulukko13[[#This Row],[Jälkikäteistarkistuksesta aiheutuva valtionosuuden lisäsiirto]]</f>
        <v>48051794.916188374</v>
      </c>
      <c r="M272" s="71">
        <f>Taulukko13[[#This Row],[Siirtyvät kustannukset (TP21+TPA22)]]-Taulukko13[[#This Row],[Siirtyvät tulot ml. verokust. alenema ja tasauksen neutralisointi ]]</f>
        <v>564903.46182474494</v>
      </c>
      <c r="N272" s="66">
        <f>Taulukko13[[#This Row],[Siirtyvien kustannusten ja tulojen erotus]]*$N$3</f>
        <v>-338942.07709484687</v>
      </c>
      <c r="O272" s="66">
        <f>$O$3*Taulukko13[[#This Row],[Asukasluku 31.12.2022]]</f>
        <v>1.6802560675484245E-8</v>
      </c>
      <c r="P272" s="161">
        <f>Taulukko13[[#This Row],[Muutoksen rajaus (omavastuu 40 %)]]+Taulukko13[[#This Row],[Neutralisointi]]</f>
        <v>-338942.07709483005</v>
      </c>
    </row>
    <row r="273" spans="1:16" x14ac:dyDescent="0.2">
      <c r="A273">
        <v>887</v>
      </c>
      <c r="B273" t="s">
        <v>276</v>
      </c>
      <c r="C273" s="66">
        <v>4569</v>
      </c>
      <c r="D273" s="67">
        <v>22086207.88601074</v>
      </c>
      <c r="E273" s="66">
        <v>8377959.1389566744</v>
      </c>
      <c r="F273" s="66">
        <v>393627.39775082306</v>
      </c>
      <c r="G273" s="66">
        <v>2404803.7065717755</v>
      </c>
      <c r="H273" s="66">
        <v>7850359.9490635982</v>
      </c>
      <c r="I273" s="66">
        <v>36644.138655849587</v>
      </c>
      <c r="J273" s="66">
        <v>-2199831.2077838723</v>
      </c>
      <c r="K273" s="66">
        <v>132973.28114924676</v>
      </c>
      <c r="L273" s="67">
        <f>E273+F273+G273+H273-I273-J273+Taulukko13[[#This Row],[Jälkikäteistarkistuksesta aiheutuva valtionosuuden lisäsiirto]]</f>
        <v>21322910.542620145</v>
      </c>
      <c r="M273" s="71">
        <f>Taulukko13[[#This Row],[Siirtyvät kustannukset (TP21+TPA22)]]-Taulukko13[[#This Row],[Siirtyvät tulot ml. verokust. alenema ja tasauksen neutralisointi ]]</f>
        <v>763297.34339059517</v>
      </c>
      <c r="N273" s="66">
        <f>Taulukko13[[#This Row],[Siirtyvien kustannusten ja tulojen erotus]]*$N$3</f>
        <v>-457978.40603435697</v>
      </c>
      <c r="O273" s="66">
        <f>$O$3*Taulukko13[[#This Row],[Asukasluku 31.12.2022]]</f>
        <v>6.0934121538445529E-9</v>
      </c>
      <c r="P273" s="161">
        <f>Taulukko13[[#This Row],[Muutoksen rajaus (omavastuu 40 %)]]+Taulukko13[[#This Row],[Neutralisointi]]</f>
        <v>-457978.40603435086</v>
      </c>
    </row>
    <row r="274" spans="1:16" x14ac:dyDescent="0.2">
      <c r="A274">
        <v>889</v>
      </c>
      <c r="B274" t="s">
        <v>277</v>
      </c>
      <c r="C274" s="66">
        <v>2523</v>
      </c>
      <c r="D274" s="67">
        <v>11805291.199648473</v>
      </c>
      <c r="E274" s="66">
        <v>6502722.8695046315</v>
      </c>
      <c r="F274" s="66">
        <v>378181.64589195524</v>
      </c>
      <c r="G274" s="66">
        <v>1267118.6274779181</v>
      </c>
      <c r="H274" s="66">
        <v>4156912.6666492382</v>
      </c>
      <c r="I274" s="66">
        <v>20158.282371737281</v>
      </c>
      <c r="J274" s="66">
        <v>-1365977.2509725783</v>
      </c>
      <c r="K274" s="66">
        <v>73427.793464554503</v>
      </c>
      <c r="L274" s="67">
        <f>E274+F274+G274+H274-I274-J274+Taulukko13[[#This Row],[Jälkikäteistarkistuksesta aiheutuva valtionosuuden lisäsiirto]]</f>
        <v>13724182.571589138</v>
      </c>
      <c r="M274" s="71">
        <f>Taulukko13[[#This Row],[Siirtyvät kustannukset (TP21+TPA22)]]-Taulukko13[[#This Row],[Siirtyvät tulot ml. verokust. alenema ja tasauksen neutralisointi ]]</f>
        <v>-1918891.3719406649</v>
      </c>
      <c r="N274" s="66">
        <f>Taulukko13[[#This Row],[Siirtyvien kustannusten ja tulojen erotus]]*$N$3</f>
        <v>1151334.8231643988</v>
      </c>
      <c r="O274" s="66">
        <f>$O$3*Taulukko13[[#This Row],[Asukasluku 31.12.2022]]</f>
        <v>3.3647797907966309E-9</v>
      </c>
      <c r="P274" s="161">
        <f>Taulukko13[[#This Row],[Muutoksen rajaus (omavastuu 40 %)]]+Taulukko13[[#This Row],[Neutralisointi]]</f>
        <v>1151334.823164402</v>
      </c>
    </row>
    <row r="275" spans="1:16" x14ac:dyDescent="0.2">
      <c r="A275">
        <v>890</v>
      </c>
      <c r="B275" t="s">
        <v>278</v>
      </c>
      <c r="C275" s="66">
        <v>1180</v>
      </c>
      <c r="D275" s="67">
        <v>7178519.0577929076</v>
      </c>
      <c r="E275" s="66">
        <v>3775519.082685844</v>
      </c>
      <c r="F275" s="66">
        <v>54670.16996837841</v>
      </c>
      <c r="G275" s="66">
        <v>542103.53054677392</v>
      </c>
      <c r="H275" s="66">
        <v>2502206.8289899435</v>
      </c>
      <c r="I275" s="66">
        <v>11365.198821173115</v>
      </c>
      <c r="J275" s="66">
        <v>-347805.16625812335</v>
      </c>
      <c r="K275" s="66">
        <v>34341.972369470597</v>
      </c>
      <c r="L275" s="67">
        <f>E275+F275+G275+H275-I275-J275+Taulukko13[[#This Row],[Jälkikäteistarkistuksesta aiheutuva valtionosuuden lisäsiirto]]</f>
        <v>7245281.5519973608</v>
      </c>
      <c r="M275" s="71">
        <f>Taulukko13[[#This Row],[Siirtyvät kustannukset (TP21+TPA22)]]-Taulukko13[[#This Row],[Siirtyvät tulot ml. verokust. alenema ja tasauksen neutralisointi ]]</f>
        <v>-66762.494204453193</v>
      </c>
      <c r="N275" s="66">
        <f>Taulukko13[[#This Row],[Siirtyvien kustannusten ja tulojen erotus]]*$N$3</f>
        <v>40057.496522671907</v>
      </c>
      <c r="O275" s="66">
        <f>$O$3*Taulukko13[[#This Row],[Asukasluku 31.12.2022]]</f>
        <v>1.5736980392945004E-9</v>
      </c>
      <c r="P275" s="161">
        <f>Taulukko13[[#This Row],[Muutoksen rajaus (omavastuu 40 %)]]+Taulukko13[[#This Row],[Neutralisointi]]</f>
        <v>40057.496522673478</v>
      </c>
    </row>
    <row r="276" spans="1:16" x14ac:dyDescent="0.2">
      <c r="A276">
        <v>892</v>
      </c>
      <c r="B276" t="s">
        <v>279</v>
      </c>
      <c r="C276" s="66">
        <v>3592</v>
      </c>
      <c r="D276" s="67">
        <v>11124729.418136092</v>
      </c>
      <c r="E276" s="66">
        <v>2085188.291726239</v>
      </c>
      <c r="F276" s="66">
        <v>289581.9742693312</v>
      </c>
      <c r="G276" s="66">
        <v>1408636.6525419035</v>
      </c>
      <c r="H276" s="66">
        <v>6462781.1656161714</v>
      </c>
      <c r="I276" s="66">
        <v>30013.938734176256</v>
      </c>
      <c r="J276" s="66">
        <v>-1768999.6122588213</v>
      </c>
      <c r="K276" s="66">
        <v>104539.29216198169</v>
      </c>
      <c r="L276" s="67">
        <f>E276+F276+G276+H276-I276-J276+Taulukko13[[#This Row],[Jälkikäteistarkistuksesta aiheutuva valtionosuuden lisäsiirto]]</f>
        <v>12089713.049840273</v>
      </c>
      <c r="M276" s="71">
        <f>Taulukko13[[#This Row],[Siirtyvät kustannukset (TP21+TPA22)]]-Taulukko13[[#This Row],[Siirtyvät tulot ml. verokust. alenema ja tasauksen neutralisointi ]]</f>
        <v>-964983.63170418143</v>
      </c>
      <c r="N276" s="66">
        <f>Taulukko13[[#This Row],[Siirtyvien kustannusten ja tulojen erotus]]*$N$3</f>
        <v>578990.17902250867</v>
      </c>
      <c r="O276" s="66">
        <f>$O$3*Taulukko13[[#This Row],[Asukasluku 31.12.2022]]</f>
        <v>4.7904435230049534E-9</v>
      </c>
      <c r="P276" s="161">
        <f>Taulukko13[[#This Row],[Muutoksen rajaus (omavastuu 40 %)]]+Taulukko13[[#This Row],[Neutralisointi]]</f>
        <v>578990.17902251345</v>
      </c>
    </row>
    <row r="277" spans="1:16" x14ac:dyDescent="0.2">
      <c r="A277">
        <v>893</v>
      </c>
      <c r="B277" t="s">
        <v>280</v>
      </c>
      <c r="C277" s="66">
        <v>7434</v>
      </c>
      <c r="D277" s="67">
        <v>30489133.61890994</v>
      </c>
      <c r="E277" s="66">
        <v>9035358.6563180983</v>
      </c>
      <c r="F277" s="66">
        <v>1108489.6226814375</v>
      </c>
      <c r="G277" s="66">
        <v>3454761.1820558165</v>
      </c>
      <c r="H277" s="66">
        <v>13851622.808117814</v>
      </c>
      <c r="I277" s="66">
        <v>66497.000924332853</v>
      </c>
      <c r="J277" s="66">
        <v>-2605701.2071249047</v>
      </c>
      <c r="K277" s="66">
        <v>216354.42592766476</v>
      </c>
      <c r="L277" s="67">
        <f>E277+F277+G277+H277-I277-J277+Taulukko13[[#This Row],[Jälkikäteistarkistuksesta aiheutuva valtionosuuden lisäsiirto]]</f>
        <v>30205790.901301403</v>
      </c>
      <c r="M277" s="71">
        <f>Taulukko13[[#This Row],[Siirtyvät kustannukset (TP21+TPA22)]]-Taulukko13[[#This Row],[Siirtyvät tulot ml. verokust. alenema ja tasauksen neutralisointi ]]</f>
        <v>283342.71760853752</v>
      </c>
      <c r="N277" s="66">
        <f>Taulukko13[[#This Row],[Siirtyvien kustannusten ja tulojen erotus]]*$N$3</f>
        <v>-170005.63056512247</v>
      </c>
      <c r="O277" s="66">
        <f>$O$3*Taulukko13[[#This Row],[Asukasluku 31.12.2022]]</f>
        <v>9.9142976475553521E-9</v>
      </c>
      <c r="P277" s="161">
        <f>Taulukko13[[#This Row],[Muutoksen rajaus (omavastuu 40 %)]]+Taulukko13[[#This Row],[Neutralisointi]]</f>
        <v>-170005.63056511254</v>
      </c>
    </row>
    <row r="278" spans="1:16" x14ac:dyDescent="0.2">
      <c r="A278">
        <v>895</v>
      </c>
      <c r="B278" t="s">
        <v>281</v>
      </c>
      <c r="C278" s="66">
        <v>15092</v>
      </c>
      <c r="D278" s="67">
        <v>64994664.275892042</v>
      </c>
      <c r="E278" s="66">
        <v>21940891.022265621</v>
      </c>
      <c r="F278" s="66">
        <v>2183837.6738989642</v>
      </c>
      <c r="G278" s="66">
        <v>5925451.1444623563</v>
      </c>
      <c r="H278" s="66">
        <v>35145161.058044881</v>
      </c>
      <c r="I278" s="66">
        <v>165925.65561687248</v>
      </c>
      <c r="J278" s="66">
        <v>-568731.03512426594</v>
      </c>
      <c r="K278" s="66">
        <v>439228.00593224599</v>
      </c>
      <c r="L278" s="67">
        <f>E278+F278+G278+H278-I278-J278+Taulukko13[[#This Row],[Jälkikäteistarkistuksesta aiheutuva valtionosuuden lisäsiirto]]</f>
        <v>66037374.284111463</v>
      </c>
      <c r="M278" s="71">
        <f>Taulukko13[[#This Row],[Siirtyvät kustannukset (TP21+TPA22)]]-Taulukko13[[#This Row],[Siirtyvät tulot ml. verokust. alenema ja tasauksen neutralisointi ]]</f>
        <v>-1042710.0082194209</v>
      </c>
      <c r="N278" s="66">
        <f>Taulukko13[[#This Row],[Siirtyvien kustannusten ja tulojen erotus]]*$N$3</f>
        <v>625626.00493165245</v>
      </c>
      <c r="O278" s="66">
        <f>$O$3*Taulukko13[[#This Row],[Asukasluku 31.12.2022]]</f>
        <v>2.0127331194095425E-8</v>
      </c>
      <c r="P278" s="161">
        <f>Taulukko13[[#This Row],[Muutoksen rajaus (omavastuu 40 %)]]+Taulukko13[[#This Row],[Neutralisointi]]</f>
        <v>625626.00493167259</v>
      </c>
    </row>
    <row r="279" spans="1:16" x14ac:dyDescent="0.2">
      <c r="A279">
        <v>905</v>
      </c>
      <c r="B279" t="s">
        <v>282</v>
      </c>
      <c r="C279" s="66">
        <v>67988</v>
      </c>
      <c r="D279" s="67">
        <v>269085337.55483204</v>
      </c>
      <c r="E279" s="66">
        <v>53302210.688830867</v>
      </c>
      <c r="F279" s="66">
        <v>11134178.309820399</v>
      </c>
      <c r="G279" s="66">
        <v>23784545.310887668</v>
      </c>
      <c r="H279" s="66">
        <v>159252564.96589771</v>
      </c>
      <c r="I279" s="66">
        <v>757361.11459786445</v>
      </c>
      <c r="J279" s="66">
        <v>1636496.5683385644</v>
      </c>
      <c r="K279" s="66">
        <v>1978679.6758098025</v>
      </c>
      <c r="L279" s="67">
        <f>E279+F279+G279+H279-I279-J279+Taulukko13[[#This Row],[Jälkikäteistarkistuksesta aiheutuva valtionosuuden lisäsiirto]]</f>
        <v>247058321.26831001</v>
      </c>
      <c r="M279" s="71">
        <f>Taulukko13[[#This Row],[Siirtyvät kustannukset (TP21+TPA22)]]-Taulukko13[[#This Row],[Siirtyvät tulot ml. verokust. alenema ja tasauksen neutralisointi ]]</f>
        <v>22027016.286522031</v>
      </c>
      <c r="N279" s="66">
        <f>Taulukko13[[#This Row],[Siirtyvien kustannusten ja tulojen erotus]]*$N$3</f>
        <v>-13216209.771913216</v>
      </c>
      <c r="O279" s="66">
        <f>$O$3*Taulukko13[[#This Row],[Asukasluku 31.12.2022]]</f>
        <v>9.0671679911486854E-8</v>
      </c>
      <c r="P279" s="161">
        <f>Taulukko13[[#This Row],[Muutoksen rajaus (omavastuu 40 %)]]+Taulukko13[[#This Row],[Neutralisointi]]</f>
        <v>-13216209.771913124</v>
      </c>
    </row>
    <row r="280" spans="1:16" x14ac:dyDescent="0.2">
      <c r="A280">
        <v>908</v>
      </c>
      <c r="B280" t="s">
        <v>283</v>
      </c>
      <c r="C280" s="66">
        <v>20703</v>
      </c>
      <c r="D280" s="67">
        <v>89377611.558803782</v>
      </c>
      <c r="E280" s="66">
        <v>27408834.956231918</v>
      </c>
      <c r="F280" s="66">
        <v>2273670.3932423536</v>
      </c>
      <c r="G280" s="66">
        <v>6713147.0887512267</v>
      </c>
      <c r="H280" s="66">
        <v>48383934.389695972</v>
      </c>
      <c r="I280" s="66">
        <v>225170.68689540387</v>
      </c>
      <c r="J280" s="66">
        <v>-302609.77381248795</v>
      </c>
      <c r="K280" s="66">
        <v>602526.9948857202</v>
      </c>
      <c r="L280" s="67">
        <f>E280+F280+G280+H280-I280-J280+Taulukko13[[#This Row],[Jälkikäteistarkistuksesta aiheutuva valtionosuuden lisäsiirto]]</f>
        <v>85459552.90972428</v>
      </c>
      <c r="M280" s="71">
        <f>Taulukko13[[#This Row],[Siirtyvät kustannukset (TP21+TPA22)]]-Taulukko13[[#This Row],[Siirtyvät tulot ml. verokust. alenema ja tasauksen neutralisointi ]]</f>
        <v>3918058.6490795016</v>
      </c>
      <c r="N280" s="66">
        <f>Taulukko13[[#This Row],[Siirtyvien kustannusten ja tulojen erotus]]*$N$3</f>
        <v>-2350835.1894477005</v>
      </c>
      <c r="O280" s="66">
        <f>$O$3*Taulukko13[[#This Row],[Asukasluku 31.12.2022]]</f>
        <v>2.7610398735181391E-8</v>
      </c>
      <c r="P280" s="161">
        <f>Taulukko13[[#This Row],[Muutoksen rajaus (omavastuu 40 %)]]+Taulukko13[[#This Row],[Neutralisointi]]</f>
        <v>-2350835.189447673</v>
      </c>
    </row>
    <row r="281" spans="1:16" x14ac:dyDescent="0.2">
      <c r="A281">
        <v>915</v>
      </c>
      <c r="B281" t="s">
        <v>284</v>
      </c>
      <c r="C281" s="66">
        <v>19759</v>
      </c>
      <c r="D281" s="67">
        <v>100923183.80160795</v>
      </c>
      <c r="E281" s="66">
        <v>43649453.98403199</v>
      </c>
      <c r="F281" s="66">
        <v>1908459.2694042954</v>
      </c>
      <c r="G281" s="66">
        <v>7676174.4879237916</v>
      </c>
      <c r="H281" s="66">
        <v>42946410.496136278</v>
      </c>
      <c r="I281" s="66">
        <v>199377.80080578095</v>
      </c>
      <c r="J281" s="66">
        <v>-2792148.2208146639</v>
      </c>
      <c r="K281" s="66">
        <v>575053.41699014371</v>
      </c>
      <c r="L281" s="67">
        <f>E281+F281+G281+H281-I281-J281+Taulukko13[[#This Row],[Jälkikäteistarkistuksesta aiheutuva valtionosuuden lisäsiirto]]</f>
        <v>99348322.074495375</v>
      </c>
      <c r="M281" s="71">
        <f>Taulukko13[[#This Row],[Siirtyvät kustannukset (TP21+TPA22)]]-Taulukko13[[#This Row],[Siirtyvät tulot ml. verokust. alenema ja tasauksen neutralisointi ]]</f>
        <v>1574861.7271125764</v>
      </c>
      <c r="N281" s="66">
        <f>Taulukko13[[#This Row],[Siirtyvien kustannusten ja tulojen erotus]]*$N$3</f>
        <v>-944917.03626754566</v>
      </c>
      <c r="O281" s="66">
        <f>$O$3*Taulukko13[[#This Row],[Asukasluku 31.12.2022]]</f>
        <v>2.635144030374579E-8</v>
      </c>
      <c r="P281" s="161">
        <f>Taulukko13[[#This Row],[Muutoksen rajaus (omavastuu 40 %)]]+Taulukko13[[#This Row],[Neutralisointi]]</f>
        <v>-944917.03626751935</v>
      </c>
    </row>
    <row r="282" spans="1:16" x14ac:dyDescent="0.2">
      <c r="A282">
        <v>918</v>
      </c>
      <c r="B282" t="s">
        <v>285</v>
      </c>
      <c r="C282" s="66">
        <v>2228</v>
      </c>
      <c r="D282" s="67">
        <v>9965085.4232790023</v>
      </c>
      <c r="E282" s="66">
        <v>3645839.8666867083</v>
      </c>
      <c r="F282" s="66">
        <v>259007.70699386636</v>
      </c>
      <c r="G282" s="66">
        <v>1183052.5520914686</v>
      </c>
      <c r="H282" s="66">
        <v>4178248.4022253142</v>
      </c>
      <c r="I282" s="66">
        <v>19723.396128279328</v>
      </c>
      <c r="J282" s="66">
        <v>-702726.19226703141</v>
      </c>
      <c r="K282" s="66">
        <v>64842.300372186859</v>
      </c>
      <c r="L282" s="67">
        <f>E282+F282+G282+H282-I282-J282+Taulukko13[[#This Row],[Jälkikäteistarkistuksesta aiheutuva valtionosuuden lisäsiirto]]</f>
        <v>10013993.624508295</v>
      </c>
      <c r="M282" s="71">
        <f>Taulukko13[[#This Row],[Siirtyvät kustannukset (TP21+TPA22)]]-Taulukko13[[#This Row],[Siirtyvät tulot ml. verokust. alenema ja tasauksen neutralisointi ]]</f>
        <v>-48908.201229292899</v>
      </c>
      <c r="N282" s="66">
        <f>Taulukko13[[#This Row],[Siirtyvien kustannusten ja tulojen erotus]]*$N$3</f>
        <v>29344.920737575732</v>
      </c>
      <c r="O282" s="66">
        <f>$O$3*Taulukko13[[#This Row],[Asukasluku 31.12.2022]]</f>
        <v>2.9713552809730056E-9</v>
      </c>
      <c r="P282" s="161">
        <f>Taulukko13[[#This Row],[Muutoksen rajaus (omavastuu 40 %)]]+Taulukko13[[#This Row],[Neutralisointi]]</f>
        <v>29344.920737578705</v>
      </c>
    </row>
    <row r="283" spans="1:16" x14ac:dyDescent="0.2">
      <c r="A283">
        <v>921</v>
      </c>
      <c r="B283" t="s">
        <v>286</v>
      </c>
      <c r="C283" s="66">
        <v>1894</v>
      </c>
      <c r="D283" s="67">
        <v>12097957.096545504</v>
      </c>
      <c r="E283" s="66">
        <v>7637291.3658867721</v>
      </c>
      <c r="F283" s="66">
        <v>263484.6412030792</v>
      </c>
      <c r="G283" s="66">
        <v>1122931.7663583159</v>
      </c>
      <c r="H283" s="66">
        <v>2861264.0509057748</v>
      </c>
      <c r="I283" s="66">
        <v>13889.361970280943</v>
      </c>
      <c r="J283" s="66">
        <v>-1145047.0948251893</v>
      </c>
      <c r="K283" s="66">
        <v>55121.775989641792</v>
      </c>
      <c r="L283" s="67">
        <f>E283+F283+G283+H283-I283-J283+Taulukko13[[#This Row],[Jälkikäteistarkistuksesta aiheutuva valtionosuuden lisäsiirto]]</f>
        <v>13071251.333198493</v>
      </c>
      <c r="M283" s="71">
        <f>Taulukko13[[#This Row],[Siirtyvät kustannukset (TP21+TPA22)]]-Taulukko13[[#This Row],[Siirtyvät tulot ml. verokust. alenema ja tasauksen neutralisointi ]]</f>
        <v>-973294.23665298894</v>
      </c>
      <c r="N283" s="66">
        <f>Taulukko13[[#This Row],[Siirtyvien kustannusten ja tulojen erotus]]*$N$3</f>
        <v>583976.5419917932</v>
      </c>
      <c r="O283" s="66">
        <f>$O$3*Taulukko13[[#This Row],[Asukasluku 31.12.2022]]</f>
        <v>2.5259187173082914E-9</v>
      </c>
      <c r="P283" s="161">
        <f>Taulukko13[[#This Row],[Muutoksen rajaus (omavastuu 40 %)]]+Taulukko13[[#This Row],[Neutralisointi]]</f>
        <v>583976.54199179576</v>
      </c>
    </row>
    <row r="284" spans="1:16" x14ac:dyDescent="0.2">
      <c r="A284">
        <v>922</v>
      </c>
      <c r="B284" t="s">
        <v>287</v>
      </c>
      <c r="C284" s="66">
        <v>4501</v>
      </c>
      <c r="D284" s="67">
        <v>15200521.181531936</v>
      </c>
      <c r="E284" s="66">
        <v>2266499.9215089893</v>
      </c>
      <c r="F284" s="66">
        <v>267728.55780093768</v>
      </c>
      <c r="G284" s="66">
        <v>1707629.6793762373</v>
      </c>
      <c r="H284" s="66">
        <v>10075597.518818155</v>
      </c>
      <c r="I284" s="66">
        <v>45975.601243584351</v>
      </c>
      <c r="J284" s="66">
        <v>-506996.72870316409</v>
      </c>
      <c r="K284" s="66">
        <v>130994.25223303997</v>
      </c>
      <c r="L284" s="67">
        <f>E284+F284+G284+H284-I284-J284+Taulukko13[[#This Row],[Jälkikäteistarkistuksesta aiheutuva valtionosuuden lisäsiirto]]</f>
        <v>14909471.057196939</v>
      </c>
      <c r="M284" s="71">
        <f>Taulukko13[[#This Row],[Siirtyvät kustannukset (TP21+TPA22)]]-Taulukko13[[#This Row],[Siirtyvät tulot ml. verokust. alenema ja tasauksen neutralisointi ]]</f>
        <v>291050.12433499657</v>
      </c>
      <c r="N284" s="66">
        <f>Taulukko13[[#This Row],[Siirtyvien kustannusten ja tulojen erotus]]*$N$3</f>
        <v>-174630.0746009979</v>
      </c>
      <c r="O284" s="66">
        <f>$O$3*Taulukko13[[#This Row],[Asukasluku 31.12.2022]]</f>
        <v>6.0027244702241912E-9</v>
      </c>
      <c r="P284" s="161">
        <f>Taulukko13[[#This Row],[Muutoksen rajaus (omavastuu 40 %)]]+Taulukko13[[#This Row],[Neutralisointi]]</f>
        <v>-174630.07460099191</v>
      </c>
    </row>
    <row r="285" spans="1:16" x14ac:dyDescent="0.2">
      <c r="A285">
        <v>924</v>
      </c>
      <c r="B285" t="s">
        <v>288</v>
      </c>
      <c r="C285" s="66">
        <v>2946</v>
      </c>
      <c r="D285" s="67">
        <v>14284283.970138827</v>
      </c>
      <c r="E285" s="66">
        <v>5845495.6381079881</v>
      </c>
      <c r="F285" s="66">
        <v>307578.58846245368</v>
      </c>
      <c r="G285" s="66">
        <v>1632415.7663089675</v>
      </c>
      <c r="H285" s="66">
        <v>5005901.0981616853</v>
      </c>
      <c r="I285" s="66">
        <v>23618.168998880465</v>
      </c>
      <c r="J285" s="66">
        <v>-1508247.0349029235</v>
      </c>
      <c r="K285" s="66">
        <v>85738.517458017275</v>
      </c>
      <c r="L285" s="67">
        <f>E285+F285+G285+H285-I285-J285+Taulukko13[[#This Row],[Jälkikäteistarkistuksesta aiheutuva valtionosuuden lisäsiirto]]</f>
        <v>14361758.474403156</v>
      </c>
      <c r="M285" s="71">
        <f>Taulukko13[[#This Row],[Siirtyvät kustannukset (TP21+TPA22)]]-Taulukko13[[#This Row],[Siirtyvät tulot ml. verokust. alenema ja tasauksen neutralisointi ]]</f>
        <v>-77474.504264328629</v>
      </c>
      <c r="N285" s="66">
        <f>Taulukko13[[#This Row],[Siirtyvien kustannusten ja tulojen erotus]]*$N$3</f>
        <v>46484.702558597164</v>
      </c>
      <c r="O285" s="66">
        <f>$O$3*Taulukko13[[#This Row],[Asukasluku 31.12.2022]]</f>
        <v>3.9289105286115235E-9</v>
      </c>
      <c r="P285" s="161">
        <f>Taulukko13[[#This Row],[Muutoksen rajaus (omavastuu 40 %)]]+Taulukko13[[#This Row],[Neutralisointi]]</f>
        <v>46484.702558601093</v>
      </c>
    </row>
    <row r="286" spans="1:16" x14ac:dyDescent="0.2">
      <c r="A286">
        <v>925</v>
      </c>
      <c r="B286" t="s">
        <v>289</v>
      </c>
      <c r="C286" s="66">
        <v>3427</v>
      </c>
      <c r="D286" s="67">
        <v>14540548.845746068</v>
      </c>
      <c r="E286" s="66">
        <v>6682267.8937852494</v>
      </c>
      <c r="F286" s="66">
        <v>1351121.2429000721</v>
      </c>
      <c r="G286" s="66">
        <v>1811780.3429675952</v>
      </c>
      <c r="H286" s="66">
        <v>5913462.8312448878</v>
      </c>
      <c r="I286" s="66">
        <v>32290.736859622826</v>
      </c>
      <c r="J286" s="66">
        <v>-645777.0265015543</v>
      </c>
      <c r="K286" s="66">
        <v>99737.236703538758</v>
      </c>
      <c r="L286" s="67">
        <f>E286+F286+G286+H286-I286-J286+Taulukko13[[#This Row],[Jälkikäteistarkistuksesta aiheutuva valtionosuuden lisäsiirto]]</f>
        <v>16471855.837243276</v>
      </c>
      <c r="M286" s="71">
        <f>Taulukko13[[#This Row],[Siirtyvät kustannukset (TP21+TPA22)]]-Taulukko13[[#This Row],[Siirtyvät tulot ml. verokust. alenema ja tasauksen neutralisointi ]]</f>
        <v>-1931306.9914972074</v>
      </c>
      <c r="N286" s="66">
        <f>Taulukko13[[#This Row],[Siirtyvien kustannusten ja tulojen erotus]]*$N$3</f>
        <v>1158784.1948983241</v>
      </c>
      <c r="O286" s="66">
        <f>$O$3*Taulukko13[[#This Row],[Asukasluku 31.12.2022]]</f>
        <v>4.5703925259849599E-9</v>
      </c>
      <c r="P286" s="161">
        <f>Taulukko13[[#This Row],[Muutoksen rajaus (omavastuu 40 %)]]+Taulukko13[[#This Row],[Neutralisointi]]</f>
        <v>1158784.1948983287</v>
      </c>
    </row>
    <row r="287" spans="1:16" x14ac:dyDescent="0.2">
      <c r="A287">
        <v>927</v>
      </c>
      <c r="B287" t="s">
        <v>290</v>
      </c>
      <c r="C287" s="66">
        <v>28913</v>
      </c>
      <c r="D287" s="67">
        <v>97923307.909749925</v>
      </c>
      <c r="E287" s="66">
        <v>13109661.695141992</v>
      </c>
      <c r="F287" s="66">
        <v>1820306.2681538868</v>
      </c>
      <c r="G287" s="66">
        <v>9635957.58485494</v>
      </c>
      <c r="H287" s="66">
        <v>78695757.382395446</v>
      </c>
      <c r="I287" s="66">
        <v>357890.14178606524</v>
      </c>
      <c r="J287" s="66">
        <v>4344552.5373031897</v>
      </c>
      <c r="K287" s="66">
        <v>841465.63315127406</v>
      </c>
      <c r="L287" s="67">
        <f>E287+F287+G287+H287-I287-J287+Taulukko13[[#This Row],[Jälkikäteistarkistuksesta aiheutuva valtionosuuden lisäsiirto]]</f>
        <v>99400705.884608284</v>
      </c>
      <c r="M287" s="71">
        <f>Taulukko13[[#This Row],[Siirtyvät kustannukset (TP21+TPA22)]]-Taulukko13[[#This Row],[Siirtyvät tulot ml. verokust. alenema ja tasauksen neutralisointi ]]</f>
        <v>-1477397.9748583585</v>
      </c>
      <c r="N287" s="66">
        <f>Taulukko13[[#This Row],[Siirtyvien kustannusten ja tulojen erotus]]*$N$3</f>
        <v>886438.78491501487</v>
      </c>
      <c r="O287" s="66">
        <f>$O$3*Taulukko13[[#This Row],[Asukasluku 31.12.2022]]</f>
        <v>3.8559602889933804E-8</v>
      </c>
      <c r="P287" s="161">
        <f>Taulukko13[[#This Row],[Muutoksen rajaus (omavastuu 40 %)]]+Taulukko13[[#This Row],[Neutralisointi]]</f>
        <v>886438.7849150534</v>
      </c>
    </row>
    <row r="288" spans="1:16" x14ac:dyDescent="0.2">
      <c r="A288">
        <v>931</v>
      </c>
      <c r="B288" t="s">
        <v>291</v>
      </c>
      <c r="C288" s="66">
        <v>5951</v>
      </c>
      <c r="D288" s="67">
        <v>30634477.571888559</v>
      </c>
      <c r="E288" s="66">
        <v>17930252.930994038</v>
      </c>
      <c r="F288" s="66">
        <v>1022797.2362544967</v>
      </c>
      <c r="G288" s="66">
        <v>3047599.551956322</v>
      </c>
      <c r="H288" s="66">
        <v>9957492.6744142137</v>
      </c>
      <c r="I288" s="66">
        <v>48806.875731492808</v>
      </c>
      <c r="J288" s="66">
        <v>-2736431.3004189231</v>
      </c>
      <c r="K288" s="66">
        <v>173194.13353450809</v>
      </c>
      <c r="L288" s="67">
        <f>E288+F288+G288+H288-I288-J288+Taulukko13[[#This Row],[Jälkikäteistarkistuksesta aiheutuva valtionosuuden lisäsiirto]]</f>
        <v>34818960.951841004</v>
      </c>
      <c r="M288" s="71">
        <f>Taulukko13[[#This Row],[Siirtyvät kustannukset (TP21+TPA22)]]-Taulukko13[[#This Row],[Siirtyvät tulot ml. verokust. alenema ja tasauksen neutralisointi ]]</f>
        <v>-4184483.3799524456</v>
      </c>
      <c r="N288" s="66">
        <f>Taulukko13[[#This Row],[Siirtyvien kustannusten ja tulojen erotus]]*$N$3</f>
        <v>2510690.027971467</v>
      </c>
      <c r="O288" s="66">
        <f>$O$3*Taulukko13[[#This Row],[Asukasluku 31.12.2022]]</f>
        <v>7.936505959187772E-9</v>
      </c>
      <c r="P288" s="161">
        <f>Taulukko13[[#This Row],[Muutoksen rajaus (omavastuu 40 %)]]+Taulukko13[[#This Row],[Neutralisointi]]</f>
        <v>2510690.0279714749</v>
      </c>
    </row>
    <row r="289" spans="1:16" x14ac:dyDescent="0.2">
      <c r="A289">
        <v>934</v>
      </c>
      <c r="B289" t="s">
        <v>292</v>
      </c>
      <c r="C289" s="66">
        <v>2671</v>
      </c>
      <c r="D289" s="67">
        <v>12765035.034787988</v>
      </c>
      <c r="E289" s="66">
        <v>5419081.2394180801</v>
      </c>
      <c r="F289" s="66">
        <v>290281.84919610398</v>
      </c>
      <c r="G289" s="66">
        <v>1279548.32158956</v>
      </c>
      <c r="H289" s="66">
        <v>4889032.739888723</v>
      </c>
      <c r="I289" s="66">
        <v>23021.811407562003</v>
      </c>
      <c r="J289" s="66">
        <v>-1039425.7105209024</v>
      </c>
      <c r="K289" s="66">
        <v>77735.091693945738</v>
      </c>
      <c r="L289" s="67">
        <f>E289+F289+G289+H289-I289-J289+Taulukko13[[#This Row],[Jälkikäteistarkistuksesta aiheutuva valtionosuuden lisäsiirto]]</f>
        <v>12972083.140899753</v>
      </c>
      <c r="M289" s="71">
        <f>Taulukko13[[#This Row],[Siirtyvät kustannukset (TP21+TPA22)]]-Taulukko13[[#This Row],[Siirtyvät tulot ml. verokust. alenema ja tasauksen neutralisointi ]]</f>
        <v>-207048.10611176491</v>
      </c>
      <c r="N289" s="66">
        <f>Taulukko13[[#This Row],[Siirtyvien kustannusten ja tulojen erotus]]*$N$3</f>
        <v>124228.86366705892</v>
      </c>
      <c r="O289" s="66">
        <f>$O$3*Taulukko13[[#This Row],[Asukasluku 31.12.2022]]</f>
        <v>3.5621588669115344E-9</v>
      </c>
      <c r="P289" s="161">
        <f>Taulukko13[[#This Row],[Muutoksen rajaus (omavastuu 40 %)]]+Taulukko13[[#This Row],[Neutralisointi]]</f>
        <v>124228.86366706248</v>
      </c>
    </row>
    <row r="290" spans="1:16" x14ac:dyDescent="0.2">
      <c r="A290">
        <v>935</v>
      </c>
      <c r="B290" t="s">
        <v>293</v>
      </c>
      <c r="C290" s="66">
        <v>2985</v>
      </c>
      <c r="D290" s="67">
        <v>14231769.289935146</v>
      </c>
      <c r="E290" s="66">
        <v>5944996.1739177285</v>
      </c>
      <c r="F290" s="66">
        <v>376075.26168269105</v>
      </c>
      <c r="G290" s="66">
        <v>1458131.502821988</v>
      </c>
      <c r="H290" s="66">
        <v>5284119.6488633659</v>
      </c>
      <c r="I290" s="66">
        <v>25159.301973132071</v>
      </c>
      <c r="J290" s="66">
        <v>-1136528.5285673724</v>
      </c>
      <c r="K290" s="66">
        <v>86873.548748194691</v>
      </c>
      <c r="L290" s="67">
        <f>E290+F290+G290+H290-I290-J290+Taulukko13[[#This Row],[Jälkikäteistarkistuksesta aiheutuva valtionosuuden lisäsiirto]]</f>
        <v>14261565.362628208</v>
      </c>
      <c r="M290" s="71">
        <f>Taulukko13[[#This Row],[Siirtyvät kustannukset (TP21+TPA22)]]-Taulukko13[[#This Row],[Siirtyvät tulot ml. verokust. alenema ja tasauksen neutralisointi ]]</f>
        <v>-29796.072693062946</v>
      </c>
      <c r="N290" s="66">
        <f>Taulukko13[[#This Row],[Siirtyvien kustannusten ja tulojen erotus]]*$N$3</f>
        <v>17877.643615837766</v>
      </c>
      <c r="O290" s="66">
        <f>$O$3*Taulukko13[[#This Row],[Asukasluku 31.12.2022]]</f>
        <v>3.9809225824526135E-9</v>
      </c>
      <c r="P290" s="161">
        <f>Taulukko13[[#This Row],[Muutoksen rajaus (omavastuu 40 %)]]+Taulukko13[[#This Row],[Neutralisointi]]</f>
        <v>17877.643615841745</v>
      </c>
    </row>
    <row r="291" spans="1:16" x14ac:dyDescent="0.2">
      <c r="A291">
        <v>936</v>
      </c>
      <c r="B291" t="s">
        <v>294</v>
      </c>
      <c r="C291" s="66">
        <v>6395</v>
      </c>
      <c r="D291" s="67">
        <v>32929020.161312439</v>
      </c>
      <c r="E291" s="66">
        <v>18198762.536575407</v>
      </c>
      <c r="F291" s="66">
        <v>1212071.9339365214</v>
      </c>
      <c r="G291" s="66">
        <v>3225845.7019947111</v>
      </c>
      <c r="H291" s="66">
        <v>10993747.813934986</v>
      </c>
      <c r="I291" s="66">
        <v>54254.298609779158</v>
      </c>
      <c r="J291" s="66">
        <v>-2399421.6861463748</v>
      </c>
      <c r="K291" s="66">
        <v>186116.02822268175</v>
      </c>
      <c r="L291" s="67">
        <f>E291+F291+G291+H291-I291-J291+Taulukko13[[#This Row],[Jälkikäteistarkistuksesta aiheutuva valtionosuuden lisäsiirto]]</f>
        <v>36161711.402200907</v>
      </c>
      <c r="M291" s="71">
        <f>Taulukko13[[#This Row],[Siirtyvät kustannukset (TP21+TPA22)]]-Taulukko13[[#This Row],[Siirtyvät tulot ml. verokust. alenema ja tasauksen neutralisointi ]]</f>
        <v>-3232691.2408884689</v>
      </c>
      <c r="N291" s="66">
        <f>Taulukko13[[#This Row],[Siirtyvien kustannusten ja tulojen erotus]]*$N$3</f>
        <v>1939614.7445330808</v>
      </c>
      <c r="O291" s="66">
        <f>$O$3*Taulukko13[[#This Row],[Asukasluku 31.12.2022]]</f>
        <v>8.5286431875324826E-9</v>
      </c>
      <c r="P291" s="161">
        <f>Taulukko13[[#This Row],[Muutoksen rajaus (omavastuu 40 %)]]+Taulukko13[[#This Row],[Neutralisointi]]</f>
        <v>1939614.7445330895</v>
      </c>
    </row>
    <row r="292" spans="1:16" x14ac:dyDescent="0.2">
      <c r="A292">
        <v>946</v>
      </c>
      <c r="B292" t="s">
        <v>295</v>
      </c>
      <c r="C292" s="66">
        <v>6287</v>
      </c>
      <c r="D292" s="67">
        <v>28071958.044821475</v>
      </c>
      <c r="E292" s="66">
        <v>8561154.3854678907</v>
      </c>
      <c r="F292" s="66">
        <v>788200.8415231274</v>
      </c>
      <c r="G292" s="66">
        <v>3120179.2966666021</v>
      </c>
      <c r="H292" s="66">
        <v>12152443.485395929</v>
      </c>
      <c r="I292" s="66">
        <v>57520.559537842033</v>
      </c>
      <c r="J292" s="66">
        <v>-2034690.934656943</v>
      </c>
      <c r="K292" s="66">
        <v>182972.86464988274</v>
      </c>
      <c r="L292" s="67">
        <f>E292+F292+G292+H292-I292-J292+Taulukko13[[#This Row],[Jälkikäteistarkistuksesta aiheutuva valtionosuuden lisäsiirto]]</f>
        <v>26782121.248822536</v>
      </c>
      <c r="M292" s="71">
        <f>Taulukko13[[#This Row],[Siirtyvät kustannukset (TP21+TPA22)]]-Taulukko13[[#This Row],[Siirtyvät tulot ml. verokust. alenema ja tasauksen neutralisointi ]]</f>
        <v>1289836.7959989384</v>
      </c>
      <c r="N292" s="66">
        <f>Taulukko13[[#This Row],[Siirtyvien kustannusten ja tulojen erotus]]*$N$3</f>
        <v>-773902.07759936282</v>
      </c>
      <c r="O292" s="66">
        <f>$O$3*Taulukko13[[#This Row],[Asukasluku 31.12.2022]]</f>
        <v>8.3846098076648508E-9</v>
      </c>
      <c r="P292" s="161">
        <f>Taulukko13[[#This Row],[Muutoksen rajaus (omavastuu 40 %)]]+Taulukko13[[#This Row],[Neutralisointi]]</f>
        <v>-773902.07759935444</v>
      </c>
    </row>
    <row r="293" spans="1:16" x14ac:dyDescent="0.2">
      <c r="A293">
        <v>976</v>
      </c>
      <c r="B293" t="s">
        <v>296</v>
      </c>
      <c r="C293" s="66">
        <v>3788</v>
      </c>
      <c r="D293" s="67">
        <v>24590994.189810585</v>
      </c>
      <c r="E293" s="66">
        <v>13412172.588833015</v>
      </c>
      <c r="F293" s="66">
        <v>326054.9394234448</v>
      </c>
      <c r="G293" s="66">
        <v>1888094.8322939235</v>
      </c>
      <c r="H293" s="66">
        <v>6764621.1077979924</v>
      </c>
      <c r="I293" s="66">
        <v>31517.723803699922</v>
      </c>
      <c r="J293" s="66">
        <v>-1640190.9858576388</v>
      </c>
      <c r="K293" s="66">
        <v>110243.55197928358</v>
      </c>
      <c r="L293" s="67">
        <f>E293+F293+G293+H293-I293-J293+Taulukko13[[#This Row],[Jälkikäteistarkistuksesta aiheutuva valtionosuuden lisäsiirto]]</f>
        <v>24109860.282381602</v>
      </c>
      <c r="M293" s="71">
        <f>Taulukko13[[#This Row],[Siirtyvät kustannukset (TP21+TPA22)]]-Taulukko13[[#This Row],[Siirtyvät tulot ml. verokust. alenema ja tasauksen neutralisointi ]]</f>
        <v>481133.9074289836</v>
      </c>
      <c r="N293" s="66">
        <f>Taulukko13[[#This Row],[Siirtyvien kustannusten ja tulojen erotus]]*$N$3</f>
        <v>-288680.34445739008</v>
      </c>
      <c r="O293" s="66">
        <f>$O$3*Taulukko13[[#This Row],[Asukasluku 31.12.2022]]</f>
        <v>5.0518374346165828E-9</v>
      </c>
      <c r="P293" s="161">
        <f>Taulukko13[[#This Row],[Muutoksen rajaus (omavastuu 40 %)]]+Taulukko13[[#This Row],[Neutralisointi]]</f>
        <v>-288680.34445738501</v>
      </c>
    </row>
    <row r="294" spans="1:16" x14ac:dyDescent="0.2">
      <c r="A294">
        <v>977</v>
      </c>
      <c r="B294" t="s">
        <v>297</v>
      </c>
      <c r="C294" s="66">
        <v>15293</v>
      </c>
      <c r="D294" s="67">
        <v>61901849.726861037</v>
      </c>
      <c r="E294" s="66">
        <v>19738734.91724252</v>
      </c>
      <c r="F294" s="66">
        <v>1469687.1072239606</v>
      </c>
      <c r="G294" s="66">
        <v>5643031.7698519155</v>
      </c>
      <c r="H294" s="66">
        <v>30120635.971676372</v>
      </c>
      <c r="I294" s="66">
        <v>140417.51040940403</v>
      </c>
      <c r="J294" s="66">
        <v>-4845209.109875543</v>
      </c>
      <c r="K294" s="66">
        <v>445077.7825816219</v>
      </c>
      <c r="L294" s="67">
        <f>E294+F294+G294+H294-I294-J294+Taulukko13[[#This Row],[Jälkikäteistarkistuksesta aiheutuva valtionosuuden lisäsiirto]]</f>
        <v>62121959.14804253</v>
      </c>
      <c r="M294" s="71">
        <f>Taulukko13[[#This Row],[Siirtyvät kustannukset (TP21+TPA22)]]-Taulukko13[[#This Row],[Siirtyvät tulot ml. verokust. alenema ja tasauksen neutralisointi ]]</f>
        <v>-220109.42118149251</v>
      </c>
      <c r="N294" s="66">
        <f>Taulukko13[[#This Row],[Siirtyvien kustannusten ja tulojen erotus]]*$N$3</f>
        <v>132065.65270889548</v>
      </c>
      <c r="O294" s="66">
        <f>$O$3*Taulukko13[[#This Row],[Asukasluku 31.12.2022]]</f>
        <v>2.0395393317737961E-8</v>
      </c>
      <c r="P294" s="161">
        <f>Taulukko13[[#This Row],[Muutoksen rajaus (omavastuu 40 %)]]+Taulukko13[[#This Row],[Neutralisointi]]</f>
        <v>132065.65270891588</v>
      </c>
    </row>
    <row r="295" spans="1:16" x14ac:dyDescent="0.2">
      <c r="A295">
        <v>980</v>
      </c>
      <c r="B295" t="s">
        <v>298</v>
      </c>
      <c r="C295" s="66">
        <v>33607</v>
      </c>
      <c r="D295" s="67">
        <v>110492391.80095835</v>
      </c>
      <c r="E295" s="66">
        <v>14977669.880792633</v>
      </c>
      <c r="F295" s="66">
        <v>3583129.7131489506</v>
      </c>
      <c r="G295" s="66">
        <v>10127735.495573686</v>
      </c>
      <c r="H295" s="66">
        <v>80630490.11653325</v>
      </c>
      <c r="I295" s="66">
        <v>374325.60627865628</v>
      </c>
      <c r="J295" s="66">
        <v>-607304.36704178539</v>
      </c>
      <c r="K295" s="66">
        <v>978076.83510237152</v>
      </c>
      <c r="L295" s="67">
        <f>E295+F295+G295+H295-I295-J295+Taulukko13[[#This Row],[Jälkikäteistarkistuksesta aiheutuva valtionosuuden lisäsiirto]]</f>
        <v>110530080.80191401</v>
      </c>
      <c r="M295" s="71">
        <f>Taulukko13[[#This Row],[Siirtyvät kustannukset (TP21+TPA22)]]-Taulukko13[[#This Row],[Siirtyvät tulot ml. verokust. alenema ja tasauksen neutralisointi ]]</f>
        <v>-37689.000955656171</v>
      </c>
      <c r="N295" s="66">
        <f>Taulukko13[[#This Row],[Siirtyvien kustannusten ja tulojen erotus]]*$N$3</f>
        <v>22613.400573393697</v>
      </c>
      <c r="O295" s="66">
        <f>$O$3*Taulukko13[[#This Row],[Asukasluku 31.12.2022]]</f>
        <v>4.4819720344551076E-8</v>
      </c>
      <c r="P295" s="161">
        <f>Taulukko13[[#This Row],[Muutoksen rajaus (omavastuu 40 %)]]+Taulukko13[[#This Row],[Neutralisointi]]</f>
        <v>22613.400573438517</v>
      </c>
    </row>
    <row r="296" spans="1:16" x14ac:dyDescent="0.2">
      <c r="A296">
        <v>981</v>
      </c>
      <c r="B296" t="s">
        <v>299</v>
      </c>
      <c r="C296" s="66">
        <v>2237</v>
      </c>
      <c r="D296" s="67">
        <v>8329339.3258038443</v>
      </c>
      <c r="E296" s="66">
        <v>2822561.645247248</v>
      </c>
      <c r="F296" s="66">
        <v>123196.98658796799</v>
      </c>
      <c r="G296" s="66">
        <v>1155782.036286897</v>
      </c>
      <c r="H296" s="66">
        <v>4464077.1997682005</v>
      </c>
      <c r="I296" s="66">
        <v>20390.219473370456</v>
      </c>
      <c r="J296" s="66">
        <v>-850279.13534556306</v>
      </c>
      <c r="K296" s="66">
        <v>65104.230669920107</v>
      </c>
      <c r="L296" s="67">
        <f>E296+F296+G296+H296-I296-J296+Taulukko13[[#This Row],[Jälkikäteistarkistuksesta aiheutuva valtionosuuden lisäsiirto]]</f>
        <v>9460611.0144324247</v>
      </c>
      <c r="M296" s="71">
        <f>Taulukko13[[#This Row],[Siirtyvät kustannukset (TP21+TPA22)]]-Taulukko13[[#This Row],[Siirtyvät tulot ml. verokust. alenema ja tasauksen neutralisointi ]]</f>
        <v>-1131271.6886285804</v>
      </c>
      <c r="N296" s="66">
        <f>Taulukko13[[#This Row],[Siirtyvien kustannusten ja tulojen erotus]]*$N$3</f>
        <v>678763.01317714807</v>
      </c>
      <c r="O296" s="66">
        <f>$O$3*Taulukko13[[#This Row],[Asukasluku 31.12.2022]]</f>
        <v>2.9833580626286418E-9</v>
      </c>
      <c r="P296" s="161">
        <f>Taulukko13[[#This Row],[Muutoksen rajaus (omavastuu 40 %)]]+Taulukko13[[#This Row],[Neutralisointi]]</f>
        <v>678763.01317715109</v>
      </c>
    </row>
    <row r="297" spans="1:16" x14ac:dyDescent="0.2">
      <c r="A297">
        <v>989</v>
      </c>
      <c r="B297" t="s">
        <v>300</v>
      </c>
      <c r="C297" s="66">
        <v>5406</v>
      </c>
      <c r="D297" s="67">
        <v>28983376.437843677</v>
      </c>
      <c r="E297" s="66">
        <v>11692179.339540483</v>
      </c>
      <c r="F297" s="66">
        <v>730681.38956690952</v>
      </c>
      <c r="G297" s="66">
        <v>2644667.6908802912</v>
      </c>
      <c r="H297" s="66">
        <v>10001551.914611313</v>
      </c>
      <c r="I297" s="66">
        <v>47704.275703091582</v>
      </c>
      <c r="J297" s="66">
        <v>-2118229.4114655526</v>
      </c>
      <c r="K297" s="66">
        <v>157332.79883843902</v>
      </c>
      <c r="L297" s="67">
        <f>E297+F297+G297+H297-I297-J297+Taulukko13[[#This Row],[Jälkikäteistarkistuksesta aiheutuva valtionosuuden lisäsiirto]]</f>
        <v>27296938.269199897</v>
      </c>
      <c r="M297" s="71">
        <f>Taulukko13[[#This Row],[Siirtyvät kustannukset (TP21+TPA22)]]-Taulukko13[[#This Row],[Siirtyvät tulot ml. verokust. alenema ja tasauksen neutralisointi ]]</f>
        <v>1686438.1686437801</v>
      </c>
      <c r="N297" s="66">
        <f>Taulukko13[[#This Row],[Siirtyvien kustannusten ja tulojen erotus]]*$N$3</f>
        <v>-1011862.9011862678</v>
      </c>
      <c r="O297" s="66">
        <f>$O$3*Taulukko13[[#This Row],[Asukasluku 31.12.2022]]</f>
        <v>7.2096708478187022E-9</v>
      </c>
      <c r="P297" s="161">
        <f>Taulukko13[[#This Row],[Muutoksen rajaus (omavastuu 40 %)]]+Taulukko13[[#This Row],[Neutralisointi]]</f>
        <v>-1011862.9011862606</v>
      </c>
    </row>
    <row r="298" spans="1:16" ht="15" thickBot="1" x14ac:dyDescent="0.25">
      <c r="A298">
        <v>992</v>
      </c>
      <c r="B298" t="s">
        <v>301</v>
      </c>
      <c r="C298" s="66">
        <v>18120</v>
      </c>
      <c r="D298" s="67">
        <v>81340717.795885384</v>
      </c>
      <c r="E298" s="66">
        <v>31853376.081287719</v>
      </c>
      <c r="F298" s="66">
        <v>2524186.887326031</v>
      </c>
      <c r="G298" s="66">
        <v>7004726.539419258</v>
      </c>
      <c r="H298" s="66">
        <v>37096816.211008824</v>
      </c>
      <c r="I298" s="66">
        <v>176113.5079592586</v>
      </c>
      <c r="J298" s="66">
        <v>-3159100.3918996598</v>
      </c>
      <c r="K298" s="66">
        <v>527352.99943627731</v>
      </c>
      <c r="L298" s="67">
        <f>E298+F298+G298+H298-I298-J298+Taulukko13[[#This Row],[Jälkikäteistarkistuksesta aiheutuva valtionosuuden lisäsiirto]]</f>
        <v>81989445.602418497</v>
      </c>
      <c r="M298" s="71">
        <f>Taulukko13[[#This Row],[Siirtyvät kustannukset (TP21+TPA22)]]-Taulukko13[[#This Row],[Siirtyvät tulot ml. verokust. alenema ja tasauksen neutralisointi ]]</f>
        <v>-648727.80653311312</v>
      </c>
      <c r="N298" s="66">
        <f>Taulukko13[[#This Row],[Siirtyvien kustannusten ja tulojen erotus]]*$N$3</f>
        <v>389236.68391986779</v>
      </c>
      <c r="O298" s="66">
        <f>$O$3*Taulukko13[[#This Row],[Asukasluku 31.12.2022]]</f>
        <v>2.4165600400013851E-8</v>
      </c>
      <c r="P298" s="162">
        <f>Taulukko13[[#This Row],[Muutoksen rajaus (omavastuu 40 %)]]+Taulukko13[[#This Row],[Neutralisointi]]</f>
        <v>389236.68391989195</v>
      </c>
    </row>
  </sheetData>
  <pageMargins left="0.7" right="0.7" top="0.75" bottom="0.75" header="0.3" footer="0.3"/>
  <pageSetup paperSize="9" orientation="portrait" r:id="rId1"/>
  <ignoredErrors>
    <ignoredError sqref="M5" 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dimension ref="A1:AE300"/>
  <sheetViews>
    <sheetView zoomScale="80" zoomScaleNormal="80" workbookViewId="0">
      <pane xSplit="3" ySplit="7" topLeftCell="D8" activePane="bottomRight" state="frozen"/>
      <selection pane="topRight" activeCell="D1" sqref="D1"/>
      <selection pane="bottomLeft" activeCell="A10" sqref="A10"/>
      <selection pane="bottomRight"/>
    </sheetView>
  </sheetViews>
  <sheetFormatPr defaultColWidth="8.625" defaultRowHeight="12.75" x14ac:dyDescent="0.2"/>
  <cols>
    <col min="1" max="1" width="6.125" style="3" customWidth="1"/>
    <col min="2" max="2" width="14.625" style="3" bestFit="1" customWidth="1"/>
    <col min="3" max="3" width="11.625" style="3" customWidth="1"/>
    <col min="4" max="4" width="22.75" style="3" customWidth="1"/>
    <col min="5" max="5" width="25.5" style="3" customWidth="1"/>
    <col min="6" max="6" width="14.625" style="3" customWidth="1"/>
    <col min="7" max="7" width="16.375" style="3" customWidth="1"/>
    <col min="8" max="8" width="15" style="3" bestFit="1" customWidth="1"/>
    <col min="9" max="9" width="14.25" style="3" bestFit="1" customWidth="1"/>
    <col min="10" max="10" width="16.25" style="3" bestFit="1" customWidth="1"/>
    <col min="11" max="11" width="19.625" style="3" customWidth="1"/>
    <col min="12" max="12" width="17" style="3" customWidth="1"/>
    <col min="13" max="13" width="18.875" style="3" customWidth="1"/>
    <col min="14" max="14" width="25.375" style="3" customWidth="1"/>
    <col min="15" max="15" width="26.625" style="3" customWidth="1"/>
    <col min="16" max="16" width="15.875" style="6" customWidth="1"/>
    <col min="17" max="17" width="15.75" style="6" customWidth="1"/>
    <col min="18" max="18" width="20.625" style="3" customWidth="1"/>
    <col min="19" max="19" width="17.375" style="3" customWidth="1"/>
    <col min="20" max="20" width="14.25" style="3" bestFit="1" customWidth="1"/>
    <col min="21" max="21" width="14.25" style="3" customWidth="1"/>
    <col min="22" max="22" width="14.375" style="3" customWidth="1"/>
    <col min="23" max="23" width="14.25" style="3" bestFit="1" customWidth="1"/>
    <col min="24" max="24" width="16.125" style="6" customWidth="1"/>
    <col min="25" max="25" width="16.375" style="6" customWidth="1"/>
    <col min="26" max="26" width="21.625" style="5" customWidth="1"/>
    <col min="27" max="27" width="24.875" style="5" customWidth="1"/>
    <col min="28" max="31" width="8.625" style="1"/>
    <col min="32" max="16384" width="8.625" style="2"/>
  </cols>
  <sheetData>
    <row r="1" spans="1:31" s="12" customFormat="1" ht="23.25" x14ac:dyDescent="0.35">
      <c r="A1" s="120" t="s">
        <v>321</v>
      </c>
      <c r="B1" s="8"/>
      <c r="C1" s="8"/>
      <c r="D1" s="8"/>
      <c r="E1" s="8"/>
      <c r="F1" s="8"/>
      <c r="G1" s="8"/>
      <c r="H1" s="8"/>
      <c r="I1" s="8"/>
      <c r="J1" s="8"/>
      <c r="K1" s="8"/>
      <c r="L1" s="8"/>
      <c r="M1" s="8"/>
      <c r="N1" s="8"/>
      <c r="O1" s="8"/>
      <c r="P1" s="121"/>
      <c r="Q1" s="121"/>
      <c r="R1" s="8"/>
      <c r="S1" s="8"/>
      <c r="T1" s="8"/>
      <c r="U1" s="8"/>
      <c r="V1" s="8"/>
      <c r="W1" s="8"/>
      <c r="X1" s="121"/>
      <c r="Y1" s="121"/>
      <c r="Z1" s="65"/>
      <c r="AA1" s="65"/>
    </row>
    <row r="2" spans="1:31" s="12" customFormat="1" ht="15.75" x14ac:dyDescent="0.25">
      <c r="A2" s="47" t="s">
        <v>302</v>
      </c>
      <c r="B2" s="47"/>
      <c r="C2" s="47"/>
      <c r="D2" s="47"/>
      <c r="E2" s="47"/>
      <c r="F2" s="47"/>
      <c r="G2" s="47"/>
      <c r="H2" s="47"/>
      <c r="I2" s="47"/>
      <c r="J2" s="47"/>
      <c r="K2" s="47"/>
      <c r="L2" s="47"/>
      <c r="M2" s="47"/>
      <c r="N2" s="47"/>
      <c r="O2" s="47"/>
      <c r="P2" s="122"/>
      <c r="Q2" s="122"/>
      <c r="R2" s="47"/>
      <c r="S2" s="47"/>
      <c r="T2" s="47"/>
      <c r="U2" s="47"/>
      <c r="V2" s="47"/>
      <c r="W2" s="47"/>
      <c r="X2" s="122"/>
      <c r="Y2" s="122"/>
      <c r="Z2" s="123"/>
      <c r="AA2" s="123"/>
    </row>
    <row r="3" spans="1:31" s="12" customFormat="1" ht="15.75" x14ac:dyDescent="0.25">
      <c r="A3" s="47" t="s">
        <v>363</v>
      </c>
      <c r="B3" s="47"/>
      <c r="C3" s="47"/>
      <c r="D3" s="47"/>
      <c r="E3" s="47"/>
      <c r="F3" s="47"/>
      <c r="G3" s="47"/>
      <c r="H3" s="47"/>
      <c r="I3" s="47"/>
      <c r="J3" s="47"/>
      <c r="K3" s="47"/>
      <c r="L3" s="47"/>
      <c r="M3" s="47"/>
      <c r="N3" s="47"/>
      <c r="O3" s="47"/>
      <c r="P3" s="122"/>
      <c r="Q3" s="122"/>
      <c r="R3" s="47"/>
      <c r="S3" s="47"/>
      <c r="T3" s="47"/>
      <c r="U3" s="47"/>
      <c r="V3" s="47"/>
      <c r="W3" s="47"/>
      <c r="X3" s="122"/>
      <c r="Y3" s="122"/>
      <c r="Z3" s="123"/>
      <c r="AA3" s="123"/>
    </row>
    <row r="4" spans="1:31" s="12" customFormat="1" ht="15.75" x14ac:dyDescent="0.25">
      <c r="A4" s="124"/>
      <c r="B4" s="47"/>
      <c r="C4" s="47"/>
      <c r="D4" s="124"/>
      <c r="E4" s="124"/>
      <c r="F4" s="124"/>
      <c r="G4" s="124"/>
      <c r="H4" s="124"/>
      <c r="I4" s="124"/>
      <c r="J4" s="124"/>
      <c r="K4" s="124"/>
      <c r="L4" s="124"/>
      <c r="M4" s="124"/>
      <c r="N4" s="124"/>
      <c r="O4" s="124"/>
      <c r="P4" s="122"/>
      <c r="Q4" s="122"/>
      <c r="R4" s="124"/>
      <c r="S4" s="124"/>
      <c r="T4" s="124"/>
      <c r="U4" s="124"/>
      <c r="V4" s="124"/>
      <c r="W4" s="124"/>
      <c r="X4" s="122"/>
      <c r="Y4" s="122"/>
      <c r="Z4" s="123"/>
      <c r="AA4" s="123"/>
    </row>
    <row r="5" spans="1:31" s="119" customFormat="1" ht="18" x14ac:dyDescent="0.25">
      <c r="A5" s="129"/>
      <c r="B5" s="129"/>
      <c r="C5" s="129"/>
      <c r="D5" s="130" t="s">
        <v>476</v>
      </c>
      <c r="E5" s="131"/>
      <c r="F5" s="131"/>
      <c r="G5" s="131"/>
      <c r="H5" s="131"/>
      <c r="I5" s="131"/>
      <c r="J5" s="131"/>
      <c r="K5" s="131"/>
      <c r="L5" s="131"/>
      <c r="M5" s="131"/>
      <c r="N5" s="131"/>
      <c r="O5" s="131"/>
      <c r="P5" s="131"/>
      <c r="Q5" s="131"/>
      <c r="R5" s="164" t="s">
        <v>317</v>
      </c>
      <c r="S5" s="165"/>
      <c r="T5" s="165"/>
      <c r="U5" s="165"/>
      <c r="V5" s="165"/>
      <c r="W5" s="165"/>
      <c r="X5" s="165"/>
      <c r="Y5" s="165"/>
      <c r="Z5" s="178" t="s">
        <v>327</v>
      </c>
      <c r="AA5" s="138"/>
    </row>
    <row r="6" spans="1:31" s="125" customFormat="1" ht="45" x14ac:dyDescent="0.2">
      <c r="A6" s="132" t="s">
        <v>7</v>
      </c>
      <c r="B6" s="132" t="s">
        <v>303</v>
      </c>
      <c r="C6" s="132" t="s">
        <v>346</v>
      </c>
      <c r="D6" s="132" t="s">
        <v>475</v>
      </c>
      <c r="E6" s="132" t="s">
        <v>477</v>
      </c>
      <c r="F6" s="132" t="s">
        <v>316</v>
      </c>
      <c r="G6" s="132" t="s">
        <v>2</v>
      </c>
      <c r="H6" s="132" t="s">
        <v>1</v>
      </c>
      <c r="I6" s="132" t="s">
        <v>315</v>
      </c>
      <c r="J6" s="132" t="s">
        <v>313</v>
      </c>
      <c r="K6" s="132" t="s">
        <v>304</v>
      </c>
      <c r="L6" s="132" t="s">
        <v>318</v>
      </c>
      <c r="M6" s="132" t="s">
        <v>305</v>
      </c>
      <c r="N6" s="132" t="s">
        <v>362</v>
      </c>
      <c r="O6" s="132" t="s">
        <v>473</v>
      </c>
      <c r="P6" s="132" t="s">
        <v>306</v>
      </c>
      <c r="Q6" s="132" t="s">
        <v>307</v>
      </c>
      <c r="R6" s="166" t="s">
        <v>478</v>
      </c>
      <c r="S6" s="166" t="s">
        <v>319</v>
      </c>
      <c r="T6" s="166" t="s">
        <v>311</v>
      </c>
      <c r="U6" s="166" t="s">
        <v>312</v>
      </c>
      <c r="V6" s="166" t="s">
        <v>314</v>
      </c>
      <c r="W6" s="166" t="s">
        <v>308</v>
      </c>
      <c r="X6" s="166" t="s">
        <v>309</v>
      </c>
      <c r="Y6" s="166" t="s">
        <v>310</v>
      </c>
      <c r="Z6" s="137" t="s">
        <v>320</v>
      </c>
      <c r="AA6" s="137" t="s">
        <v>359</v>
      </c>
    </row>
    <row r="7" spans="1:31" s="128" customFormat="1" ht="16.5" thickBot="1" x14ac:dyDescent="0.3">
      <c r="A7" s="126"/>
      <c r="B7" s="126" t="s">
        <v>8</v>
      </c>
      <c r="C7" s="126"/>
      <c r="D7" s="126">
        <f t="shared" ref="D7:P7" si="0">SUM(D8:D300)</f>
        <v>5533611</v>
      </c>
      <c r="E7" s="126">
        <f t="shared" si="0"/>
        <v>14939647875.230003</v>
      </c>
      <c r="F7" s="126">
        <f t="shared" si="0"/>
        <v>8149242076.8981991</v>
      </c>
      <c r="G7" s="126">
        <f t="shared" si="0"/>
        <v>2045953156</v>
      </c>
      <c r="H7" s="126">
        <f t="shared" si="0"/>
        <v>1816149153.4591312</v>
      </c>
      <c r="I7" s="126">
        <f>SUM(I8:I300)</f>
        <v>2617757333.0226007</v>
      </c>
      <c r="J7" s="126">
        <f t="shared" si="0"/>
        <v>832499999.99999952</v>
      </c>
      <c r="K7" s="126">
        <f t="shared" si="0"/>
        <v>-1.2258649803698063E-5</v>
      </c>
      <c r="L7" s="126">
        <f t="shared" si="0"/>
        <v>22351141</v>
      </c>
      <c r="M7" s="126">
        <f t="shared" si="0"/>
        <v>330002244.22000015</v>
      </c>
      <c r="N7" s="126">
        <f t="shared" si="0"/>
        <v>63999999.999999993</v>
      </c>
      <c r="O7" s="126">
        <f t="shared" si="0"/>
        <v>-161046708.52999875</v>
      </c>
      <c r="P7" s="135">
        <f t="shared" si="0"/>
        <v>777260520.83991516</v>
      </c>
      <c r="Q7" s="135">
        <f t="shared" ref="Q7" si="1">P7/D7</f>
        <v>140.46172035582464</v>
      </c>
      <c r="R7" s="126">
        <f t="shared" ref="R7:X7" si="2">SUM(R8:R300)</f>
        <v>36740149875.230019</v>
      </c>
      <c r="S7" s="126">
        <f t="shared" si="2"/>
        <v>21634157271.498196</v>
      </c>
      <c r="T7" s="126">
        <f t="shared" si="2"/>
        <v>2729585497.4591331</v>
      </c>
      <c r="U7" s="126">
        <f t="shared" si="2"/>
        <v>7955875003.0874109</v>
      </c>
      <c r="V7" s="126">
        <f t="shared" si="2"/>
        <v>2776499999.9999995</v>
      </c>
      <c r="W7" s="126">
        <f t="shared" si="2"/>
        <v>2398306541.2199988</v>
      </c>
      <c r="X7" s="167">
        <f t="shared" si="2"/>
        <v>754274438.034724</v>
      </c>
      <c r="Y7" s="167">
        <f t="shared" ref="Y7:Y69" si="3">X7/D7</f>
        <v>136.30781745133945</v>
      </c>
      <c r="Z7" s="133">
        <f>SUM(Z8:Z300)</f>
        <v>22986082.8051911</v>
      </c>
      <c r="AA7" s="133">
        <f t="shared" ref="AA7:AA69" si="4">Z7/D7</f>
        <v>4.1539029044851725</v>
      </c>
      <c r="AB7" s="127"/>
      <c r="AC7" s="127"/>
      <c r="AD7" s="127"/>
      <c r="AE7" s="127"/>
    </row>
    <row r="8" spans="1:31" s="119" customFormat="1" ht="15" x14ac:dyDescent="0.2">
      <c r="A8" s="118">
        <v>5</v>
      </c>
      <c r="B8" s="118" t="s">
        <v>9</v>
      </c>
      <c r="C8" s="118">
        <v>14</v>
      </c>
      <c r="D8" s="118">
        <v>9183</v>
      </c>
      <c r="E8" s="118">
        <v>27960524.464519888</v>
      </c>
      <c r="F8" s="118">
        <v>11592346.056184383</v>
      </c>
      <c r="G8" s="118">
        <v>2351621</v>
      </c>
      <c r="H8" s="118">
        <v>1916676.6414014027</v>
      </c>
      <c r="I8" s="118">
        <v>9622424.8539236952</v>
      </c>
      <c r="J8" s="118">
        <v>1971950.9402568666</v>
      </c>
      <c r="K8" s="118">
        <v>-124495.38485205994</v>
      </c>
      <c r="L8" s="118">
        <v>1402244</v>
      </c>
      <c r="M8" s="118">
        <v>-15673.83</v>
      </c>
      <c r="N8" s="118">
        <v>69889.8636687947</v>
      </c>
      <c r="O8" s="118">
        <v>-267256.21378715977</v>
      </c>
      <c r="P8" s="136">
        <f>SUM(F8:O8)-E8</f>
        <v>559203.46227603778</v>
      </c>
      <c r="Q8" s="136">
        <f>P8/D8</f>
        <v>60.895509340742436</v>
      </c>
      <c r="R8" s="118">
        <v>71020146.070000008</v>
      </c>
      <c r="S8" s="118">
        <v>26351768.341298372</v>
      </c>
      <c r="T8" s="118">
        <v>2880673.5139144906</v>
      </c>
      <c r="U8" s="118">
        <v>31157689.072339755</v>
      </c>
      <c r="V8" s="118">
        <v>6576722.8656134466</v>
      </c>
      <c r="W8" s="118">
        <v>3738191.17</v>
      </c>
      <c r="X8" s="168">
        <f>S8+T8+U8+V8+W8-R8</f>
        <v>-315101.10683394969</v>
      </c>
      <c r="Y8" s="168">
        <f>X8/D8</f>
        <v>-34.313525736028495</v>
      </c>
      <c r="Z8" s="134">
        <f>P8-X8</f>
        <v>874304.56910998747</v>
      </c>
      <c r="AA8" s="134">
        <f t="shared" si="4"/>
        <v>95.209035076770931</v>
      </c>
    </row>
    <row r="9" spans="1:31" s="119" customFormat="1" ht="15" x14ac:dyDescent="0.2">
      <c r="A9" s="118">
        <v>9</v>
      </c>
      <c r="B9" s="118" t="s">
        <v>10</v>
      </c>
      <c r="C9" s="118">
        <v>17</v>
      </c>
      <c r="D9" s="118">
        <v>2447</v>
      </c>
      <c r="E9" s="118">
        <v>7243591.7263226733</v>
      </c>
      <c r="F9" s="118">
        <v>3353057.0182414213</v>
      </c>
      <c r="G9" s="118">
        <v>759405</v>
      </c>
      <c r="H9" s="118">
        <v>249383.97616249477</v>
      </c>
      <c r="I9" s="118">
        <v>3075431.5196983889</v>
      </c>
      <c r="J9" s="118">
        <v>525124.40719951689</v>
      </c>
      <c r="K9" s="118">
        <v>405917.30908456858</v>
      </c>
      <c r="L9" s="118">
        <v>-539829</v>
      </c>
      <c r="M9" s="118">
        <v>360277.92</v>
      </c>
      <c r="N9" s="118">
        <v>18917.291907866023</v>
      </c>
      <c r="O9" s="118">
        <v>-71215.937617029282</v>
      </c>
      <c r="P9" s="136">
        <f t="shared" ref="P9:P72" si="5">SUM(F9:O9)-E9</f>
        <v>892877.77835455444</v>
      </c>
      <c r="Q9" s="136">
        <f t="shared" ref="Q9:Q71" si="6">P9/D9</f>
        <v>364.88670958502428</v>
      </c>
      <c r="R9" s="118">
        <v>18718607.800000001</v>
      </c>
      <c r="S9" s="118">
        <v>7483532.2033173349</v>
      </c>
      <c r="T9" s="118">
        <v>374812.2137079516</v>
      </c>
      <c r="U9" s="118">
        <v>9435657.4002618492</v>
      </c>
      <c r="V9" s="118">
        <v>1751360.8607681198</v>
      </c>
      <c r="W9" s="118">
        <v>579853.91999999993</v>
      </c>
      <c r="X9" s="168">
        <f t="shared" ref="X9:X71" si="7">S9+T9+U9+V9+W9-R9</f>
        <v>906608.79805525765</v>
      </c>
      <c r="Y9" s="168">
        <f t="shared" si="3"/>
        <v>370.49807848600642</v>
      </c>
      <c r="Z9" s="134">
        <f t="shared" ref="Z9:Z70" si="8">P9-X9</f>
        <v>-13731.019700703211</v>
      </c>
      <c r="AA9" s="134">
        <f t="shared" si="4"/>
        <v>-5.6113689009821055</v>
      </c>
    </row>
    <row r="10" spans="1:31" s="119" customFormat="1" ht="15" x14ac:dyDescent="0.2">
      <c r="A10" s="118">
        <v>10</v>
      </c>
      <c r="B10" s="118" t="s">
        <v>11</v>
      </c>
      <c r="C10" s="118">
        <v>14</v>
      </c>
      <c r="D10" s="118">
        <v>11102</v>
      </c>
      <c r="E10" s="118">
        <v>30730948.539365448</v>
      </c>
      <c r="F10" s="118">
        <v>13184212.060602663</v>
      </c>
      <c r="G10" s="118">
        <v>2845848</v>
      </c>
      <c r="H10" s="118">
        <v>2406393.0879604672</v>
      </c>
      <c r="I10" s="118">
        <v>10568098.115272544</v>
      </c>
      <c r="J10" s="118">
        <v>2410720.3876794139</v>
      </c>
      <c r="K10" s="118">
        <v>-407074.43784845714</v>
      </c>
      <c r="L10" s="118">
        <v>-549308</v>
      </c>
      <c r="M10" s="118">
        <v>-945223.06</v>
      </c>
      <c r="N10" s="118">
        <v>82466.802665421317</v>
      </c>
      <c r="O10" s="118">
        <v>-323105.57393717166</v>
      </c>
      <c r="P10" s="136">
        <f t="shared" si="5"/>
        <v>-1457921.1569705643</v>
      </c>
      <c r="Q10" s="136">
        <f t="shared" si="6"/>
        <v>-131.32058700869791</v>
      </c>
      <c r="R10" s="118">
        <v>83907699.140000001</v>
      </c>
      <c r="S10" s="118">
        <v>30526817.673410557</v>
      </c>
      <c r="T10" s="118">
        <v>3616693.9601696073</v>
      </c>
      <c r="U10" s="118">
        <v>37688245.633795515</v>
      </c>
      <c r="V10" s="118">
        <v>8040078.2659362117</v>
      </c>
      <c r="W10" s="118">
        <v>1351316.94</v>
      </c>
      <c r="X10" s="168">
        <f t="shared" si="7"/>
        <v>-2684546.6666881144</v>
      </c>
      <c r="Y10" s="168">
        <f t="shared" si="3"/>
        <v>-241.80748213728288</v>
      </c>
      <c r="Z10" s="134">
        <f t="shared" si="8"/>
        <v>1226625.5097175501</v>
      </c>
      <c r="AA10" s="134">
        <f t="shared" si="4"/>
        <v>110.48689512858495</v>
      </c>
    </row>
    <row r="11" spans="1:31" s="119" customFormat="1" ht="15" x14ac:dyDescent="0.2">
      <c r="A11" s="118">
        <v>16</v>
      </c>
      <c r="B11" s="118" t="s">
        <v>12</v>
      </c>
      <c r="C11" s="118">
        <v>7</v>
      </c>
      <c r="D11" s="118">
        <v>8014</v>
      </c>
      <c r="E11" s="118">
        <v>23296202.425130639</v>
      </c>
      <c r="F11" s="118">
        <v>11140957.608777462</v>
      </c>
      <c r="G11" s="118">
        <v>3037518</v>
      </c>
      <c r="H11" s="118">
        <v>1505292.1607503532</v>
      </c>
      <c r="I11" s="118">
        <v>2806648.4919904904</v>
      </c>
      <c r="J11" s="118">
        <v>1422540.1183525133</v>
      </c>
      <c r="K11" s="118">
        <v>2618692.8888114048</v>
      </c>
      <c r="L11" s="118">
        <v>-500661</v>
      </c>
      <c r="M11" s="118">
        <v>120767.54</v>
      </c>
      <c r="N11" s="118">
        <v>77337.79078044332</v>
      </c>
      <c r="O11" s="118">
        <v>-233234.37844825201</v>
      </c>
      <c r="P11" s="136">
        <f t="shared" si="5"/>
        <v>-1300343.2041162215</v>
      </c>
      <c r="Q11" s="136">
        <f t="shared" si="6"/>
        <v>-162.25894735665355</v>
      </c>
      <c r="R11" s="118">
        <v>55274204.449999996</v>
      </c>
      <c r="S11" s="118">
        <v>27782878.415624622</v>
      </c>
      <c r="T11" s="118">
        <v>2262382.2738331845</v>
      </c>
      <c r="U11" s="118">
        <v>18926057.905282021</v>
      </c>
      <c r="V11" s="118">
        <v>4744363.5298567638</v>
      </c>
      <c r="W11" s="118">
        <v>2657624.54</v>
      </c>
      <c r="X11" s="168">
        <f t="shared" si="7"/>
        <v>1099102.2145965919</v>
      </c>
      <c r="Y11" s="168">
        <f t="shared" si="3"/>
        <v>137.14776823017118</v>
      </c>
      <c r="Z11" s="134">
        <f t="shared" si="8"/>
        <v>-2399445.4187128134</v>
      </c>
      <c r="AA11" s="134">
        <f t="shared" si="4"/>
        <v>-299.40671558682476</v>
      </c>
    </row>
    <row r="12" spans="1:31" s="119" customFormat="1" ht="15" x14ac:dyDescent="0.2">
      <c r="A12" s="118">
        <v>18</v>
      </c>
      <c r="B12" s="118" t="s">
        <v>13</v>
      </c>
      <c r="C12" s="118">
        <v>34</v>
      </c>
      <c r="D12" s="118">
        <v>4763</v>
      </c>
      <c r="E12" s="118">
        <v>13726531.603878252</v>
      </c>
      <c r="F12" s="118">
        <v>8302290.0095783984</v>
      </c>
      <c r="G12" s="118">
        <v>1230753</v>
      </c>
      <c r="H12" s="118">
        <v>1018919.4263977223</v>
      </c>
      <c r="I12" s="118">
        <v>3670460.5823014863</v>
      </c>
      <c r="J12" s="118">
        <v>833349.76911275019</v>
      </c>
      <c r="K12" s="118">
        <v>-334974.12747556728</v>
      </c>
      <c r="L12" s="118">
        <v>-212406</v>
      </c>
      <c r="M12" s="118">
        <v>-399811.44</v>
      </c>
      <c r="N12" s="118">
        <v>52743.814965603931</v>
      </c>
      <c r="O12" s="118">
        <v>-138619.33423371904</v>
      </c>
      <c r="P12" s="136">
        <f t="shared" si="5"/>
        <v>296174.09676842391</v>
      </c>
      <c r="Q12" s="136">
        <f t="shared" si="6"/>
        <v>62.182258401936579</v>
      </c>
      <c r="R12" s="118">
        <v>30695322.269999996</v>
      </c>
      <c r="S12" s="118">
        <v>19655822.002314243</v>
      </c>
      <c r="T12" s="118">
        <v>1531387.2674374399</v>
      </c>
      <c r="U12" s="118">
        <v>6135966.9950370872</v>
      </c>
      <c r="V12" s="118">
        <v>2779334.0948246871</v>
      </c>
      <c r="W12" s="118">
        <v>618535.56000000006</v>
      </c>
      <c r="X12" s="168">
        <f t="shared" si="7"/>
        <v>25723.649613458663</v>
      </c>
      <c r="Y12" s="168">
        <f t="shared" si="3"/>
        <v>5.4007242522483025</v>
      </c>
      <c r="Z12" s="134">
        <f t="shared" si="8"/>
        <v>270450.44715496525</v>
      </c>
      <c r="AA12" s="134">
        <f t="shared" si="4"/>
        <v>56.781534149688277</v>
      </c>
    </row>
    <row r="13" spans="1:31" s="119" customFormat="1" ht="15" x14ac:dyDescent="0.2">
      <c r="A13" s="118">
        <v>19</v>
      </c>
      <c r="B13" s="118" t="s">
        <v>14</v>
      </c>
      <c r="C13" s="118">
        <v>2</v>
      </c>
      <c r="D13" s="118">
        <v>3965</v>
      </c>
      <c r="E13" s="118">
        <v>9036996.2116274219</v>
      </c>
      <c r="F13" s="118">
        <v>6464907.6245869622</v>
      </c>
      <c r="G13" s="118">
        <v>870962</v>
      </c>
      <c r="H13" s="118">
        <v>545828.73564908397</v>
      </c>
      <c r="I13" s="118">
        <v>3426794.5113304714</v>
      </c>
      <c r="J13" s="118">
        <v>673665.62463138299</v>
      </c>
      <c r="K13" s="118">
        <v>-204793.5876302844</v>
      </c>
      <c r="L13" s="118">
        <v>-728739</v>
      </c>
      <c r="M13" s="118">
        <v>51369.5</v>
      </c>
      <c r="N13" s="118">
        <v>39908.963060651862</v>
      </c>
      <c r="O13" s="118">
        <v>-115394.84783470417</v>
      </c>
      <c r="P13" s="136">
        <f t="shared" si="5"/>
        <v>1987513.3121661395</v>
      </c>
      <c r="Q13" s="136">
        <f t="shared" si="6"/>
        <v>501.26439146686999</v>
      </c>
      <c r="R13" s="118">
        <v>22892679.430000003</v>
      </c>
      <c r="S13" s="118">
        <v>15168870.566704948</v>
      </c>
      <c r="T13" s="118">
        <v>820354.53866026306</v>
      </c>
      <c r="U13" s="118">
        <v>5991014.9217118435</v>
      </c>
      <c r="V13" s="118">
        <v>2246765.894040884</v>
      </c>
      <c r="W13" s="118">
        <v>193592.5</v>
      </c>
      <c r="X13" s="168">
        <f t="shared" si="7"/>
        <v>1527918.9911179356</v>
      </c>
      <c r="Y13" s="168">
        <f t="shared" si="3"/>
        <v>385.3515740524428</v>
      </c>
      <c r="Z13" s="134">
        <f t="shared" si="8"/>
        <v>459594.32104820386</v>
      </c>
      <c r="AA13" s="134">
        <f t="shared" si="4"/>
        <v>115.9128174144272</v>
      </c>
    </row>
    <row r="14" spans="1:31" s="119" customFormat="1" ht="15" x14ac:dyDescent="0.2">
      <c r="A14" s="118">
        <v>20</v>
      </c>
      <c r="B14" s="118" t="s">
        <v>15</v>
      </c>
      <c r="C14" s="118">
        <v>6</v>
      </c>
      <c r="D14" s="118">
        <v>16473</v>
      </c>
      <c r="E14" s="118">
        <v>41608758.283193789</v>
      </c>
      <c r="F14" s="118">
        <v>27173140.102300324</v>
      </c>
      <c r="G14" s="118">
        <v>3736621</v>
      </c>
      <c r="H14" s="118">
        <v>1613943.6470858764</v>
      </c>
      <c r="I14" s="118">
        <v>11379383.935948096</v>
      </c>
      <c r="J14" s="118">
        <v>2767297.0686411047</v>
      </c>
      <c r="K14" s="118">
        <v>-2450119.1668151841</v>
      </c>
      <c r="L14" s="118">
        <v>-2651158</v>
      </c>
      <c r="M14" s="118">
        <v>-68978.320000000007</v>
      </c>
      <c r="N14" s="118">
        <v>158319.01483168252</v>
      </c>
      <c r="O14" s="118">
        <v>-479419.75495109253</v>
      </c>
      <c r="P14" s="136">
        <f t="shared" si="5"/>
        <v>-429728.75615298003</v>
      </c>
      <c r="Q14" s="136">
        <f t="shared" si="6"/>
        <v>-26.086854619861594</v>
      </c>
      <c r="R14" s="118">
        <v>106887160.91000001</v>
      </c>
      <c r="S14" s="118">
        <v>61979103.95836588</v>
      </c>
      <c r="T14" s="118">
        <v>2425680.2721357765</v>
      </c>
      <c r="U14" s="118">
        <v>29430194.091806799</v>
      </c>
      <c r="V14" s="118">
        <v>9229309.6829814203</v>
      </c>
      <c r="W14" s="118">
        <v>1016484.6799999999</v>
      </c>
      <c r="X14" s="168">
        <f t="shared" si="7"/>
        <v>-2806388.2247101367</v>
      </c>
      <c r="Y14" s="168">
        <f t="shared" si="3"/>
        <v>-170.36291050264899</v>
      </c>
      <c r="Z14" s="134">
        <f t="shared" si="8"/>
        <v>2376659.4685571566</v>
      </c>
      <c r="AA14" s="134">
        <f t="shared" si="4"/>
        <v>144.27605588278738</v>
      </c>
    </row>
    <row r="15" spans="1:31" s="119" customFormat="1" ht="15" x14ac:dyDescent="0.2">
      <c r="A15" s="118">
        <v>46</v>
      </c>
      <c r="B15" s="118" t="s">
        <v>16</v>
      </c>
      <c r="C15" s="118">
        <v>10</v>
      </c>
      <c r="D15" s="118">
        <v>1341</v>
      </c>
      <c r="E15" s="118">
        <v>3240967.7510877233</v>
      </c>
      <c r="F15" s="118">
        <v>1516708.0922182028</v>
      </c>
      <c r="G15" s="118">
        <v>558187</v>
      </c>
      <c r="H15" s="118">
        <v>510382.95262102206</v>
      </c>
      <c r="I15" s="118">
        <v>1086001.4055628912</v>
      </c>
      <c r="J15" s="118">
        <v>300546.13706906768</v>
      </c>
      <c r="K15" s="118">
        <v>418671.06360504171</v>
      </c>
      <c r="L15" s="118">
        <v>-336729</v>
      </c>
      <c r="M15" s="118">
        <v>92254.61</v>
      </c>
      <c r="N15" s="118">
        <v>10554.059344146375</v>
      </c>
      <c r="O15" s="118">
        <v>-39027.614362254302</v>
      </c>
      <c r="P15" s="136">
        <f t="shared" si="5"/>
        <v>876580.95497039426</v>
      </c>
      <c r="Q15" s="136">
        <f t="shared" si="6"/>
        <v>653.67707305771387</v>
      </c>
      <c r="R15" s="118">
        <v>9887841.2699999977</v>
      </c>
      <c r="S15" s="118">
        <v>3634401.3356495192</v>
      </c>
      <c r="T15" s="118">
        <v>767081.21850635321</v>
      </c>
      <c r="U15" s="118">
        <v>5378947.5417952109</v>
      </c>
      <c r="V15" s="118">
        <v>1002361.9814681885</v>
      </c>
      <c r="W15" s="118">
        <v>313712.61</v>
      </c>
      <c r="X15" s="168">
        <f t="shared" si="7"/>
        <v>1208663.4174192734</v>
      </c>
      <c r="Y15" s="168">
        <f t="shared" si="3"/>
        <v>901.31500180408159</v>
      </c>
      <c r="Z15" s="134">
        <f t="shared" si="8"/>
        <v>-332082.46244887915</v>
      </c>
      <c r="AA15" s="134">
        <f t="shared" si="4"/>
        <v>-247.63792874636775</v>
      </c>
    </row>
    <row r="16" spans="1:31" s="119" customFormat="1" ht="15" x14ac:dyDescent="0.2">
      <c r="A16" s="118">
        <v>47</v>
      </c>
      <c r="B16" s="118" t="s">
        <v>17</v>
      </c>
      <c r="C16" s="118">
        <v>19</v>
      </c>
      <c r="D16" s="118">
        <v>1811</v>
      </c>
      <c r="E16" s="118">
        <v>7131946.4547619019</v>
      </c>
      <c r="F16" s="118">
        <v>2258435.3271762617</v>
      </c>
      <c r="G16" s="118">
        <v>882814</v>
      </c>
      <c r="H16" s="118">
        <v>556592.32522197487</v>
      </c>
      <c r="I16" s="118">
        <v>2766703.5280555827</v>
      </c>
      <c r="J16" s="118">
        <v>386736.84316276363</v>
      </c>
      <c r="K16" s="118">
        <v>-248811.4273356249</v>
      </c>
      <c r="L16" s="118">
        <v>-86561</v>
      </c>
      <c r="M16" s="118">
        <v>2185801.13</v>
      </c>
      <c r="N16" s="118">
        <v>14910.878841353444</v>
      </c>
      <c r="O16" s="118">
        <v>-52706.196577212926</v>
      </c>
      <c r="P16" s="136">
        <f t="shared" si="5"/>
        <v>1531968.9537831955</v>
      </c>
      <c r="Q16" s="136">
        <f t="shared" si="6"/>
        <v>845.92432566714274</v>
      </c>
      <c r="R16" s="118">
        <v>17048390.959999997</v>
      </c>
      <c r="S16" s="118">
        <v>5333059.6290049702</v>
      </c>
      <c r="T16" s="118">
        <v>836531.70006950444</v>
      </c>
      <c r="U16" s="118">
        <v>8660525.5418423675</v>
      </c>
      <c r="V16" s="118">
        <v>1289819.6336833797</v>
      </c>
      <c r="W16" s="118">
        <v>2982054.13</v>
      </c>
      <c r="X16" s="168">
        <f t="shared" si="7"/>
        <v>2053599.6746002249</v>
      </c>
      <c r="Y16" s="168">
        <f t="shared" si="3"/>
        <v>1133.9589589178493</v>
      </c>
      <c r="Z16" s="134">
        <f t="shared" si="8"/>
        <v>-521630.72081702948</v>
      </c>
      <c r="AA16" s="134">
        <f t="shared" si="4"/>
        <v>-288.03463325070652</v>
      </c>
    </row>
    <row r="17" spans="1:27" s="119" customFormat="1" ht="15" x14ac:dyDescent="0.2">
      <c r="A17" s="118">
        <v>49</v>
      </c>
      <c r="B17" s="118" t="s">
        <v>18</v>
      </c>
      <c r="C17" s="118">
        <v>33</v>
      </c>
      <c r="D17" s="118">
        <v>305274</v>
      </c>
      <c r="E17" s="118">
        <v>965182838.20434892</v>
      </c>
      <c r="F17" s="118">
        <v>441879498.23163378</v>
      </c>
      <c r="G17" s="118">
        <v>140504728</v>
      </c>
      <c r="H17" s="118">
        <v>135555748.99523157</v>
      </c>
      <c r="I17" s="118">
        <v>201590315.59047353</v>
      </c>
      <c r="J17" s="118">
        <v>29327458.985829175</v>
      </c>
      <c r="K17" s="118">
        <v>114000022.89051713</v>
      </c>
      <c r="L17" s="118">
        <v>1373865</v>
      </c>
      <c r="M17" s="118">
        <v>-15645303.539999999</v>
      </c>
      <c r="N17" s="118">
        <v>4947633.5079898816</v>
      </c>
      <c r="O17" s="118">
        <v>-8884501.0789133627</v>
      </c>
      <c r="P17" s="136">
        <f t="shared" si="5"/>
        <v>79466628.378412843</v>
      </c>
      <c r="Q17" s="136">
        <f t="shared" si="6"/>
        <v>260.31246807265882</v>
      </c>
      <c r="R17" s="118">
        <v>1855153588.1700001</v>
      </c>
      <c r="S17" s="118">
        <v>1486791528.2844548</v>
      </c>
      <c r="T17" s="118">
        <v>203733821.00795639</v>
      </c>
      <c r="U17" s="118">
        <v>68242353.171724796</v>
      </c>
      <c r="V17" s="118">
        <v>97811038.88787359</v>
      </c>
      <c r="W17" s="118">
        <v>126233289.46000001</v>
      </c>
      <c r="X17" s="168">
        <f t="shared" si="7"/>
        <v>127658442.64200974</v>
      </c>
      <c r="Y17" s="168">
        <f t="shared" si="3"/>
        <v>418.17659755501529</v>
      </c>
      <c r="Z17" s="134">
        <f t="shared" si="8"/>
        <v>-48191814.263596892</v>
      </c>
      <c r="AA17" s="134">
        <f t="shared" si="4"/>
        <v>-157.86412948235647</v>
      </c>
    </row>
    <row r="18" spans="1:27" s="119" customFormat="1" ht="15" x14ac:dyDescent="0.2">
      <c r="A18" s="118">
        <v>50</v>
      </c>
      <c r="B18" s="118" t="s">
        <v>19</v>
      </c>
      <c r="C18" s="118">
        <v>4</v>
      </c>
      <c r="D18" s="118">
        <v>11276</v>
      </c>
      <c r="E18" s="118">
        <v>30037502.756535843</v>
      </c>
      <c r="F18" s="118">
        <v>16909305.164441939</v>
      </c>
      <c r="G18" s="118">
        <v>3230145</v>
      </c>
      <c r="H18" s="118">
        <v>2190757.703442127</v>
      </c>
      <c r="I18" s="118">
        <v>5658653.5395459738</v>
      </c>
      <c r="J18" s="118">
        <v>2047598.9509427883</v>
      </c>
      <c r="K18" s="118">
        <v>-892683.85432614351</v>
      </c>
      <c r="L18" s="118">
        <v>-1334392</v>
      </c>
      <c r="M18" s="118">
        <v>-5594.46</v>
      </c>
      <c r="N18" s="118">
        <v>112852.14535516301</v>
      </c>
      <c r="O18" s="118">
        <v>-328169.55969334784</v>
      </c>
      <c r="P18" s="136">
        <f t="shared" si="5"/>
        <v>-2449030.126827348</v>
      </c>
      <c r="Q18" s="136">
        <f t="shared" si="6"/>
        <v>-217.18961749089641</v>
      </c>
      <c r="R18" s="118">
        <v>78317266.099999994</v>
      </c>
      <c r="S18" s="118">
        <v>41196284.547491185</v>
      </c>
      <c r="T18" s="118">
        <v>3292604.2689681901</v>
      </c>
      <c r="U18" s="118">
        <v>22011237.615159743</v>
      </c>
      <c r="V18" s="118">
        <v>6829019.20395514</v>
      </c>
      <c r="W18" s="118">
        <v>1890158.54</v>
      </c>
      <c r="X18" s="168">
        <f t="shared" si="7"/>
        <v>-3097961.9244257361</v>
      </c>
      <c r="Y18" s="168">
        <f t="shared" si="3"/>
        <v>-274.73943991005109</v>
      </c>
      <c r="Z18" s="134">
        <f t="shared" si="8"/>
        <v>648931.79759838805</v>
      </c>
      <c r="AA18" s="134">
        <f t="shared" si="4"/>
        <v>57.549822419154665</v>
      </c>
    </row>
    <row r="19" spans="1:27" s="119" customFormat="1" ht="15" x14ac:dyDescent="0.2">
      <c r="A19" s="118">
        <v>51</v>
      </c>
      <c r="B19" s="118" t="s">
        <v>20</v>
      </c>
      <c r="C19" s="118">
        <v>4</v>
      </c>
      <c r="D19" s="118">
        <v>9211</v>
      </c>
      <c r="E19" s="118">
        <v>30460635.227913417</v>
      </c>
      <c r="F19" s="118">
        <v>9958097.0170554016</v>
      </c>
      <c r="G19" s="118">
        <v>4357985</v>
      </c>
      <c r="H19" s="118">
        <v>1999701.899951787</v>
      </c>
      <c r="I19" s="118">
        <v>3619217.8778597903</v>
      </c>
      <c r="J19" s="118">
        <v>1747238.2124922844</v>
      </c>
      <c r="K19" s="118">
        <v>-4254472.7727590241</v>
      </c>
      <c r="L19" s="118">
        <v>-971299</v>
      </c>
      <c r="M19" s="118">
        <v>174508.79</v>
      </c>
      <c r="N19" s="118">
        <v>104308.93466779462</v>
      </c>
      <c r="O19" s="118">
        <v>-268071.10804677429</v>
      </c>
      <c r="P19" s="136">
        <f t="shared" si="5"/>
        <v>-13993420.376692159</v>
      </c>
      <c r="Q19" s="136">
        <f t="shared" si="6"/>
        <v>-1519.2075102260515</v>
      </c>
      <c r="R19" s="118">
        <v>72846316.680000007</v>
      </c>
      <c r="S19" s="118">
        <v>32419165.99526019</v>
      </c>
      <c r="T19" s="118">
        <v>3005456.514930835</v>
      </c>
      <c r="U19" s="118">
        <v>9331531.4070571288</v>
      </c>
      <c r="V19" s="118">
        <v>5827275.55193373</v>
      </c>
      <c r="W19" s="118">
        <v>3561194.79</v>
      </c>
      <c r="X19" s="168">
        <f t="shared" si="7"/>
        <v>-18701692.420818128</v>
      </c>
      <c r="Y19" s="168">
        <f t="shared" si="3"/>
        <v>-2030.3650440579879</v>
      </c>
      <c r="Z19" s="134">
        <f t="shared" si="8"/>
        <v>4708272.0441259686</v>
      </c>
      <c r="AA19" s="134">
        <f t="shared" si="4"/>
        <v>511.15753383193669</v>
      </c>
    </row>
    <row r="20" spans="1:27" s="119" customFormat="1" ht="15" x14ac:dyDescent="0.2">
      <c r="A20" s="118">
        <v>52</v>
      </c>
      <c r="B20" s="118" t="s">
        <v>21</v>
      </c>
      <c r="C20" s="118">
        <v>14</v>
      </c>
      <c r="D20" s="118">
        <v>2346</v>
      </c>
      <c r="E20" s="118">
        <v>7744052.2700940948</v>
      </c>
      <c r="F20" s="118">
        <v>3302283.086371344</v>
      </c>
      <c r="G20" s="118">
        <v>767263</v>
      </c>
      <c r="H20" s="118">
        <v>621922.66095529147</v>
      </c>
      <c r="I20" s="118">
        <v>2025624.5865524355</v>
      </c>
      <c r="J20" s="118">
        <v>545732.37184325233</v>
      </c>
      <c r="K20" s="118">
        <v>450335.43291289854</v>
      </c>
      <c r="L20" s="118">
        <v>89163</v>
      </c>
      <c r="M20" s="118">
        <v>-152784.19</v>
      </c>
      <c r="N20" s="118">
        <v>18457.147769664836</v>
      </c>
      <c r="O20" s="118">
        <v>-68276.497609133919</v>
      </c>
      <c r="P20" s="136">
        <f t="shared" si="5"/>
        <v>-144331.67129834276</v>
      </c>
      <c r="Q20" s="136">
        <f t="shared" si="6"/>
        <v>-61.522451533820444</v>
      </c>
      <c r="R20" s="118">
        <v>18730176.099999998</v>
      </c>
      <c r="S20" s="118">
        <v>7141868.5142560946</v>
      </c>
      <c r="T20" s="118">
        <v>934720.07662555459</v>
      </c>
      <c r="U20" s="118">
        <v>8176930.3209515754</v>
      </c>
      <c r="V20" s="118">
        <v>1820091.2077150643</v>
      </c>
      <c r="W20" s="118">
        <v>703641.81</v>
      </c>
      <c r="X20" s="168">
        <f t="shared" si="7"/>
        <v>47075.829548291862</v>
      </c>
      <c r="Y20" s="168">
        <f t="shared" si="3"/>
        <v>20.066423507370786</v>
      </c>
      <c r="Z20" s="134">
        <f t="shared" si="8"/>
        <v>-191407.50084663462</v>
      </c>
      <c r="AA20" s="134">
        <f t="shared" si="4"/>
        <v>-81.58887504119123</v>
      </c>
    </row>
    <row r="21" spans="1:27" s="119" customFormat="1" ht="15" x14ac:dyDescent="0.2">
      <c r="A21" s="118">
        <v>61</v>
      </c>
      <c r="B21" s="118" t="s">
        <v>22</v>
      </c>
      <c r="C21" s="118">
        <v>5</v>
      </c>
      <c r="D21" s="118">
        <v>16459</v>
      </c>
      <c r="E21" s="118">
        <v>38935479.219435006</v>
      </c>
      <c r="F21" s="118">
        <v>21862659.594901167</v>
      </c>
      <c r="G21" s="118">
        <v>5195742</v>
      </c>
      <c r="H21" s="118">
        <v>4151043.7183163902</v>
      </c>
      <c r="I21" s="118">
        <v>4771253.3414778411</v>
      </c>
      <c r="J21" s="118">
        <v>2928809.5708765574</v>
      </c>
      <c r="K21" s="118">
        <v>806002.26223323366</v>
      </c>
      <c r="L21" s="118">
        <v>924358</v>
      </c>
      <c r="M21" s="118">
        <v>-255216.7</v>
      </c>
      <c r="N21" s="118">
        <v>157549.43956408437</v>
      </c>
      <c r="O21" s="118">
        <v>-479012.30782128521</v>
      </c>
      <c r="P21" s="136">
        <f t="shared" si="5"/>
        <v>1127709.7001129836</v>
      </c>
      <c r="Q21" s="136">
        <f t="shared" si="6"/>
        <v>68.516295043014978</v>
      </c>
      <c r="R21" s="118">
        <v>113961102.21000001</v>
      </c>
      <c r="S21" s="118">
        <v>55219448.591387056</v>
      </c>
      <c r="T21" s="118">
        <v>6238820.589847669</v>
      </c>
      <c r="U21" s="118">
        <v>39560391.261655383</v>
      </c>
      <c r="V21" s="118">
        <v>9767975.7039504685</v>
      </c>
      <c r="W21" s="118">
        <v>5864883.2999999998</v>
      </c>
      <c r="X21" s="168">
        <f t="shared" si="7"/>
        <v>2690417.236840561</v>
      </c>
      <c r="Y21" s="168">
        <f t="shared" si="3"/>
        <v>163.4617678376913</v>
      </c>
      <c r="Z21" s="134">
        <f t="shared" si="8"/>
        <v>-1562707.5367275774</v>
      </c>
      <c r="AA21" s="134">
        <f t="shared" si="4"/>
        <v>-94.94547279467632</v>
      </c>
    </row>
    <row r="22" spans="1:27" s="119" customFormat="1" ht="15" x14ac:dyDescent="0.2">
      <c r="A22" s="118">
        <v>69</v>
      </c>
      <c r="B22" s="118" t="s">
        <v>23</v>
      </c>
      <c r="C22" s="118">
        <v>17</v>
      </c>
      <c r="D22" s="118">
        <v>6687</v>
      </c>
      <c r="E22" s="118">
        <v>20231119.232068121</v>
      </c>
      <c r="F22" s="118">
        <v>9907980.655266311</v>
      </c>
      <c r="G22" s="118">
        <v>2826386</v>
      </c>
      <c r="H22" s="118">
        <v>1279411.6972424344</v>
      </c>
      <c r="I22" s="118">
        <v>7645672.4368340746</v>
      </c>
      <c r="J22" s="118">
        <v>1332954.2240305352</v>
      </c>
      <c r="K22" s="118">
        <v>-1172314.6410448321</v>
      </c>
      <c r="L22" s="118">
        <v>838447</v>
      </c>
      <c r="M22" s="118">
        <v>-1216271.6299999999</v>
      </c>
      <c r="N22" s="118">
        <v>54886.016601582305</v>
      </c>
      <c r="O22" s="118">
        <v>-194614.211215805</v>
      </c>
      <c r="P22" s="136">
        <f t="shared" si="5"/>
        <v>1071418.315646179</v>
      </c>
      <c r="Q22" s="136">
        <f t="shared" si="6"/>
        <v>160.22406395187363</v>
      </c>
      <c r="R22" s="118">
        <v>52824274.769999996</v>
      </c>
      <c r="S22" s="118">
        <v>21612437.659361329</v>
      </c>
      <c r="T22" s="118">
        <v>1922894.7178820504</v>
      </c>
      <c r="U22" s="118">
        <v>21932003.561005007</v>
      </c>
      <c r="V22" s="118">
        <v>4445582.4660910312</v>
      </c>
      <c r="W22" s="118">
        <v>2448561.37</v>
      </c>
      <c r="X22" s="168">
        <f t="shared" si="7"/>
        <v>-462794.99566058069</v>
      </c>
      <c r="Y22" s="168">
        <f t="shared" si="3"/>
        <v>-69.208164447522165</v>
      </c>
      <c r="Z22" s="134">
        <f t="shared" si="8"/>
        <v>1534213.3113067597</v>
      </c>
      <c r="AA22" s="134">
        <f t="shared" si="4"/>
        <v>229.4322283993958</v>
      </c>
    </row>
    <row r="23" spans="1:27" s="119" customFormat="1" ht="15" x14ac:dyDescent="0.2">
      <c r="A23" s="118">
        <v>71</v>
      </c>
      <c r="B23" s="118" t="s">
        <v>24</v>
      </c>
      <c r="C23" s="118">
        <v>17</v>
      </c>
      <c r="D23" s="118">
        <v>6591</v>
      </c>
      <c r="E23" s="118">
        <v>21978680.474575046</v>
      </c>
      <c r="F23" s="118">
        <v>8653470.0987780746</v>
      </c>
      <c r="G23" s="118">
        <v>1713332</v>
      </c>
      <c r="H23" s="118">
        <v>1192213.2911672317</v>
      </c>
      <c r="I23" s="118">
        <v>8691965.3808050454</v>
      </c>
      <c r="J23" s="118">
        <v>1309081.9202592717</v>
      </c>
      <c r="K23" s="118">
        <v>-112666.08009607189</v>
      </c>
      <c r="L23" s="118">
        <v>475944</v>
      </c>
      <c r="M23" s="118">
        <v>-577630.51</v>
      </c>
      <c r="N23" s="118">
        <v>50251.995508250438</v>
      </c>
      <c r="O23" s="118">
        <v>-191820.28803998366</v>
      </c>
      <c r="P23" s="136">
        <f t="shared" si="5"/>
        <v>-774538.66619323194</v>
      </c>
      <c r="Q23" s="136">
        <f t="shared" si="6"/>
        <v>-117.51459053151751</v>
      </c>
      <c r="R23" s="118">
        <v>52358590.990000002</v>
      </c>
      <c r="S23" s="118">
        <v>19359248.352822177</v>
      </c>
      <c r="T23" s="118">
        <v>1791839.6753096445</v>
      </c>
      <c r="U23" s="118">
        <v>23701585.89712885</v>
      </c>
      <c r="V23" s="118">
        <v>4365965.1070268713</v>
      </c>
      <c r="W23" s="118">
        <v>1611645.49</v>
      </c>
      <c r="X23" s="168">
        <f t="shared" si="7"/>
        <v>-1528306.4677124619</v>
      </c>
      <c r="Y23" s="168">
        <f t="shared" si="3"/>
        <v>-231.87778299384948</v>
      </c>
      <c r="Z23" s="134">
        <f t="shared" si="8"/>
        <v>753767.80151923001</v>
      </c>
      <c r="AA23" s="134">
        <f t="shared" si="4"/>
        <v>114.36319246233197</v>
      </c>
    </row>
    <row r="24" spans="1:27" s="119" customFormat="1" ht="15" x14ac:dyDescent="0.2">
      <c r="A24" s="118">
        <v>72</v>
      </c>
      <c r="B24" s="118" t="s">
        <v>25</v>
      </c>
      <c r="C24" s="118">
        <v>17</v>
      </c>
      <c r="D24" s="118">
        <v>960</v>
      </c>
      <c r="E24" s="118">
        <v>3143922.1768147908</v>
      </c>
      <c r="F24" s="118">
        <v>1348725.2332400877</v>
      </c>
      <c r="G24" s="118">
        <v>348060</v>
      </c>
      <c r="H24" s="118">
        <v>106888.55035226051</v>
      </c>
      <c r="I24" s="118">
        <v>1554014.8738862311</v>
      </c>
      <c r="J24" s="118">
        <v>167654.63214319746</v>
      </c>
      <c r="K24" s="118">
        <v>-54578.08487792324</v>
      </c>
      <c r="L24" s="118">
        <v>-235405</v>
      </c>
      <c r="M24" s="118">
        <v>-10538.93</v>
      </c>
      <c r="N24" s="118">
        <v>9637.8332243280474</v>
      </c>
      <c r="O24" s="118">
        <v>-27939.231758213369</v>
      </c>
      <c r="P24" s="136">
        <f t="shared" si="5"/>
        <v>62597.699395177886</v>
      </c>
      <c r="Q24" s="136">
        <f t="shared" si="6"/>
        <v>65.205936869976966</v>
      </c>
      <c r="R24" s="118">
        <v>7901955.1600000011</v>
      </c>
      <c r="S24" s="118">
        <v>3463229.6257176669</v>
      </c>
      <c r="T24" s="118">
        <v>160648.38966020852</v>
      </c>
      <c r="U24" s="118">
        <v>3671169.3484625835</v>
      </c>
      <c r="V24" s="118">
        <v>559150.85422893451</v>
      </c>
      <c r="W24" s="118">
        <v>102116.07</v>
      </c>
      <c r="X24" s="168">
        <f t="shared" si="7"/>
        <v>54359.128069392405</v>
      </c>
      <c r="Y24" s="168">
        <f t="shared" si="3"/>
        <v>56.624091738950419</v>
      </c>
      <c r="Z24" s="134">
        <f t="shared" si="8"/>
        <v>8238.5713257854804</v>
      </c>
      <c r="AA24" s="134">
        <f t="shared" si="4"/>
        <v>8.581845131026542</v>
      </c>
    </row>
    <row r="25" spans="1:27" s="119" customFormat="1" ht="15" x14ac:dyDescent="0.2">
      <c r="A25" s="118">
        <v>74</v>
      </c>
      <c r="B25" s="118" t="s">
        <v>26</v>
      </c>
      <c r="C25" s="118">
        <v>16</v>
      </c>
      <c r="D25" s="118">
        <v>1052</v>
      </c>
      <c r="E25" s="118">
        <v>3575162.545152545</v>
      </c>
      <c r="F25" s="118">
        <v>1525377.2455289562</v>
      </c>
      <c r="G25" s="118">
        <v>407726</v>
      </c>
      <c r="H25" s="118">
        <v>342167.58572933031</v>
      </c>
      <c r="I25" s="118">
        <v>988516.01703034877</v>
      </c>
      <c r="J25" s="118">
        <v>265714.88882086927</v>
      </c>
      <c r="K25" s="118">
        <v>139013.45934893729</v>
      </c>
      <c r="L25" s="118">
        <v>-308048</v>
      </c>
      <c r="M25" s="118">
        <v>68000.23</v>
      </c>
      <c r="N25" s="118">
        <v>7802.7501118524206</v>
      </c>
      <c r="O25" s="118">
        <v>-30616.741468375483</v>
      </c>
      <c r="P25" s="136">
        <f t="shared" si="5"/>
        <v>-169509.11005062563</v>
      </c>
      <c r="Q25" s="136">
        <f t="shared" si="6"/>
        <v>-161.13033274774301</v>
      </c>
      <c r="R25" s="118">
        <v>9107000</v>
      </c>
      <c r="S25" s="118">
        <v>3108701.0787960533</v>
      </c>
      <c r="T25" s="118">
        <v>514261.55056069349</v>
      </c>
      <c r="U25" s="118">
        <v>4293252.6927847341</v>
      </c>
      <c r="V25" s="118">
        <v>886195.06163500762</v>
      </c>
      <c r="W25" s="118">
        <v>167678.22999999998</v>
      </c>
      <c r="X25" s="168">
        <f t="shared" si="7"/>
        <v>-136911.38622351177</v>
      </c>
      <c r="Y25" s="168">
        <f t="shared" si="3"/>
        <v>-130.14390325428874</v>
      </c>
      <c r="Z25" s="134">
        <f t="shared" si="8"/>
        <v>-32597.723827113863</v>
      </c>
      <c r="AA25" s="134">
        <f t="shared" si="4"/>
        <v>-30.986429493454242</v>
      </c>
    </row>
    <row r="26" spans="1:27" s="119" customFormat="1" ht="15" x14ac:dyDescent="0.2">
      <c r="A26" s="118">
        <v>75</v>
      </c>
      <c r="B26" s="118" t="s">
        <v>27</v>
      </c>
      <c r="C26" s="118">
        <v>8</v>
      </c>
      <c r="D26" s="118">
        <v>19549</v>
      </c>
      <c r="E26" s="118">
        <v>48400506.188494429</v>
      </c>
      <c r="F26" s="118">
        <v>30697219.533380244</v>
      </c>
      <c r="G26" s="118">
        <v>7184036</v>
      </c>
      <c r="H26" s="118">
        <v>13375376.235448601</v>
      </c>
      <c r="I26" s="118">
        <v>1665398.683450778</v>
      </c>
      <c r="J26" s="118">
        <v>3214723.7788081961</v>
      </c>
      <c r="K26" s="118">
        <v>-3763542.0808853563</v>
      </c>
      <c r="L26" s="118">
        <v>-1695569</v>
      </c>
      <c r="M26" s="118">
        <v>482178.94</v>
      </c>
      <c r="N26" s="118">
        <v>229993.74852321358</v>
      </c>
      <c r="O26" s="118">
        <v>-568941.71004303452</v>
      </c>
      <c r="P26" s="136">
        <f t="shared" si="5"/>
        <v>2420367.9401882067</v>
      </c>
      <c r="Q26" s="136">
        <f t="shared" si="6"/>
        <v>123.81031971907549</v>
      </c>
      <c r="R26" s="118">
        <v>144906706.88000003</v>
      </c>
      <c r="S26" s="118">
        <v>75712713.080299675</v>
      </c>
      <c r="T26" s="118">
        <v>20102552.109116498</v>
      </c>
      <c r="U26" s="118">
        <v>33882321.733184412</v>
      </c>
      <c r="V26" s="118">
        <v>10721538.22445761</v>
      </c>
      <c r="W26" s="118">
        <v>5970645.9400000004</v>
      </c>
      <c r="X26" s="168">
        <f t="shared" si="7"/>
        <v>1483064.2070581615</v>
      </c>
      <c r="Y26" s="168">
        <f t="shared" si="3"/>
        <v>75.863942250660472</v>
      </c>
      <c r="Z26" s="134">
        <f t="shared" si="8"/>
        <v>937303.73313004524</v>
      </c>
      <c r="AA26" s="134">
        <f t="shared" si="4"/>
        <v>47.946377468415022</v>
      </c>
    </row>
    <row r="27" spans="1:27" s="119" customFormat="1" ht="15" x14ac:dyDescent="0.2">
      <c r="A27" s="118">
        <v>77</v>
      </c>
      <c r="B27" s="118" t="s">
        <v>28</v>
      </c>
      <c r="C27" s="118">
        <v>13</v>
      </c>
      <c r="D27" s="118">
        <v>4601</v>
      </c>
      <c r="E27" s="118">
        <v>12129815.166000761</v>
      </c>
      <c r="F27" s="118">
        <v>6035042.4574599527</v>
      </c>
      <c r="G27" s="118">
        <v>1460110</v>
      </c>
      <c r="H27" s="118">
        <v>875204.45643094019</v>
      </c>
      <c r="I27" s="118">
        <v>3433459.5079760635</v>
      </c>
      <c r="J27" s="118">
        <v>1053624.9341831249</v>
      </c>
      <c r="K27" s="118">
        <v>-447841.72305847821</v>
      </c>
      <c r="L27" s="118">
        <v>250012</v>
      </c>
      <c r="M27" s="118">
        <v>186038.13</v>
      </c>
      <c r="N27" s="118">
        <v>35472.426214418731</v>
      </c>
      <c r="O27" s="118">
        <v>-133904.58887452053</v>
      </c>
      <c r="P27" s="136">
        <f t="shared" si="5"/>
        <v>617402.43433074094</v>
      </c>
      <c r="Q27" s="136">
        <f t="shared" si="6"/>
        <v>134.18874903950032</v>
      </c>
      <c r="R27" s="118">
        <v>36349752.630000003</v>
      </c>
      <c r="S27" s="118">
        <v>13575238.6146979</v>
      </c>
      <c r="T27" s="118">
        <v>1315390.526728153</v>
      </c>
      <c r="U27" s="118">
        <v>16348620.786406167</v>
      </c>
      <c r="V27" s="118">
        <v>3513981.5372485863</v>
      </c>
      <c r="W27" s="118">
        <v>1896160.13</v>
      </c>
      <c r="X27" s="168">
        <f t="shared" si="7"/>
        <v>299638.96508080512</v>
      </c>
      <c r="Y27" s="168">
        <f t="shared" si="3"/>
        <v>65.124747898457969</v>
      </c>
      <c r="Z27" s="134">
        <f t="shared" si="8"/>
        <v>317763.46924993582</v>
      </c>
      <c r="AA27" s="134">
        <f t="shared" si="4"/>
        <v>69.06400114104234</v>
      </c>
    </row>
    <row r="28" spans="1:27" s="119" customFormat="1" ht="15" x14ac:dyDescent="0.2">
      <c r="A28" s="118">
        <v>78</v>
      </c>
      <c r="B28" s="118" t="s">
        <v>29</v>
      </c>
      <c r="C28" s="118">
        <v>33</v>
      </c>
      <c r="D28" s="118">
        <v>7832</v>
      </c>
      <c r="E28" s="118">
        <v>19329823.114646152</v>
      </c>
      <c r="F28" s="118">
        <v>14633908.78954835</v>
      </c>
      <c r="G28" s="118">
        <v>2921802</v>
      </c>
      <c r="H28" s="118">
        <v>3443998.5097682993</v>
      </c>
      <c r="I28" s="118">
        <v>1315750.2727497728</v>
      </c>
      <c r="J28" s="118">
        <v>1217291.2210451504</v>
      </c>
      <c r="K28" s="118">
        <v>-1912578.2623644122</v>
      </c>
      <c r="L28" s="118">
        <v>-539833</v>
      </c>
      <c r="M28" s="118">
        <v>1999652.08</v>
      </c>
      <c r="N28" s="118">
        <v>96248.863047216946</v>
      </c>
      <c r="O28" s="118">
        <v>-227937.5657607574</v>
      </c>
      <c r="P28" s="136">
        <f t="shared" si="5"/>
        <v>3618479.7933874726</v>
      </c>
      <c r="Q28" s="136">
        <f t="shared" si="6"/>
        <v>462.01223102495823</v>
      </c>
      <c r="R28" s="118">
        <v>57267783.18999999</v>
      </c>
      <c r="S28" s="118">
        <v>34555256.995949514</v>
      </c>
      <c r="T28" s="118">
        <v>5176165.3868733039</v>
      </c>
      <c r="U28" s="118">
        <v>12082867.541490532</v>
      </c>
      <c r="V28" s="118">
        <v>4059830.720999233</v>
      </c>
      <c r="W28" s="118">
        <v>4381621.08</v>
      </c>
      <c r="X28" s="168">
        <f t="shared" si="7"/>
        <v>2987958.535312593</v>
      </c>
      <c r="Y28" s="168">
        <f t="shared" si="3"/>
        <v>381.50645241478458</v>
      </c>
      <c r="Z28" s="134">
        <f t="shared" si="8"/>
        <v>630521.25807487965</v>
      </c>
      <c r="AA28" s="134">
        <f t="shared" si="4"/>
        <v>80.505778610173607</v>
      </c>
    </row>
    <row r="29" spans="1:27" s="119" customFormat="1" ht="15" x14ac:dyDescent="0.2">
      <c r="A29" s="118">
        <v>79</v>
      </c>
      <c r="B29" s="118" t="s">
        <v>30</v>
      </c>
      <c r="C29" s="118">
        <v>4</v>
      </c>
      <c r="D29" s="118">
        <v>6753</v>
      </c>
      <c r="E29" s="118">
        <v>17942347.28497535</v>
      </c>
      <c r="F29" s="118">
        <v>10944482.202798039</v>
      </c>
      <c r="G29" s="118">
        <v>3011861</v>
      </c>
      <c r="H29" s="118">
        <v>7419094.7877870603</v>
      </c>
      <c r="I29" s="118">
        <v>185103.93618648016</v>
      </c>
      <c r="J29" s="118">
        <v>1082533.9452818162</v>
      </c>
      <c r="K29" s="118">
        <v>-1043467.953515631</v>
      </c>
      <c r="L29" s="118">
        <v>-419925</v>
      </c>
      <c r="M29" s="118">
        <v>-8640.0400000000009</v>
      </c>
      <c r="N29" s="118">
        <v>83768.207127165646</v>
      </c>
      <c r="O29" s="118">
        <v>-196535.03339918217</v>
      </c>
      <c r="P29" s="136">
        <f t="shared" si="5"/>
        <v>3115928.7672903985</v>
      </c>
      <c r="Q29" s="136">
        <f t="shared" si="6"/>
        <v>461.41400374506122</v>
      </c>
      <c r="R29" s="118">
        <v>51723944.729999997</v>
      </c>
      <c r="S29" s="118">
        <v>26058720.587468971</v>
      </c>
      <c r="T29" s="118">
        <v>11150545.371478431</v>
      </c>
      <c r="U29" s="118">
        <v>10456594.554617725</v>
      </c>
      <c r="V29" s="118">
        <v>3610396.9958858434</v>
      </c>
      <c r="W29" s="118">
        <v>2583295.96</v>
      </c>
      <c r="X29" s="168">
        <f t="shared" si="7"/>
        <v>2135608.7394509763</v>
      </c>
      <c r="Y29" s="168">
        <f t="shared" si="3"/>
        <v>316.24592617369706</v>
      </c>
      <c r="Z29" s="134">
        <f t="shared" si="8"/>
        <v>980320.02783942223</v>
      </c>
      <c r="AA29" s="134">
        <f t="shared" si="4"/>
        <v>145.16807757136417</v>
      </c>
    </row>
    <row r="30" spans="1:27" s="119" customFormat="1" ht="15" x14ac:dyDescent="0.2">
      <c r="A30" s="118">
        <v>81</v>
      </c>
      <c r="B30" s="118" t="s">
        <v>31</v>
      </c>
      <c r="C30" s="118">
        <v>7</v>
      </c>
      <c r="D30" s="118">
        <v>2574</v>
      </c>
      <c r="E30" s="118">
        <v>6858247.6974729318</v>
      </c>
      <c r="F30" s="118">
        <v>3150905.7747394941</v>
      </c>
      <c r="G30" s="118">
        <v>1409638</v>
      </c>
      <c r="H30" s="118">
        <v>1102706.5595179824</v>
      </c>
      <c r="I30" s="118">
        <v>233124.38619369062</v>
      </c>
      <c r="J30" s="118">
        <v>634174.49522120482</v>
      </c>
      <c r="K30" s="118">
        <v>127888.75708395944</v>
      </c>
      <c r="L30" s="118">
        <v>-671936</v>
      </c>
      <c r="M30" s="118">
        <v>102627.22</v>
      </c>
      <c r="N30" s="118">
        <v>21103.100438831993</v>
      </c>
      <c r="O30" s="118">
        <v>-74912.065151709598</v>
      </c>
      <c r="P30" s="136">
        <f t="shared" si="5"/>
        <v>-822927.46942947619</v>
      </c>
      <c r="Q30" s="136">
        <f t="shared" si="6"/>
        <v>-319.70764158099308</v>
      </c>
      <c r="R30" s="118">
        <v>20922995.110000003</v>
      </c>
      <c r="S30" s="118">
        <v>7343951.0464482354</v>
      </c>
      <c r="T30" s="118">
        <v>1657315.3295699682</v>
      </c>
      <c r="U30" s="118">
        <v>8435861.6542851869</v>
      </c>
      <c r="V30" s="118">
        <v>2115057.6408188301</v>
      </c>
      <c r="W30" s="118">
        <v>840329.22</v>
      </c>
      <c r="X30" s="168">
        <f t="shared" si="7"/>
        <v>-530480.21887778491</v>
      </c>
      <c r="Y30" s="168">
        <f t="shared" si="3"/>
        <v>-206.09177112579056</v>
      </c>
      <c r="Z30" s="134">
        <f t="shared" si="8"/>
        <v>-292447.25055169128</v>
      </c>
      <c r="AA30" s="134">
        <f t="shared" si="4"/>
        <v>-113.61587045520251</v>
      </c>
    </row>
    <row r="31" spans="1:27" s="119" customFormat="1" ht="15" x14ac:dyDescent="0.2">
      <c r="A31" s="118">
        <v>82</v>
      </c>
      <c r="B31" s="118" t="s">
        <v>32</v>
      </c>
      <c r="C31" s="118">
        <v>5</v>
      </c>
      <c r="D31" s="118">
        <v>9359</v>
      </c>
      <c r="E31" s="118">
        <v>23759883.630920362</v>
      </c>
      <c r="F31" s="118">
        <v>15029569.00982414</v>
      </c>
      <c r="G31" s="118">
        <v>2687881</v>
      </c>
      <c r="H31" s="118">
        <v>1291621.1231563941</v>
      </c>
      <c r="I31" s="118">
        <v>5497378.0483513055</v>
      </c>
      <c r="J31" s="118">
        <v>1413509.6854242161</v>
      </c>
      <c r="K31" s="118">
        <v>471033.14276488253</v>
      </c>
      <c r="L31" s="118">
        <v>-1908600</v>
      </c>
      <c r="M31" s="118">
        <v>-12683.41</v>
      </c>
      <c r="N31" s="118">
        <v>103721.6819753185</v>
      </c>
      <c r="O31" s="118">
        <v>-272378.40627616551</v>
      </c>
      <c r="P31" s="136">
        <f t="shared" si="5"/>
        <v>541168.24429973215</v>
      </c>
      <c r="Q31" s="136">
        <f t="shared" si="6"/>
        <v>57.823297820251327</v>
      </c>
      <c r="R31" s="118">
        <v>55603174.490000002</v>
      </c>
      <c r="S31" s="118">
        <v>37714652.094041981</v>
      </c>
      <c r="T31" s="118">
        <v>1941244.9023058189</v>
      </c>
      <c r="U31" s="118">
        <v>11144046.606069174</v>
      </c>
      <c r="V31" s="118">
        <v>4714245.8157121176</v>
      </c>
      <c r="W31" s="118">
        <v>766597.59</v>
      </c>
      <c r="X31" s="168">
        <f t="shared" si="7"/>
        <v>677612.51812909544</v>
      </c>
      <c r="Y31" s="168">
        <f t="shared" si="3"/>
        <v>72.402235081642857</v>
      </c>
      <c r="Z31" s="134">
        <f t="shared" si="8"/>
        <v>-136444.27382936329</v>
      </c>
      <c r="AA31" s="134">
        <f t="shared" si="4"/>
        <v>-14.578937261391525</v>
      </c>
    </row>
    <row r="32" spans="1:27" s="119" customFormat="1" ht="15" x14ac:dyDescent="0.2">
      <c r="A32" s="118">
        <v>86</v>
      </c>
      <c r="B32" s="118" t="s">
        <v>33</v>
      </c>
      <c r="C32" s="118">
        <v>5</v>
      </c>
      <c r="D32" s="118">
        <v>8031</v>
      </c>
      <c r="E32" s="118">
        <v>21057170.040393617</v>
      </c>
      <c r="F32" s="118">
        <v>13505229.18109015</v>
      </c>
      <c r="G32" s="118">
        <v>1730766</v>
      </c>
      <c r="H32" s="118">
        <v>1052623.3407727014</v>
      </c>
      <c r="I32" s="118">
        <v>5454905.8184945025</v>
      </c>
      <c r="J32" s="118">
        <v>1430386.6615104051</v>
      </c>
      <c r="K32" s="118">
        <v>-52575.877478099334</v>
      </c>
      <c r="L32" s="118">
        <v>-1217000</v>
      </c>
      <c r="M32" s="118">
        <v>-155288</v>
      </c>
      <c r="N32" s="118">
        <v>84191.091956710006</v>
      </c>
      <c r="O32" s="118">
        <v>-233729.13567730371</v>
      </c>
      <c r="P32" s="136">
        <f t="shared" si="5"/>
        <v>542339.04027544707</v>
      </c>
      <c r="Q32" s="136">
        <f t="shared" si="6"/>
        <v>67.530698577443289</v>
      </c>
      <c r="R32" s="118">
        <v>51236910.939999998</v>
      </c>
      <c r="S32" s="118">
        <v>31916637.042398803</v>
      </c>
      <c r="T32" s="118">
        <v>1582042.6421407366</v>
      </c>
      <c r="U32" s="118">
        <v>12869453.773326267</v>
      </c>
      <c r="V32" s="118">
        <v>4770532.8116320018</v>
      </c>
      <c r="W32" s="118">
        <v>358478</v>
      </c>
      <c r="X32" s="168">
        <f t="shared" si="7"/>
        <v>260233.32949780673</v>
      </c>
      <c r="Y32" s="168">
        <f t="shared" si="3"/>
        <v>32.403602228590053</v>
      </c>
      <c r="Z32" s="134">
        <f t="shared" si="8"/>
        <v>282105.71077764034</v>
      </c>
      <c r="AA32" s="134">
        <f t="shared" si="4"/>
        <v>35.127096348853236</v>
      </c>
    </row>
    <row r="33" spans="1:27" s="119" customFormat="1" ht="15" x14ac:dyDescent="0.2">
      <c r="A33" s="118">
        <v>90</v>
      </c>
      <c r="B33" s="118" t="s">
        <v>34</v>
      </c>
      <c r="C33" s="118">
        <v>12</v>
      </c>
      <c r="D33" s="118">
        <v>3061</v>
      </c>
      <c r="E33" s="118">
        <v>8598372.1213298216</v>
      </c>
      <c r="F33" s="118">
        <v>3839874.7509824387</v>
      </c>
      <c r="G33" s="118">
        <v>1355642</v>
      </c>
      <c r="H33" s="118">
        <v>1813119.0902115016</v>
      </c>
      <c r="I33" s="118">
        <v>1203829.411171169</v>
      </c>
      <c r="J33" s="118">
        <v>716478.9336165702</v>
      </c>
      <c r="K33" s="118">
        <v>-610471.34344540583</v>
      </c>
      <c r="L33" s="118">
        <v>-410805</v>
      </c>
      <c r="M33" s="118">
        <v>303880.59000000003</v>
      </c>
      <c r="N33" s="118">
        <v>26767.758946314218</v>
      </c>
      <c r="O33" s="118">
        <v>-89085.404595719912</v>
      </c>
      <c r="P33" s="136">
        <f t="shared" si="5"/>
        <v>-449141.33444295265</v>
      </c>
      <c r="Q33" s="136">
        <f t="shared" si="6"/>
        <v>-146.73026280397016</v>
      </c>
      <c r="R33" s="118">
        <v>28350891.73</v>
      </c>
      <c r="S33" s="118">
        <v>8950018.6843277793</v>
      </c>
      <c r="T33" s="118">
        <v>2725031.4570151721</v>
      </c>
      <c r="U33" s="118">
        <v>11429024.818132937</v>
      </c>
      <c r="V33" s="118">
        <v>2389554.0650887783</v>
      </c>
      <c r="W33" s="118">
        <v>1248717.5900000001</v>
      </c>
      <c r="X33" s="168">
        <f t="shared" si="7"/>
        <v>-1608545.1154353321</v>
      </c>
      <c r="Y33" s="168">
        <f t="shared" si="3"/>
        <v>-525.49660746008885</v>
      </c>
      <c r="Z33" s="134">
        <f t="shared" si="8"/>
        <v>1159403.7809923794</v>
      </c>
      <c r="AA33" s="134">
        <f t="shared" si="4"/>
        <v>378.76634465611875</v>
      </c>
    </row>
    <row r="34" spans="1:27" s="119" customFormat="1" ht="15" x14ac:dyDescent="0.2">
      <c r="A34" s="118">
        <v>91</v>
      </c>
      <c r="B34" s="118" t="s">
        <v>35</v>
      </c>
      <c r="C34" s="118">
        <v>31</v>
      </c>
      <c r="D34" s="118">
        <v>664028</v>
      </c>
      <c r="E34" s="118">
        <v>1768390738.7723584</v>
      </c>
      <c r="F34" s="118">
        <v>926265239.57656336</v>
      </c>
      <c r="G34" s="118">
        <v>292232607</v>
      </c>
      <c r="H34" s="118">
        <v>464704777.1316784</v>
      </c>
      <c r="I34" s="118">
        <v>147898236.15420806</v>
      </c>
      <c r="J34" s="118">
        <v>85365588.98438099</v>
      </c>
      <c r="K34" s="118">
        <v>43624658.282150432</v>
      </c>
      <c r="L34" s="118">
        <v>36047964</v>
      </c>
      <c r="M34" s="118">
        <v>97139982.439999998</v>
      </c>
      <c r="N34" s="118">
        <v>10391669.018773561</v>
      </c>
      <c r="O34" s="118">
        <v>-19325450.193690527</v>
      </c>
      <c r="P34" s="136">
        <f t="shared" si="5"/>
        <v>315954533.62170577</v>
      </c>
      <c r="Q34" s="136">
        <f t="shared" si="6"/>
        <v>475.8150765053669</v>
      </c>
      <c r="R34" s="118">
        <v>4229735330.4199996</v>
      </c>
      <c r="S34" s="118">
        <v>3030398784.6883569</v>
      </c>
      <c r="T34" s="118">
        <v>698429100.84926057</v>
      </c>
      <c r="U34" s="118">
        <v>60756564.993444443</v>
      </c>
      <c r="V34" s="118">
        <v>284705775.15331405</v>
      </c>
      <c r="W34" s="118">
        <v>425420553.44</v>
      </c>
      <c r="X34" s="168">
        <f t="shared" si="7"/>
        <v>269975448.7043767</v>
      </c>
      <c r="Y34" s="168">
        <f t="shared" si="3"/>
        <v>406.57238656257971</v>
      </c>
      <c r="Z34" s="134">
        <f t="shared" si="8"/>
        <v>45979084.917329073</v>
      </c>
      <c r="AA34" s="134">
        <f t="shared" si="4"/>
        <v>69.242689942787166</v>
      </c>
    </row>
    <row r="35" spans="1:27" s="119" customFormat="1" ht="15" x14ac:dyDescent="0.2">
      <c r="A35" s="118">
        <v>92</v>
      </c>
      <c r="B35" s="118" t="s">
        <v>36</v>
      </c>
      <c r="C35" s="118">
        <v>32</v>
      </c>
      <c r="D35" s="118">
        <v>242819</v>
      </c>
      <c r="E35" s="118">
        <v>710307804.7895745</v>
      </c>
      <c r="F35" s="118">
        <v>335911657.27757967</v>
      </c>
      <c r="G35" s="118">
        <v>106694403</v>
      </c>
      <c r="H35" s="118">
        <v>83914429.920264944</v>
      </c>
      <c r="I35" s="118">
        <v>150312862.34131712</v>
      </c>
      <c r="J35" s="118">
        <v>28872187.284070745</v>
      </c>
      <c r="K35" s="118">
        <v>-20551117.572364569</v>
      </c>
      <c r="L35" s="118">
        <v>24812577</v>
      </c>
      <c r="M35" s="118">
        <v>26357390.059999999</v>
      </c>
      <c r="N35" s="118">
        <v>3075633.230254313</v>
      </c>
      <c r="O35" s="118">
        <v>-7066850.3294766787</v>
      </c>
      <c r="P35" s="136">
        <f t="shared" si="5"/>
        <v>22025367.422070861</v>
      </c>
      <c r="Q35" s="136">
        <f t="shared" si="6"/>
        <v>90.706935709606171</v>
      </c>
      <c r="R35" s="118">
        <v>1511036270.6599998</v>
      </c>
      <c r="S35" s="118">
        <v>985644961.12860966</v>
      </c>
      <c r="T35" s="118">
        <v>126119383.14738205</v>
      </c>
      <c r="U35" s="118">
        <v>167708529.18003136</v>
      </c>
      <c r="V35" s="118">
        <v>96292646.239306241</v>
      </c>
      <c r="W35" s="118">
        <v>157864370.06</v>
      </c>
      <c r="X35" s="168">
        <f t="shared" si="7"/>
        <v>22593619.095329285</v>
      </c>
      <c r="Y35" s="168">
        <f t="shared" si="3"/>
        <v>93.047163094030054</v>
      </c>
      <c r="Z35" s="134">
        <f t="shared" si="8"/>
        <v>-568251.67325842381</v>
      </c>
      <c r="AA35" s="134">
        <f t="shared" si="4"/>
        <v>-2.340227384423887</v>
      </c>
    </row>
    <row r="36" spans="1:27" s="119" customFormat="1" ht="15" x14ac:dyDescent="0.2">
      <c r="A36" s="118">
        <v>97</v>
      </c>
      <c r="B36" s="118" t="s">
        <v>37</v>
      </c>
      <c r="C36" s="118">
        <v>10</v>
      </c>
      <c r="D36" s="118">
        <v>2091</v>
      </c>
      <c r="E36" s="118">
        <v>5066050.1272982415</v>
      </c>
      <c r="F36" s="118">
        <v>2307573.7632537275</v>
      </c>
      <c r="G36" s="118">
        <v>1385373</v>
      </c>
      <c r="H36" s="118">
        <v>745919.15471822163</v>
      </c>
      <c r="I36" s="118">
        <v>586499.02439426549</v>
      </c>
      <c r="J36" s="118">
        <v>455781.99619979085</v>
      </c>
      <c r="K36" s="118">
        <v>-491255.2210655894</v>
      </c>
      <c r="L36" s="118">
        <v>-546383</v>
      </c>
      <c r="M36" s="118">
        <v>380117.55</v>
      </c>
      <c r="N36" s="118">
        <v>18132.463805367312</v>
      </c>
      <c r="O36" s="118">
        <v>-60855.13917335849</v>
      </c>
      <c r="P36" s="136">
        <f t="shared" si="5"/>
        <v>-285146.53516581748</v>
      </c>
      <c r="Q36" s="136">
        <f t="shared" si="6"/>
        <v>-136.36850079666067</v>
      </c>
      <c r="R36" s="118">
        <v>16466632.080000002</v>
      </c>
      <c r="S36" s="118">
        <v>6011749.3437995911</v>
      </c>
      <c r="T36" s="118">
        <v>1121080.8887132783</v>
      </c>
      <c r="U36" s="118">
        <v>6454931.5171278305</v>
      </c>
      <c r="V36" s="118">
        <v>1520094.5494879517</v>
      </c>
      <c r="W36" s="118">
        <v>1219107.55</v>
      </c>
      <c r="X36" s="168">
        <f t="shared" si="7"/>
        <v>-139668.23087134957</v>
      </c>
      <c r="Y36" s="168">
        <f t="shared" si="3"/>
        <v>-66.794945419105488</v>
      </c>
      <c r="Z36" s="134">
        <f t="shared" si="8"/>
        <v>-145478.3042944679</v>
      </c>
      <c r="AA36" s="134">
        <f t="shared" si="4"/>
        <v>-69.573555377555195</v>
      </c>
    </row>
    <row r="37" spans="1:27" s="119" customFormat="1" ht="15" x14ac:dyDescent="0.2">
      <c r="A37" s="118">
        <v>98</v>
      </c>
      <c r="B37" s="118" t="s">
        <v>38</v>
      </c>
      <c r="C37" s="118">
        <v>7</v>
      </c>
      <c r="D37" s="118">
        <v>22943</v>
      </c>
      <c r="E37" s="118">
        <v>61592619.4265012</v>
      </c>
      <c r="F37" s="118">
        <v>37185379.941939063</v>
      </c>
      <c r="G37" s="118">
        <v>5949587</v>
      </c>
      <c r="H37" s="118">
        <v>3321215.2036398803</v>
      </c>
      <c r="I37" s="118">
        <v>14544789.321979843</v>
      </c>
      <c r="J37" s="118">
        <v>3506657.3118092706</v>
      </c>
      <c r="K37" s="118">
        <v>4973039.5118583683</v>
      </c>
      <c r="L37" s="118">
        <v>-4601470</v>
      </c>
      <c r="M37" s="118">
        <v>463773.67</v>
      </c>
      <c r="N37" s="118">
        <v>250706.45778371341</v>
      </c>
      <c r="O37" s="118">
        <v>-667718.53565488465</v>
      </c>
      <c r="P37" s="136">
        <f t="shared" si="5"/>
        <v>3333340.4568540603</v>
      </c>
      <c r="Q37" s="136">
        <f t="shared" si="6"/>
        <v>145.2879072856235</v>
      </c>
      <c r="R37" s="118">
        <v>144532575.75</v>
      </c>
      <c r="S37" s="118">
        <v>91917462.710291699</v>
      </c>
      <c r="T37" s="118">
        <v>4991627.9378978834</v>
      </c>
      <c r="U37" s="118">
        <v>40797671.221631736</v>
      </c>
      <c r="V37" s="118">
        <v>11695176.007493628</v>
      </c>
      <c r="W37" s="118">
        <v>1811890.67</v>
      </c>
      <c r="X37" s="168">
        <f t="shared" si="7"/>
        <v>6681252.7973149121</v>
      </c>
      <c r="Y37" s="168">
        <f t="shared" si="3"/>
        <v>291.2109487562617</v>
      </c>
      <c r="Z37" s="134">
        <f t="shared" si="8"/>
        <v>-3347912.3404608518</v>
      </c>
      <c r="AA37" s="134">
        <f t="shared" si="4"/>
        <v>-145.92304147063817</v>
      </c>
    </row>
    <row r="38" spans="1:27" s="119" customFormat="1" ht="15" x14ac:dyDescent="0.2">
      <c r="A38" s="118">
        <v>102</v>
      </c>
      <c r="B38" s="118" t="s">
        <v>39</v>
      </c>
      <c r="C38" s="118">
        <v>4</v>
      </c>
      <c r="D38" s="118">
        <v>9745</v>
      </c>
      <c r="E38" s="118">
        <v>22956358.167613618</v>
      </c>
      <c r="F38" s="118">
        <v>13058806.740686424</v>
      </c>
      <c r="G38" s="118">
        <v>2891765</v>
      </c>
      <c r="H38" s="118">
        <v>2265402.7049537045</v>
      </c>
      <c r="I38" s="118">
        <v>5199289.9701595856</v>
      </c>
      <c r="J38" s="118">
        <v>1974437.7044169232</v>
      </c>
      <c r="K38" s="118">
        <v>176890.06218985343</v>
      </c>
      <c r="L38" s="118">
        <v>802061</v>
      </c>
      <c r="M38" s="118">
        <v>-28313.18</v>
      </c>
      <c r="N38" s="118">
        <v>86342.425544880723</v>
      </c>
      <c r="O38" s="118">
        <v>-283612.3057122805</v>
      </c>
      <c r="P38" s="136">
        <f t="shared" si="5"/>
        <v>3186711.9546254762</v>
      </c>
      <c r="Q38" s="136">
        <f t="shared" si="6"/>
        <v>327.00994916628798</v>
      </c>
      <c r="R38" s="118">
        <v>64166853.82</v>
      </c>
      <c r="S38" s="118">
        <v>31344239.109681949</v>
      </c>
      <c r="T38" s="118">
        <v>3404792.1436236086</v>
      </c>
      <c r="U38" s="118">
        <v>22388228.806839142</v>
      </c>
      <c r="V38" s="118">
        <v>6585016.5601364458</v>
      </c>
      <c r="W38" s="118">
        <v>3665512.82</v>
      </c>
      <c r="X38" s="168">
        <f t="shared" si="7"/>
        <v>3220935.6202811375</v>
      </c>
      <c r="Y38" s="168">
        <f t="shared" si="3"/>
        <v>330.52186970560672</v>
      </c>
      <c r="Z38" s="134">
        <f t="shared" si="8"/>
        <v>-34223.665655661374</v>
      </c>
      <c r="AA38" s="134">
        <f t="shared" si="4"/>
        <v>-3.511920539318766</v>
      </c>
    </row>
    <row r="39" spans="1:27" s="119" customFormat="1" ht="15" x14ac:dyDescent="0.2">
      <c r="A39" s="118">
        <v>103</v>
      </c>
      <c r="B39" s="118" t="s">
        <v>40</v>
      </c>
      <c r="C39" s="118">
        <v>5</v>
      </c>
      <c r="D39" s="118">
        <v>2161</v>
      </c>
      <c r="E39" s="118">
        <v>5767785.9306433909</v>
      </c>
      <c r="F39" s="118">
        <v>3057211.1431030557</v>
      </c>
      <c r="G39" s="118">
        <v>632470</v>
      </c>
      <c r="H39" s="118">
        <v>387839.19656594383</v>
      </c>
      <c r="I39" s="118">
        <v>1258880.2484517442</v>
      </c>
      <c r="J39" s="118">
        <v>479368.37348020053</v>
      </c>
      <c r="K39" s="118">
        <v>140608.59465049388</v>
      </c>
      <c r="L39" s="118">
        <v>-578616</v>
      </c>
      <c r="M39" s="118">
        <v>-32699.280000000002</v>
      </c>
      <c r="N39" s="118">
        <v>17842.62926060153</v>
      </c>
      <c r="O39" s="118">
        <v>-62892.374822394886</v>
      </c>
      <c r="P39" s="136">
        <f t="shared" si="5"/>
        <v>-467773.39995374624</v>
      </c>
      <c r="Q39" s="136">
        <f t="shared" si="6"/>
        <v>-216.46154555934578</v>
      </c>
      <c r="R39" s="118">
        <v>14493050.200000001</v>
      </c>
      <c r="S39" s="118">
        <v>6876278.5451086257</v>
      </c>
      <c r="T39" s="118">
        <v>582903.80185804702</v>
      </c>
      <c r="U39" s="118">
        <v>5016820.8183360714</v>
      </c>
      <c r="V39" s="118">
        <v>1598758.305066399</v>
      </c>
      <c r="W39" s="118">
        <v>21154.719999999998</v>
      </c>
      <c r="X39" s="168">
        <f t="shared" si="7"/>
        <v>-397134.00963085704</v>
      </c>
      <c r="Y39" s="168">
        <f t="shared" si="3"/>
        <v>-183.77325758022076</v>
      </c>
      <c r="Z39" s="134">
        <f t="shared" si="8"/>
        <v>-70639.390322889201</v>
      </c>
      <c r="AA39" s="134">
        <f t="shared" si="4"/>
        <v>-32.688287979125036</v>
      </c>
    </row>
    <row r="40" spans="1:27" s="119" customFormat="1" ht="15" x14ac:dyDescent="0.2">
      <c r="A40" s="118">
        <v>105</v>
      </c>
      <c r="B40" s="118" t="s">
        <v>41</v>
      </c>
      <c r="C40" s="118">
        <v>18</v>
      </c>
      <c r="D40" s="118">
        <v>2094</v>
      </c>
      <c r="E40" s="118">
        <v>6753740.3824677505</v>
      </c>
      <c r="F40" s="118">
        <v>2668939.6430721669</v>
      </c>
      <c r="G40" s="118">
        <v>1182993</v>
      </c>
      <c r="H40" s="118">
        <v>720432.40718806826</v>
      </c>
      <c r="I40" s="118">
        <v>1804080.1125392155</v>
      </c>
      <c r="J40" s="118">
        <v>495886.98967692931</v>
      </c>
      <c r="K40" s="118">
        <v>461220.61616931518</v>
      </c>
      <c r="L40" s="118">
        <v>-466465</v>
      </c>
      <c r="M40" s="118">
        <v>1285.06</v>
      </c>
      <c r="N40" s="118">
        <v>16986.056003286038</v>
      </c>
      <c r="O40" s="118">
        <v>-60942.449272602913</v>
      </c>
      <c r="P40" s="136">
        <f t="shared" si="5"/>
        <v>70676.052908627316</v>
      </c>
      <c r="Q40" s="136">
        <f t="shared" si="6"/>
        <v>33.751696708991076</v>
      </c>
      <c r="R40" s="118">
        <v>20121136.59</v>
      </c>
      <c r="S40" s="118">
        <v>6128021.6140054204</v>
      </c>
      <c r="T40" s="118">
        <v>1082775.5235932355</v>
      </c>
      <c r="U40" s="118">
        <v>11034692.761433534</v>
      </c>
      <c r="V40" s="118">
        <v>1653850.1223279219</v>
      </c>
      <c r="W40" s="118">
        <v>717813.06</v>
      </c>
      <c r="X40" s="168">
        <f t="shared" si="7"/>
        <v>496016.49136011302</v>
      </c>
      <c r="Y40" s="168">
        <f t="shared" si="3"/>
        <v>236.87511526270919</v>
      </c>
      <c r="Z40" s="134">
        <f t="shared" si="8"/>
        <v>-425340.43845148571</v>
      </c>
      <c r="AA40" s="134">
        <f t="shared" si="4"/>
        <v>-203.1234185537181</v>
      </c>
    </row>
    <row r="41" spans="1:27" s="119" customFormat="1" ht="15" x14ac:dyDescent="0.2">
      <c r="A41" s="118">
        <v>106</v>
      </c>
      <c r="B41" s="118" t="s">
        <v>42</v>
      </c>
      <c r="C41" s="118">
        <v>35</v>
      </c>
      <c r="D41" s="118">
        <v>46797</v>
      </c>
      <c r="E41" s="118">
        <v>107829206.15074152</v>
      </c>
      <c r="F41" s="118">
        <v>77030663.256666392</v>
      </c>
      <c r="G41" s="118">
        <v>14654460</v>
      </c>
      <c r="H41" s="118">
        <v>14459379.546139516</v>
      </c>
      <c r="I41" s="118">
        <v>10155253.91629112</v>
      </c>
      <c r="J41" s="118">
        <v>6461000.2160802279</v>
      </c>
      <c r="K41" s="118">
        <v>-915706.91602051258</v>
      </c>
      <c r="L41" s="118">
        <v>-1819232</v>
      </c>
      <c r="M41" s="118">
        <v>-53011.93</v>
      </c>
      <c r="N41" s="118">
        <v>589382.55002152431</v>
      </c>
      <c r="O41" s="118">
        <v>-1361950.2381136573</v>
      </c>
      <c r="P41" s="136">
        <f t="shared" si="5"/>
        <v>11371032.250323087</v>
      </c>
      <c r="Q41" s="136">
        <f t="shared" si="6"/>
        <v>242.9863506276703</v>
      </c>
      <c r="R41" s="118">
        <v>296214765.10999995</v>
      </c>
      <c r="S41" s="118">
        <v>202354178.35954782</v>
      </c>
      <c r="T41" s="118">
        <v>21731757.348357983</v>
      </c>
      <c r="U41" s="118">
        <v>50857926.460328028</v>
      </c>
      <c r="V41" s="118">
        <v>21548308.828764878</v>
      </c>
      <c r="W41" s="118">
        <v>12782216.07</v>
      </c>
      <c r="X41" s="168">
        <f t="shared" si="7"/>
        <v>13059621.956998706</v>
      </c>
      <c r="Y41" s="168">
        <f t="shared" si="3"/>
        <v>279.06964029742733</v>
      </c>
      <c r="Z41" s="134">
        <f t="shared" si="8"/>
        <v>-1688589.7066756189</v>
      </c>
      <c r="AA41" s="134">
        <f t="shared" si="4"/>
        <v>-36.083289669757015</v>
      </c>
    </row>
    <row r="42" spans="1:27" s="119" customFormat="1" ht="15" x14ac:dyDescent="0.2">
      <c r="A42" s="118">
        <v>108</v>
      </c>
      <c r="B42" s="118" t="s">
        <v>43</v>
      </c>
      <c r="C42" s="118">
        <v>6</v>
      </c>
      <c r="D42" s="118">
        <v>10257</v>
      </c>
      <c r="E42" s="118">
        <v>28558613.422894463</v>
      </c>
      <c r="F42" s="118">
        <v>16496801.584710617</v>
      </c>
      <c r="G42" s="118">
        <v>2246200</v>
      </c>
      <c r="H42" s="118">
        <v>2045862.9629852579</v>
      </c>
      <c r="I42" s="118">
        <v>7366367.8883408261</v>
      </c>
      <c r="J42" s="118">
        <v>1775454.7216311321</v>
      </c>
      <c r="K42" s="118">
        <v>1091735.9959059833</v>
      </c>
      <c r="L42" s="118">
        <v>-1083495</v>
      </c>
      <c r="M42" s="118">
        <v>-263009.33</v>
      </c>
      <c r="N42" s="118">
        <v>98475.221529288407</v>
      </c>
      <c r="O42" s="118">
        <v>-298513.22931666096</v>
      </c>
      <c r="P42" s="136">
        <f t="shared" si="5"/>
        <v>917267.39289198816</v>
      </c>
      <c r="Q42" s="136">
        <f t="shared" si="6"/>
        <v>89.42842867232018</v>
      </c>
      <c r="R42" s="118">
        <v>67205835.569999993</v>
      </c>
      <c r="S42" s="118">
        <v>37622218.555366799</v>
      </c>
      <c r="T42" s="118">
        <v>3074834.3895197539</v>
      </c>
      <c r="U42" s="118">
        <v>20954612.435921509</v>
      </c>
      <c r="V42" s="118">
        <v>5921381.4229535628</v>
      </c>
      <c r="W42" s="118">
        <v>899695.66999999993</v>
      </c>
      <c r="X42" s="168">
        <f t="shared" si="7"/>
        <v>1266906.9037616253</v>
      </c>
      <c r="Y42" s="168">
        <f t="shared" si="3"/>
        <v>123.51632092830509</v>
      </c>
      <c r="Z42" s="134">
        <f t="shared" si="8"/>
        <v>-349639.51086963713</v>
      </c>
      <c r="AA42" s="134">
        <f t="shared" si="4"/>
        <v>-34.087892255984904</v>
      </c>
    </row>
    <row r="43" spans="1:27" s="119" customFormat="1" ht="15" x14ac:dyDescent="0.2">
      <c r="A43" s="118">
        <v>109</v>
      </c>
      <c r="B43" s="118" t="s">
        <v>44</v>
      </c>
      <c r="C43" s="118">
        <v>5</v>
      </c>
      <c r="D43" s="118">
        <v>68043</v>
      </c>
      <c r="E43" s="118">
        <v>165056391.85773695</v>
      </c>
      <c r="F43" s="118">
        <v>110739555.97773445</v>
      </c>
      <c r="G43" s="118">
        <v>28863716</v>
      </c>
      <c r="H43" s="118">
        <v>15608473.279260576</v>
      </c>
      <c r="I43" s="118">
        <v>15971206.577255847</v>
      </c>
      <c r="J43" s="118">
        <v>10253299.304556016</v>
      </c>
      <c r="K43" s="118">
        <v>-6611610.9875822309</v>
      </c>
      <c r="L43" s="118">
        <v>-13709963</v>
      </c>
      <c r="M43" s="118">
        <v>-2855033.74</v>
      </c>
      <c r="N43" s="118">
        <v>757837.10718322324</v>
      </c>
      <c r="O43" s="118">
        <v>-1980280.360962617</v>
      </c>
      <c r="P43" s="136">
        <f t="shared" si="5"/>
        <v>-8019191.700291723</v>
      </c>
      <c r="Q43" s="136">
        <f t="shared" si="6"/>
        <v>-117.8547639035863</v>
      </c>
      <c r="R43" s="118">
        <v>452344713.56999999</v>
      </c>
      <c r="S43" s="118">
        <v>273383068.21826684</v>
      </c>
      <c r="T43" s="118">
        <v>23458790.385911305</v>
      </c>
      <c r="U43" s="118">
        <v>99223933.817556515</v>
      </c>
      <c r="V43" s="118">
        <v>34196138.76168143</v>
      </c>
      <c r="W43" s="118">
        <v>12298719.26</v>
      </c>
      <c r="X43" s="168">
        <f t="shared" si="7"/>
        <v>-9784063.1265839338</v>
      </c>
      <c r="Y43" s="168">
        <f t="shared" si="3"/>
        <v>-143.79235375547719</v>
      </c>
      <c r="Z43" s="134">
        <f t="shared" si="8"/>
        <v>1764871.4262922108</v>
      </c>
      <c r="AA43" s="134">
        <f t="shared" si="4"/>
        <v>25.937589851890873</v>
      </c>
    </row>
    <row r="44" spans="1:27" s="119" customFormat="1" ht="15" x14ac:dyDescent="0.2">
      <c r="A44" s="118">
        <v>111</v>
      </c>
      <c r="B44" s="118" t="s">
        <v>45</v>
      </c>
      <c r="C44" s="118">
        <v>7</v>
      </c>
      <c r="D44" s="118">
        <v>18131</v>
      </c>
      <c r="E44" s="118">
        <v>47309256.164087504</v>
      </c>
      <c r="F44" s="118">
        <v>25036285.435840297</v>
      </c>
      <c r="G44" s="118">
        <v>6340364</v>
      </c>
      <c r="H44" s="118">
        <v>2889193.0936984131</v>
      </c>
      <c r="I44" s="118">
        <v>2801481.5054731057</v>
      </c>
      <c r="J44" s="118">
        <v>3134959.3743048916</v>
      </c>
      <c r="K44" s="118">
        <v>3538189.6578097893</v>
      </c>
      <c r="L44" s="118">
        <v>-2720972</v>
      </c>
      <c r="M44" s="118">
        <v>-2653535.69</v>
      </c>
      <c r="N44" s="118">
        <v>178335.47713982087</v>
      </c>
      <c r="O44" s="118">
        <v>-527673.13646684017</v>
      </c>
      <c r="P44" s="136">
        <f t="shared" si="5"/>
        <v>-9292628.4462880194</v>
      </c>
      <c r="Q44" s="136">
        <f t="shared" si="6"/>
        <v>-512.52707772809106</v>
      </c>
      <c r="R44" s="118">
        <v>130938745.27000001</v>
      </c>
      <c r="S44" s="118">
        <v>63704048.135799915</v>
      </c>
      <c r="T44" s="118">
        <v>4342319.3259747503</v>
      </c>
      <c r="U44" s="118">
        <v>46154666.579014935</v>
      </c>
      <c r="V44" s="118">
        <v>10455513.156465508</v>
      </c>
      <c r="W44" s="118">
        <v>965856.31</v>
      </c>
      <c r="X44" s="168">
        <f t="shared" si="7"/>
        <v>-5316341.7627449036</v>
      </c>
      <c r="Y44" s="168">
        <f t="shared" si="3"/>
        <v>-293.21834221746752</v>
      </c>
      <c r="Z44" s="134">
        <f t="shared" si="8"/>
        <v>-3976286.6835431159</v>
      </c>
      <c r="AA44" s="134">
        <f t="shared" si="4"/>
        <v>-219.30873551062356</v>
      </c>
    </row>
    <row r="45" spans="1:27" s="119" customFormat="1" ht="15" x14ac:dyDescent="0.2">
      <c r="A45" s="118">
        <v>139</v>
      </c>
      <c r="B45" s="118" t="s">
        <v>46</v>
      </c>
      <c r="C45" s="118">
        <v>17</v>
      </c>
      <c r="D45" s="118">
        <v>9853</v>
      </c>
      <c r="E45" s="118">
        <v>31968177.870293148</v>
      </c>
      <c r="F45" s="118">
        <v>13461504.709503196</v>
      </c>
      <c r="G45" s="118">
        <v>4716627</v>
      </c>
      <c r="H45" s="118">
        <v>1349933.6769458293</v>
      </c>
      <c r="I45" s="118">
        <v>13792005.242565058</v>
      </c>
      <c r="J45" s="118">
        <v>1512124.5756525733</v>
      </c>
      <c r="K45" s="118">
        <v>-838010.09324529453</v>
      </c>
      <c r="L45" s="118">
        <v>-152546</v>
      </c>
      <c r="M45" s="118">
        <v>-339875.46</v>
      </c>
      <c r="N45" s="118">
        <v>83587.424451175233</v>
      </c>
      <c r="O45" s="118">
        <v>-286755.46928507951</v>
      </c>
      <c r="P45" s="136">
        <f t="shared" si="5"/>
        <v>1330417.7362943068</v>
      </c>
      <c r="Q45" s="136">
        <f t="shared" si="6"/>
        <v>135.02666561395583</v>
      </c>
      <c r="R45" s="118">
        <v>70933781.350000009</v>
      </c>
      <c r="S45" s="118">
        <v>31587570.021629579</v>
      </c>
      <c r="T45" s="118">
        <v>2028885.8875411372</v>
      </c>
      <c r="U45" s="118">
        <v>28176988.221674427</v>
      </c>
      <c r="V45" s="118">
        <v>5043139.8009602064</v>
      </c>
      <c r="W45" s="118">
        <v>4224205.54</v>
      </c>
      <c r="X45" s="168">
        <f t="shared" si="7"/>
        <v>127008.12180534005</v>
      </c>
      <c r="Y45" s="168">
        <f t="shared" si="3"/>
        <v>12.890299584425053</v>
      </c>
      <c r="Z45" s="134">
        <f t="shared" si="8"/>
        <v>1203409.6144889668</v>
      </c>
      <c r="AA45" s="134">
        <f t="shared" si="4"/>
        <v>122.13636602953078</v>
      </c>
    </row>
    <row r="46" spans="1:27" s="119" customFormat="1" ht="15" x14ac:dyDescent="0.2">
      <c r="A46" s="118">
        <v>140</v>
      </c>
      <c r="B46" s="118" t="s">
        <v>47</v>
      </c>
      <c r="C46" s="118">
        <v>11</v>
      </c>
      <c r="D46" s="118">
        <v>20801</v>
      </c>
      <c r="E46" s="118">
        <v>59030900.89550592</v>
      </c>
      <c r="F46" s="118">
        <v>27571201.52464886</v>
      </c>
      <c r="G46" s="118">
        <v>6029802</v>
      </c>
      <c r="H46" s="118">
        <v>4775121.6034720913</v>
      </c>
      <c r="I46" s="118">
        <v>11014549.300289499</v>
      </c>
      <c r="J46" s="118">
        <v>3637292.6335776355</v>
      </c>
      <c r="K46" s="118">
        <v>5474348.0838791365</v>
      </c>
      <c r="L46" s="118">
        <v>-1375841</v>
      </c>
      <c r="M46" s="118">
        <v>447603.39</v>
      </c>
      <c r="N46" s="118">
        <v>197014.18871714809</v>
      </c>
      <c r="O46" s="118">
        <v>-605379.12479437108</v>
      </c>
      <c r="P46" s="136">
        <f t="shared" si="5"/>
        <v>-1865188.2957159206</v>
      </c>
      <c r="Q46" s="136">
        <f t="shared" si="6"/>
        <v>-89.668203245801678</v>
      </c>
      <c r="R46" s="118">
        <v>147693562.92000005</v>
      </c>
      <c r="S46" s="118">
        <v>69492661.188187525</v>
      </c>
      <c r="T46" s="118">
        <v>7176779.8655830584</v>
      </c>
      <c r="U46" s="118">
        <v>55047402.838075787</v>
      </c>
      <c r="V46" s="118">
        <v>12130862.459012985</v>
      </c>
      <c r="W46" s="118">
        <v>5101564.3899999997</v>
      </c>
      <c r="X46" s="168">
        <f t="shared" si="7"/>
        <v>1255707.8208592832</v>
      </c>
      <c r="Y46" s="168">
        <f t="shared" si="3"/>
        <v>60.367666018906938</v>
      </c>
      <c r="Z46" s="134">
        <f t="shared" si="8"/>
        <v>-3120896.1165752038</v>
      </c>
      <c r="AA46" s="134">
        <f t="shared" si="4"/>
        <v>-150.03586926470862</v>
      </c>
    </row>
    <row r="47" spans="1:27" s="119" customFormat="1" ht="15" x14ac:dyDescent="0.2">
      <c r="A47" s="118">
        <v>142</v>
      </c>
      <c r="B47" s="118" t="s">
        <v>48</v>
      </c>
      <c r="C47" s="118">
        <v>7</v>
      </c>
      <c r="D47" s="118">
        <v>6504</v>
      </c>
      <c r="E47" s="118">
        <v>16701971.6660426</v>
      </c>
      <c r="F47" s="118">
        <v>9130359.4233212005</v>
      </c>
      <c r="G47" s="118">
        <v>3175787</v>
      </c>
      <c r="H47" s="118">
        <v>1157562.0733938082</v>
      </c>
      <c r="I47" s="118">
        <v>3256638.979477115</v>
      </c>
      <c r="J47" s="118">
        <v>1194931.4435847239</v>
      </c>
      <c r="K47" s="118">
        <v>142348.55369635462</v>
      </c>
      <c r="L47" s="118">
        <v>-722680</v>
      </c>
      <c r="M47" s="118">
        <v>113968.61</v>
      </c>
      <c r="N47" s="118">
        <v>58874.202536716817</v>
      </c>
      <c r="O47" s="118">
        <v>-189288.29516189557</v>
      </c>
      <c r="P47" s="136">
        <f t="shared" si="5"/>
        <v>616530.32480542362</v>
      </c>
      <c r="Q47" s="136">
        <f t="shared" si="6"/>
        <v>94.792485363687518</v>
      </c>
      <c r="R47" s="118">
        <v>45148761.619999997</v>
      </c>
      <c r="S47" s="118">
        <v>21793340.083503876</v>
      </c>
      <c r="T47" s="118">
        <v>1739760.5488108729</v>
      </c>
      <c r="U47" s="118">
        <v>15933190.863620613</v>
      </c>
      <c r="V47" s="118">
        <v>3985257.841577163</v>
      </c>
      <c r="W47" s="118">
        <v>2567075.61</v>
      </c>
      <c r="X47" s="168">
        <f t="shared" si="7"/>
        <v>869863.32751253247</v>
      </c>
      <c r="Y47" s="168">
        <f t="shared" si="3"/>
        <v>133.74282403329221</v>
      </c>
      <c r="Z47" s="134">
        <f t="shared" si="8"/>
        <v>-253333.00270710886</v>
      </c>
      <c r="AA47" s="134">
        <f t="shared" si="4"/>
        <v>-38.950338669604683</v>
      </c>
    </row>
    <row r="48" spans="1:27" s="119" customFormat="1" ht="15" x14ac:dyDescent="0.2">
      <c r="A48" s="118">
        <v>143</v>
      </c>
      <c r="B48" s="118" t="s">
        <v>49</v>
      </c>
      <c r="C48" s="118">
        <v>6</v>
      </c>
      <c r="D48" s="118">
        <v>6804</v>
      </c>
      <c r="E48" s="118">
        <v>17662390.569266334</v>
      </c>
      <c r="F48" s="118">
        <v>9702417.4321151786</v>
      </c>
      <c r="G48" s="118">
        <v>2755514</v>
      </c>
      <c r="H48" s="118">
        <v>1569375.1652450738</v>
      </c>
      <c r="I48" s="118">
        <v>3188846.0528499563</v>
      </c>
      <c r="J48" s="118">
        <v>1342994.9263631422</v>
      </c>
      <c r="K48" s="118">
        <v>-591575.92840823764</v>
      </c>
      <c r="L48" s="118">
        <v>-806133</v>
      </c>
      <c r="M48" s="118">
        <v>46833.52</v>
      </c>
      <c r="N48" s="118">
        <v>58275.857679159621</v>
      </c>
      <c r="O48" s="118">
        <v>-198019.30508633723</v>
      </c>
      <c r="P48" s="136">
        <f t="shared" si="5"/>
        <v>-593861.84850840271</v>
      </c>
      <c r="Q48" s="136">
        <f t="shared" si="6"/>
        <v>-87.281282849559474</v>
      </c>
      <c r="R48" s="118">
        <v>48647088.63000001</v>
      </c>
      <c r="S48" s="118">
        <v>22023663.580633819</v>
      </c>
      <c r="T48" s="118">
        <v>2358695.9710695795</v>
      </c>
      <c r="U48" s="118">
        <v>17139110.743279897</v>
      </c>
      <c r="V48" s="118">
        <v>4479069.5652219411</v>
      </c>
      <c r="W48" s="118">
        <v>1996214.52</v>
      </c>
      <c r="X48" s="168">
        <f t="shared" si="7"/>
        <v>-650334.24979476631</v>
      </c>
      <c r="Y48" s="168">
        <f t="shared" si="3"/>
        <v>-95.581165460724037</v>
      </c>
      <c r="Z48" s="134">
        <f t="shared" si="8"/>
        <v>56472.401286363602</v>
      </c>
      <c r="AA48" s="134">
        <f t="shared" si="4"/>
        <v>8.2998826111645503</v>
      </c>
    </row>
    <row r="49" spans="1:27" s="119" customFormat="1" ht="15" x14ac:dyDescent="0.2">
      <c r="A49" s="118">
        <v>145</v>
      </c>
      <c r="B49" s="118" t="s">
        <v>50</v>
      </c>
      <c r="C49" s="118">
        <v>14</v>
      </c>
      <c r="D49" s="118">
        <v>12369</v>
      </c>
      <c r="E49" s="118">
        <v>36861142.713039763</v>
      </c>
      <c r="F49" s="118">
        <v>17392343.372430321</v>
      </c>
      <c r="G49" s="118">
        <v>2985516</v>
      </c>
      <c r="H49" s="118">
        <v>1960067.8953609329</v>
      </c>
      <c r="I49" s="118">
        <v>11509993.451151609</v>
      </c>
      <c r="J49" s="118">
        <v>2122898.0546115059</v>
      </c>
      <c r="K49" s="118">
        <v>1237032.9892987425</v>
      </c>
      <c r="L49" s="118">
        <v>-278944</v>
      </c>
      <c r="M49" s="118">
        <v>-81792.62</v>
      </c>
      <c r="N49" s="118">
        <v>113713.03025061431</v>
      </c>
      <c r="O49" s="118">
        <v>-359979.53918473038</v>
      </c>
      <c r="P49" s="136">
        <f t="shared" si="5"/>
        <v>-260294.0791207552</v>
      </c>
      <c r="Q49" s="136">
        <f t="shared" si="6"/>
        <v>-21.04406816401934</v>
      </c>
      <c r="R49" s="118">
        <v>83677501.739999995</v>
      </c>
      <c r="S49" s="118">
        <v>41989025.646189369</v>
      </c>
      <c r="T49" s="118">
        <v>2945888.4976612343</v>
      </c>
      <c r="U49" s="118">
        <v>28510910.018499196</v>
      </c>
      <c r="V49" s="118">
        <v>7080151.890244863</v>
      </c>
      <c r="W49" s="118">
        <v>2624779.38</v>
      </c>
      <c r="X49" s="168">
        <f t="shared" si="7"/>
        <v>-526746.30740535259</v>
      </c>
      <c r="Y49" s="168">
        <f t="shared" si="3"/>
        <v>-42.58600593462306</v>
      </c>
      <c r="Z49" s="134">
        <f t="shared" si="8"/>
        <v>266452.2282845974</v>
      </c>
      <c r="AA49" s="134">
        <f t="shared" si="4"/>
        <v>21.54193777060372</v>
      </c>
    </row>
    <row r="50" spans="1:27" s="119" customFormat="1" ht="15" x14ac:dyDescent="0.2">
      <c r="A50" s="118">
        <v>146</v>
      </c>
      <c r="B50" s="118" t="s">
        <v>51</v>
      </c>
      <c r="C50" s="118">
        <v>12</v>
      </c>
      <c r="D50" s="118">
        <v>4492</v>
      </c>
      <c r="E50" s="118">
        <v>13632260.26318913</v>
      </c>
      <c r="F50" s="118">
        <v>5301276.6383747952</v>
      </c>
      <c r="G50" s="118">
        <v>1530347</v>
      </c>
      <c r="H50" s="118">
        <v>2431186.2481289143</v>
      </c>
      <c r="I50" s="118">
        <v>2778937.2437989609</v>
      </c>
      <c r="J50" s="118">
        <v>1024664.5193722118</v>
      </c>
      <c r="K50" s="118">
        <v>123812.17788787231</v>
      </c>
      <c r="L50" s="118">
        <v>-48166</v>
      </c>
      <c r="M50" s="118">
        <v>297199.53000000003</v>
      </c>
      <c r="N50" s="118">
        <v>38619.709084436559</v>
      </c>
      <c r="O50" s="118">
        <v>-130732.32193530673</v>
      </c>
      <c r="P50" s="136">
        <f t="shared" si="5"/>
        <v>-285115.51847724617</v>
      </c>
      <c r="Q50" s="136">
        <f t="shared" si="6"/>
        <v>-63.47184293794438</v>
      </c>
      <c r="R50" s="118">
        <v>42146490.030000001</v>
      </c>
      <c r="S50" s="118">
        <v>12766945.797980862</v>
      </c>
      <c r="T50" s="118">
        <v>3653956.8965881704</v>
      </c>
      <c r="U50" s="118">
        <v>20049251.216199763</v>
      </c>
      <c r="V50" s="118">
        <v>3417394.6402846212</v>
      </c>
      <c r="W50" s="118">
        <v>1779380.53</v>
      </c>
      <c r="X50" s="168">
        <f t="shared" si="7"/>
        <v>-479560.94894658774</v>
      </c>
      <c r="Y50" s="168">
        <f t="shared" si="3"/>
        <v>-106.75889335409344</v>
      </c>
      <c r="Z50" s="134">
        <f t="shared" si="8"/>
        <v>194445.43046934158</v>
      </c>
      <c r="AA50" s="134">
        <f t="shared" si="4"/>
        <v>43.287050416149057</v>
      </c>
    </row>
    <row r="51" spans="1:27" s="119" customFormat="1" ht="15" x14ac:dyDescent="0.2">
      <c r="A51" s="118">
        <v>148</v>
      </c>
      <c r="B51" s="118" t="s">
        <v>52</v>
      </c>
      <c r="C51" s="118">
        <v>19</v>
      </c>
      <c r="D51" s="118">
        <v>7047</v>
      </c>
      <c r="E51" s="118">
        <v>25777157.686309665</v>
      </c>
      <c r="F51" s="118">
        <v>7720538.0081954384</v>
      </c>
      <c r="G51" s="118">
        <v>4903682</v>
      </c>
      <c r="H51" s="118">
        <v>2527478.2946304027</v>
      </c>
      <c r="I51" s="118">
        <v>7653283.9203694966</v>
      </c>
      <c r="J51" s="118">
        <v>1153919.8395595718</v>
      </c>
      <c r="K51" s="118">
        <v>-5334.4993273097652</v>
      </c>
      <c r="L51" s="118">
        <v>-702904</v>
      </c>
      <c r="M51" s="118">
        <v>909324.63</v>
      </c>
      <c r="N51" s="118">
        <v>69878.045193239523</v>
      </c>
      <c r="O51" s="118">
        <v>-205091.42312513501</v>
      </c>
      <c r="P51" s="136">
        <f t="shared" si="5"/>
        <v>-1752382.8708139658</v>
      </c>
      <c r="Q51" s="136">
        <f t="shared" si="6"/>
        <v>-248.67076356094307</v>
      </c>
      <c r="R51" s="118">
        <v>59381182.480000004</v>
      </c>
      <c r="S51" s="118">
        <v>22170097.361159049</v>
      </c>
      <c r="T51" s="118">
        <v>3798679.2467049044</v>
      </c>
      <c r="U51" s="118">
        <v>24669274.057985581</v>
      </c>
      <c r="V51" s="118">
        <v>3848478.6000446281</v>
      </c>
      <c r="W51" s="118">
        <v>5110102.63</v>
      </c>
      <c r="X51" s="168">
        <f t="shared" si="7"/>
        <v>215449.41589416564</v>
      </c>
      <c r="Y51" s="168">
        <f t="shared" si="3"/>
        <v>30.573210712950992</v>
      </c>
      <c r="Z51" s="134">
        <f t="shared" si="8"/>
        <v>-1967832.2867081314</v>
      </c>
      <c r="AA51" s="134">
        <f t="shared" si="4"/>
        <v>-279.24397427389408</v>
      </c>
    </row>
    <row r="52" spans="1:27" s="119" customFormat="1" ht="15" x14ac:dyDescent="0.2">
      <c r="A52" s="118">
        <v>149</v>
      </c>
      <c r="B52" s="118" t="s">
        <v>53</v>
      </c>
      <c r="C52" s="118">
        <v>33</v>
      </c>
      <c r="D52" s="118">
        <v>5384</v>
      </c>
      <c r="E52" s="118">
        <v>16465826.843191355</v>
      </c>
      <c r="F52" s="118">
        <v>9413376.4026359413</v>
      </c>
      <c r="G52" s="118">
        <v>2987441</v>
      </c>
      <c r="H52" s="118">
        <v>1194091.1893919087</v>
      </c>
      <c r="I52" s="118">
        <v>2432785.6239520474</v>
      </c>
      <c r="J52" s="118">
        <v>863024.10490355967</v>
      </c>
      <c r="K52" s="118">
        <v>445377.01042662899</v>
      </c>
      <c r="L52" s="118">
        <v>-1115005</v>
      </c>
      <c r="M52" s="118">
        <v>-86942.66</v>
      </c>
      <c r="N52" s="118">
        <v>66747.362269006073</v>
      </c>
      <c r="O52" s="118">
        <v>-156692.52477731332</v>
      </c>
      <c r="P52" s="136">
        <f t="shared" si="5"/>
        <v>-421624.33438957669</v>
      </c>
      <c r="Q52" s="136">
        <f t="shared" si="6"/>
        <v>-78.310611885136822</v>
      </c>
      <c r="R52" s="118">
        <v>37078673.960000001</v>
      </c>
      <c r="S52" s="118">
        <v>23829242.810054984</v>
      </c>
      <c r="T52" s="118">
        <v>1794662.0667140174</v>
      </c>
      <c r="U52" s="118">
        <v>6717196.7093502264</v>
      </c>
      <c r="V52" s="118">
        <v>2878302.0147324139</v>
      </c>
      <c r="W52" s="118">
        <v>1785493.34</v>
      </c>
      <c r="X52" s="168">
        <f t="shared" si="7"/>
        <v>-73777.019148357213</v>
      </c>
      <c r="Y52" s="168">
        <f t="shared" si="3"/>
        <v>-13.703012471834549</v>
      </c>
      <c r="Z52" s="134">
        <f t="shared" si="8"/>
        <v>-347847.31524121948</v>
      </c>
      <c r="AA52" s="134">
        <f t="shared" si="4"/>
        <v>-64.607599413302282</v>
      </c>
    </row>
    <row r="53" spans="1:27" s="119" customFormat="1" ht="15" x14ac:dyDescent="0.2">
      <c r="A53" s="118">
        <v>151</v>
      </c>
      <c r="B53" s="118" t="s">
        <v>54</v>
      </c>
      <c r="C53" s="118">
        <v>14</v>
      </c>
      <c r="D53" s="118">
        <v>1852</v>
      </c>
      <c r="E53" s="118">
        <v>3672790.1175352074</v>
      </c>
      <c r="F53" s="118">
        <v>2615680.9380952609</v>
      </c>
      <c r="G53" s="118">
        <v>1012485</v>
      </c>
      <c r="H53" s="118">
        <v>664718.03637757176</v>
      </c>
      <c r="I53" s="118">
        <v>1198552.1442879618</v>
      </c>
      <c r="J53" s="118">
        <v>490914.03063922725</v>
      </c>
      <c r="K53" s="118">
        <v>-320465.66286763974</v>
      </c>
      <c r="L53" s="118">
        <v>-508908</v>
      </c>
      <c r="M53" s="118">
        <v>64804.13</v>
      </c>
      <c r="N53" s="118">
        <v>15000.907057501621</v>
      </c>
      <c r="O53" s="118">
        <v>-53899.434600219953</v>
      </c>
      <c r="P53" s="136">
        <f t="shared" si="5"/>
        <v>1506091.9714544555</v>
      </c>
      <c r="Q53" s="136">
        <f t="shared" si="6"/>
        <v>813.2246066168766</v>
      </c>
      <c r="R53" s="118">
        <v>14896756.850000001</v>
      </c>
      <c r="S53" s="118">
        <v>5656177.1975362152</v>
      </c>
      <c r="T53" s="118">
        <v>999039.48337058211</v>
      </c>
      <c r="U53" s="118">
        <v>7172435.543499398</v>
      </c>
      <c r="V53" s="118">
        <v>1637264.6319156941</v>
      </c>
      <c r="W53" s="118">
        <v>568381.13</v>
      </c>
      <c r="X53" s="168">
        <f t="shared" si="7"/>
        <v>1136541.1363218874</v>
      </c>
      <c r="Y53" s="168">
        <f t="shared" si="3"/>
        <v>613.68311896430203</v>
      </c>
      <c r="Z53" s="134">
        <f t="shared" si="8"/>
        <v>369550.83513256814</v>
      </c>
      <c r="AA53" s="134">
        <f t="shared" si="4"/>
        <v>199.5414876525746</v>
      </c>
    </row>
    <row r="54" spans="1:27" s="119" customFormat="1" ht="15" x14ac:dyDescent="0.2">
      <c r="A54" s="118">
        <v>152</v>
      </c>
      <c r="B54" s="118" t="s">
        <v>55</v>
      </c>
      <c r="C54" s="118">
        <v>14</v>
      </c>
      <c r="D54" s="118">
        <v>4406</v>
      </c>
      <c r="E54" s="118">
        <v>11926322.122090727</v>
      </c>
      <c r="F54" s="118">
        <v>6237116.3520881264</v>
      </c>
      <c r="G54" s="118">
        <v>961638</v>
      </c>
      <c r="H54" s="118">
        <v>821804.4044866967</v>
      </c>
      <c r="I54" s="118">
        <v>3572978.6031887098</v>
      </c>
      <c r="J54" s="118">
        <v>925649.11707802257</v>
      </c>
      <c r="K54" s="118">
        <v>173614.71514203303</v>
      </c>
      <c r="L54" s="118">
        <v>-38836</v>
      </c>
      <c r="M54" s="118">
        <v>104990.6</v>
      </c>
      <c r="N54" s="118">
        <v>38746.212690805398</v>
      </c>
      <c r="O54" s="118">
        <v>-128229.43242363344</v>
      </c>
      <c r="P54" s="136">
        <f t="shared" si="5"/>
        <v>743150.450160034</v>
      </c>
      <c r="Q54" s="136">
        <f t="shared" si="6"/>
        <v>168.66782799819202</v>
      </c>
      <c r="R54" s="118">
        <v>31259201.329999994</v>
      </c>
      <c r="S54" s="118">
        <v>14540687.820388349</v>
      </c>
      <c r="T54" s="118">
        <v>1235132.7973049118</v>
      </c>
      <c r="U54" s="118">
        <v>11833585.9342265</v>
      </c>
      <c r="V54" s="118">
        <v>3087164.8931737309</v>
      </c>
      <c r="W54" s="118">
        <v>1027792.6</v>
      </c>
      <c r="X54" s="168">
        <f t="shared" si="7"/>
        <v>465162.71509349719</v>
      </c>
      <c r="Y54" s="168">
        <f t="shared" si="3"/>
        <v>105.57483320324494</v>
      </c>
      <c r="Z54" s="134">
        <f t="shared" si="8"/>
        <v>277987.73506653681</v>
      </c>
      <c r="AA54" s="134">
        <f t="shared" si="4"/>
        <v>63.092994794947074</v>
      </c>
    </row>
    <row r="55" spans="1:27" s="119" customFormat="1" ht="15" x14ac:dyDescent="0.2">
      <c r="A55" s="118">
        <v>153</v>
      </c>
      <c r="B55" s="118" t="s">
        <v>56</v>
      </c>
      <c r="C55" s="118">
        <v>9</v>
      </c>
      <c r="D55" s="118">
        <v>25208</v>
      </c>
      <c r="E55" s="118">
        <v>67738650.691070482</v>
      </c>
      <c r="F55" s="118">
        <v>34857735.021234594</v>
      </c>
      <c r="G55" s="118">
        <v>12513161</v>
      </c>
      <c r="H55" s="118">
        <v>3226694.4474077611</v>
      </c>
      <c r="I55" s="118">
        <v>6835019.9496215405</v>
      </c>
      <c r="J55" s="118">
        <v>3864099.0672433544</v>
      </c>
      <c r="K55" s="118">
        <v>4949720.6378521398</v>
      </c>
      <c r="L55" s="118">
        <v>-1153477</v>
      </c>
      <c r="M55" s="118">
        <v>-8717298.9399999995</v>
      </c>
      <c r="N55" s="118">
        <v>265553.9812294959</v>
      </c>
      <c r="O55" s="118">
        <v>-733637.66058441938</v>
      </c>
      <c r="P55" s="136">
        <f t="shared" si="5"/>
        <v>-11831080.187066011</v>
      </c>
      <c r="Q55" s="136">
        <f t="shared" si="6"/>
        <v>-469.33831272080334</v>
      </c>
      <c r="R55" s="118">
        <v>180842709.18000001</v>
      </c>
      <c r="S55" s="118">
        <v>92977667.563267142</v>
      </c>
      <c r="T55" s="118">
        <v>4849567.752516822</v>
      </c>
      <c r="U55" s="118">
        <v>59805318.432155721</v>
      </c>
      <c r="V55" s="118">
        <v>12887292.564806219</v>
      </c>
      <c r="W55" s="118">
        <v>2642385.0600000005</v>
      </c>
      <c r="X55" s="168">
        <f t="shared" si="7"/>
        <v>-7680477.8072541058</v>
      </c>
      <c r="Y55" s="168">
        <f t="shared" si="3"/>
        <v>-304.68414024333964</v>
      </c>
      <c r="Z55" s="134">
        <f t="shared" si="8"/>
        <v>-4150602.3798119053</v>
      </c>
      <c r="AA55" s="134">
        <f t="shared" si="4"/>
        <v>-164.6541724774637</v>
      </c>
    </row>
    <row r="56" spans="1:27" s="119" customFormat="1" ht="15" x14ac:dyDescent="0.2">
      <c r="A56" s="118">
        <v>165</v>
      </c>
      <c r="B56" s="118" t="s">
        <v>57</v>
      </c>
      <c r="C56" s="118">
        <v>5</v>
      </c>
      <c r="D56" s="118">
        <v>16280</v>
      </c>
      <c r="E56" s="118">
        <v>41976305.89355024</v>
      </c>
      <c r="F56" s="118">
        <v>25519560.847041529</v>
      </c>
      <c r="G56" s="118">
        <v>4004301</v>
      </c>
      <c r="H56" s="118">
        <v>2364627.8323380291</v>
      </c>
      <c r="I56" s="118">
        <v>8730737.5847372413</v>
      </c>
      <c r="J56" s="118">
        <v>2504254.798647468</v>
      </c>
      <c r="K56" s="118">
        <v>925513.01380768744</v>
      </c>
      <c r="L56" s="118">
        <v>-2136157</v>
      </c>
      <c r="M56" s="118">
        <v>-77836.160000000003</v>
      </c>
      <c r="N56" s="118">
        <v>170865.45146857935</v>
      </c>
      <c r="O56" s="118">
        <v>-473802.80523303506</v>
      </c>
      <c r="P56" s="136">
        <f t="shared" si="5"/>
        <v>-444241.33074273914</v>
      </c>
      <c r="Q56" s="136">
        <f t="shared" si="6"/>
        <v>-27.287551028423781</v>
      </c>
      <c r="R56" s="118">
        <v>101939215.90000001</v>
      </c>
      <c r="S56" s="118">
        <v>62770591.468282685</v>
      </c>
      <c r="T56" s="118">
        <v>3553922.7743187388</v>
      </c>
      <c r="U56" s="118">
        <v>25140761.042079184</v>
      </c>
      <c r="V56" s="118">
        <v>8352028.1662999392</v>
      </c>
      <c r="W56" s="118">
        <v>1790307.84</v>
      </c>
      <c r="X56" s="168">
        <f t="shared" si="7"/>
        <v>-331604.60901945829</v>
      </c>
      <c r="Y56" s="168">
        <f t="shared" si="3"/>
        <v>-20.368833477853702</v>
      </c>
      <c r="Z56" s="134">
        <f t="shared" si="8"/>
        <v>-112636.72172328085</v>
      </c>
      <c r="AA56" s="134">
        <f t="shared" si="4"/>
        <v>-6.9187175505700766</v>
      </c>
    </row>
    <row r="57" spans="1:27" s="119" customFormat="1" ht="15" x14ac:dyDescent="0.2">
      <c r="A57" s="118">
        <v>167</v>
      </c>
      <c r="B57" s="118" t="s">
        <v>58</v>
      </c>
      <c r="C57" s="118">
        <v>12</v>
      </c>
      <c r="D57" s="118">
        <v>77513</v>
      </c>
      <c r="E57" s="118">
        <v>199534844.30132937</v>
      </c>
      <c r="F57" s="118">
        <v>100404632.47761203</v>
      </c>
      <c r="G57" s="118">
        <v>22629163</v>
      </c>
      <c r="H57" s="118">
        <v>23549143.402056679</v>
      </c>
      <c r="I57" s="118">
        <v>28884470.246551573</v>
      </c>
      <c r="J57" s="118">
        <v>12349810.145103786</v>
      </c>
      <c r="K57" s="118">
        <v>2187725.9854646823</v>
      </c>
      <c r="L57" s="118">
        <v>-1129493</v>
      </c>
      <c r="M57" s="118">
        <v>-4771129.51</v>
      </c>
      <c r="N57" s="118">
        <v>731899.62135911093</v>
      </c>
      <c r="O57" s="118">
        <v>-2255889.2409108258</v>
      </c>
      <c r="P57" s="136">
        <f t="shared" si="5"/>
        <v>-16954511.174092323</v>
      </c>
      <c r="Q57" s="136">
        <f t="shared" si="6"/>
        <v>-218.73119572319899</v>
      </c>
      <c r="R57" s="118">
        <v>495616586.06000006</v>
      </c>
      <c r="S57" s="118">
        <v>253219100.40123835</v>
      </c>
      <c r="T57" s="118">
        <v>35393238.592441276</v>
      </c>
      <c r="U57" s="118">
        <v>135529896.06323686</v>
      </c>
      <c r="V57" s="118">
        <v>41188285.727183998</v>
      </c>
      <c r="W57" s="118">
        <v>16728540.49</v>
      </c>
      <c r="X57" s="168">
        <f t="shared" si="7"/>
        <v>-13557524.78589958</v>
      </c>
      <c r="Y57" s="168">
        <f t="shared" si="3"/>
        <v>-174.90646454013623</v>
      </c>
      <c r="Z57" s="134">
        <f t="shared" si="8"/>
        <v>-3396986.3881927431</v>
      </c>
      <c r="AA57" s="134">
        <f t="shared" si="4"/>
        <v>-43.824731183062752</v>
      </c>
    </row>
    <row r="58" spans="1:27" s="119" customFormat="1" ht="15" x14ac:dyDescent="0.2">
      <c r="A58" s="118">
        <v>169</v>
      </c>
      <c r="B58" s="118" t="s">
        <v>59</v>
      </c>
      <c r="C58" s="118">
        <v>5</v>
      </c>
      <c r="D58" s="118">
        <v>4990</v>
      </c>
      <c r="E58" s="118">
        <v>12472483.659390189</v>
      </c>
      <c r="F58" s="118">
        <v>7689451.2770112669</v>
      </c>
      <c r="G58" s="118">
        <v>1233655</v>
      </c>
      <c r="H58" s="118">
        <v>700664.16849741153</v>
      </c>
      <c r="I58" s="118">
        <v>2183733.3428474567</v>
      </c>
      <c r="J58" s="118">
        <v>903455.06860090652</v>
      </c>
      <c r="K58" s="118">
        <v>97419.297665465638</v>
      </c>
      <c r="L58" s="118">
        <v>-1291424</v>
      </c>
      <c r="M58" s="118">
        <v>-14915.91</v>
      </c>
      <c r="N58" s="118">
        <v>49020.439626575782</v>
      </c>
      <c r="O58" s="118">
        <v>-145225.79840987991</v>
      </c>
      <c r="P58" s="136">
        <f t="shared" si="5"/>
        <v>-1066650.7735509835</v>
      </c>
      <c r="Q58" s="136">
        <f t="shared" si="6"/>
        <v>-213.75767005029729</v>
      </c>
      <c r="R58" s="118">
        <v>31958239.460000005</v>
      </c>
      <c r="S58" s="118">
        <v>18365386.927432057</v>
      </c>
      <c r="T58" s="118">
        <v>1053064.8043290419</v>
      </c>
      <c r="U58" s="118">
        <v>8621066.6541193351</v>
      </c>
      <c r="V58" s="118">
        <v>3013144.7423068089</v>
      </c>
      <c r="W58" s="118">
        <v>-72684.91</v>
      </c>
      <c r="X58" s="168">
        <f t="shared" si="7"/>
        <v>-978261.24181276187</v>
      </c>
      <c r="Y58" s="168">
        <f t="shared" si="3"/>
        <v>-196.04433703662562</v>
      </c>
      <c r="Z58" s="134">
        <f t="shared" si="8"/>
        <v>-88389.531738221645</v>
      </c>
      <c r="AA58" s="134">
        <f t="shared" si="4"/>
        <v>-17.713333013671672</v>
      </c>
    </row>
    <row r="59" spans="1:27" s="119" customFormat="1" ht="15" x14ac:dyDescent="0.2">
      <c r="A59" s="118">
        <v>171</v>
      </c>
      <c r="B59" s="118" t="s">
        <v>60</v>
      </c>
      <c r="C59" s="118">
        <v>11</v>
      </c>
      <c r="D59" s="118">
        <v>4540</v>
      </c>
      <c r="E59" s="118">
        <v>11068053.782778885</v>
      </c>
      <c r="F59" s="118">
        <v>6556572.5951368576</v>
      </c>
      <c r="G59" s="118">
        <v>1200413</v>
      </c>
      <c r="H59" s="118">
        <v>1274590.3660847463</v>
      </c>
      <c r="I59" s="118">
        <v>1997728.4784177057</v>
      </c>
      <c r="J59" s="118">
        <v>933450.94547855156</v>
      </c>
      <c r="K59" s="118">
        <v>-216166.8003500122</v>
      </c>
      <c r="L59" s="118">
        <v>-297194</v>
      </c>
      <c r="M59" s="118">
        <v>16175.1</v>
      </c>
      <c r="N59" s="118">
        <v>42690.534696985393</v>
      </c>
      <c r="O59" s="118">
        <v>-132129.2835232174</v>
      </c>
      <c r="P59" s="136">
        <f t="shared" si="5"/>
        <v>308077.15316273086</v>
      </c>
      <c r="Q59" s="136">
        <f t="shared" si="6"/>
        <v>67.858403780337198</v>
      </c>
      <c r="R59" s="118">
        <v>32319940.459999997</v>
      </c>
      <c r="S59" s="118">
        <v>15519785.191740837</v>
      </c>
      <c r="T59" s="118">
        <v>1915648.4872619456</v>
      </c>
      <c r="U59" s="118">
        <v>10815353.711339356</v>
      </c>
      <c r="V59" s="118">
        <v>3113185.0451906305</v>
      </c>
      <c r="W59" s="118">
        <v>919394.1</v>
      </c>
      <c r="X59" s="168">
        <f t="shared" si="7"/>
        <v>-36573.924467224628</v>
      </c>
      <c r="Y59" s="168">
        <f t="shared" si="3"/>
        <v>-8.0559304993886851</v>
      </c>
      <c r="Z59" s="134">
        <f t="shared" si="8"/>
        <v>344651.07762995549</v>
      </c>
      <c r="AA59" s="134">
        <f t="shared" si="4"/>
        <v>75.914334279725878</v>
      </c>
    </row>
    <row r="60" spans="1:27" s="119" customFormat="1" ht="15" x14ac:dyDescent="0.2">
      <c r="A60" s="118">
        <v>172</v>
      </c>
      <c r="B60" s="118" t="s">
        <v>61</v>
      </c>
      <c r="C60" s="118">
        <v>13</v>
      </c>
      <c r="D60" s="118">
        <v>4171</v>
      </c>
      <c r="E60" s="118">
        <v>9778786.9619993642</v>
      </c>
      <c r="F60" s="118">
        <v>4903773.5930743106</v>
      </c>
      <c r="G60" s="118">
        <v>1798222</v>
      </c>
      <c r="H60" s="118">
        <v>1355134.2200467596</v>
      </c>
      <c r="I60" s="118">
        <v>1668731.1266210929</v>
      </c>
      <c r="J60" s="118">
        <v>932133.9915095428</v>
      </c>
      <c r="K60" s="118">
        <v>-696127.12920536101</v>
      </c>
      <c r="L60" s="118">
        <v>100990</v>
      </c>
      <c r="M60" s="118">
        <v>130384.63000000002</v>
      </c>
      <c r="N60" s="118">
        <v>33604.380004130748</v>
      </c>
      <c r="O60" s="118">
        <v>-121390.14131615413</v>
      </c>
      <c r="P60" s="136">
        <f t="shared" si="5"/>
        <v>326669.70873495564</v>
      </c>
      <c r="Q60" s="136">
        <f t="shared" si="6"/>
        <v>78.319278047220237</v>
      </c>
      <c r="R60" s="118">
        <v>33360007.719999999</v>
      </c>
      <c r="S60" s="118">
        <v>11782325.703385683</v>
      </c>
      <c r="T60" s="118">
        <v>2036702.0556131115</v>
      </c>
      <c r="U60" s="118">
        <v>14079932.41549919</v>
      </c>
      <c r="V60" s="118">
        <v>3108792.8257372328</v>
      </c>
      <c r="W60" s="118">
        <v>2029596.6300000001</v>
      </c>
      <c r="X60" s="168">
        <f t="shared" si="7"/>
        <v>-322658.0897647813</v>
      </c>
      <c r="Y60" s="168">
        <f t="shared" si="3"/>
        <v>-77.357489754203144</v>
      </c>
      <c r="Z60" s="134">
        <f t="shared" si="8"/>
        <v>649327.79849973693</v>
      </c>
      <c r="AA60" s="134">
        <f t="shared" si="4"/>
        <v>155.67676780142338</v>
      </c>
    </row>
    <row r="61" spans="1:27" s="119" customFormat="1" ht="15" x14ac:dyDescent="0.2">
      <c r="A61" s="118">
        <v>176</v>
      </c>
      <c r="B61" s="118" t="s">
        <v>62</v>
      </c>
      <c r="C61" s="118">
        <v>12</v>
      </c>
      <c r="D61" s="118">
        <v>4352</v>
      </c>
      <c r="E61" s="118">
        <v>10973053.525821634</v>
      </c>
      <c r="F61" s="118">
        <v>4564064.0564322602</v>
      </c>
      <c r="G61" s="118">
        <v>1266196</v>
      </c>
      <c r="H61" s="118">
        <v>1511029.3759261305</v>
      </c>
      <c r="I61" s="118">
        <v>3397642.5431499989</v>
      </c>
      <c r="J61" s="118">
        <v>983433.16235268116</v>
      </c>
      <c r="K61" s="118">
        <v>-1162707.6565365174</v>
      </c>
      <c r="L61" s="118">
        <v>-93783</v>
      </c>
      <c r="M61" s="118">
        <v>388825.86</v>
      </c>
      <c r="N61" s="118">
        <v>31797.381049037849</v>
      </c>
      <c r="O61" s="118">
        <v>-126657.85063723393</v>
      </c>
      <c r="P61" s="136">
        <f t="shared" si="5"/>
        <v>-213213.65408527851</v>
      </c>
      <c r="Q61" s="136">
        <f t="shared" si="6"/>
        <v>-48.992108015918774</v>
      </c>
      <c r="R61" s="118">
        <v>38147378.349999994</v>
      </c>
      <c r="S61" s="118">
        <v>10957680.122170983</v>
      </c>
      <c r="T61" s="118">
        <v>2271005.0344196577</v>
      </c>
      <c r="U61" s="118">
        <v>18963236.651358426</v>
      </c>
      <c r="V61" s="118">
        <v>3279882.4928194843</v>
      </c>
      <c r="W61" s="118">
        <v>1561238.8599999999</v>
      </c>
      <c r="X61" s="168">
        <f t="shared" si="7"/>
        <v>-1114335.1892314404</v>
      </c>
      <c r="Y61" s="168">
        <f t="shared" si="3"/>
        <v>-256.05128429031259</v>
      </c>
      <c r="Z61" s="134">
        <f t="shared" si="8"/>
        <v>901121.53514616191</v>
      </c>
      <c r="AA61" s="134">
        <f t="shared" si="4"/>
        <v>207.05917627439382</v>
      </c>
    </row>
    <row r="62" spans="1:27" s="119" customFormat="1" ht="15" x14ac:dyDescent="0.2">
      <c r="A62" s="118">
        <v>177</v>
      </c>
      <c r="B62" s="118" t="s">
        <v>63</v>
      </c>
      <c r="C62" s="118">
        <v>6</v>
      </c>
      <c r="D62" s="118">
        <v>1768</v>
      </c>
      <c r="E62" s="118">
        <v>4639903.4242882784</v>
      </c>
      <c r="F62" s="118">
        <v>2376014.3205994819</v>
      </c>
      <c r="G62" s="118">
        <v>547055</v>
      </c>
      <c r="H62" s="118">
        <v>822235.37668081245</v>
      </c>
      <c r="I62" s="118">
        <v>460532.89129689359</v>
      </c>
      <c r="J62" s="118">
        <v>369607.67815010261</v>
      </c>
      <c r="K62" s="118">
        <v>509025.40642613161</v>
      </c>
      <c r="L62" s="118">
        <v>-479945</v>
      </c>
      <c r="M62" s="118">
        <v>47595.06</v>
      </c>
      <c r="N62" s="118">
        <v>16938.179264032613</v>
      </c>
      <c r="O62" s="118">
        <v>-51454.751821376289</v>
      </c>
      <c r="P62" s="136">
        <f t="shared" si="5"/>
        <v>-22299.263692201115</v>
      </c>
      <c r="Q62" s="136">
        <f t="shared" si="6"/>
        <v>-12.612705708258549</v>
      </c>
      <c r="R62" s="118">
        <v>11937015.940000001</v>
      </c>
      <c r="S62" s="118">
        <v>5773123.223514433</v>
      </c>
      <c r="T62" s="118">
        <v>1235780.5279434589</v>
      </c>
      <c r="U62" s="118">
        <v>4014438.8931559455</v>
      </c>
      <c r="V62" s="118">
        <v>1232691.5536141265</v>
      </c>
      <c r="W62" s="118">
        <v>114705.06</v>
      </c>
      <c r="X62" s="168">
        <f t="shared" si="7"/>
        <v>433723.31822796352</v>
      </c>
      <c r="Y62" s="168">
        <f t="shared" si="3"/>
        <v>245.31861890721919</v>
      </c>
      <c r="Z62" s="134">
        <f t="shared" si="8"/>
        <v>-456022.58192016464</v>
      </c>
      <c r="AA62" s="134">
        <f t="shared" si="4"/>
        <v>-257.93132461547776</v>
      </c>
    </row>
    <row r="63" spans="1:27" s="119" customFormat="1" ht="15" x14ac:dyDescent="0.2">
      <c r="A63" s="118">
        <v>178</v>
      </c>
      <c r="B63" s="118" t="s">
        <v>64</v>
      </c>
      <c r="C63" s="118">
        <v>10</v>
      </c>
      <c r="D63" s="118">
        <v>5769</v>
      </c>
      <c r="E63" s="118">
        <v>15640263.623269975</v>
      </c>
      <c r="F63" s="118">
        <v>6675060.5091817454</v>
      </c>
      <c r="G63" s="118">
        <v>1634691</v>
      </c>
      <c r="H63" s="118">
        <v>2012550.7919826796</v>
      </c>
      <c r="I63" s="118">
        <v>2240656.988224105</v>
      </c>
      <c r="J63" s="118">
        <v>1347407.3038225491</v>
      </c>
      <c r="K63" s="118">
        <v>203516.14779079487</v>
      </c>
      <c r="L63" s="118">
        <v>-510039</v>
      </c>
      <c r="M63" s="118">
        <v>940656.93</v>
      </c>
      <c r="N63" s="118">
        <v>46747.721262947722</v>
      </c>
      <c r="O63" s="118">
        <v>-167897.32084701347</v>
      </c>
      <c r="P63" s="136">
        <f t="shared" si="5"/>
        <v>-1216912.5518521667</v>
      </c>
      <c r="Q63" s="136">
        <f t="shared" si="6"/>
        <v>-210.9399465855723</v>
      </c>
      <c r="R63" s="118">
        <v>47156085.230000004</v>
      </c>
      <c r="S63" s="118">
        <v>16179876.708075015</v>
      </c>
      <c r="T63" s="118">
        <v>3024767.7864082586</v>
      </c>
      <c r="U63" s="118">
        <v>20092920.168910261</v>
      </c>
      <c r="V63" s="118">
        <v>4493785.4403162878</v>
      </c>
      <c r="W63" s="118">
        <v>2065308.9300000002</v>
      </c>
      <c r="X63" s="168">
        <f t="shared" si="7"/>
        <v>-1299426.1962901801</v>
      </c>
      <c r="Y63" s="168">
        <f t="shared" si="3"/>
        <v>-225.24288373898077</v>
      </c>
      <c r="Z63" s="134">
        <f t="shared" si="8"/>
        <v>82513.644438013434</v>
      </c>
      <c r="AA63" s="134">
        <f t="shared" si="4"/>
        <v>14.302937153408465</v>
      </c>
    </row>
    <row r="64" spans="1:27" s="119" customFormat="1" ht="15" x14ac:dyDescent="0.2">
      <c r="A64" s="118">
        <v>179</v>
      </c>
      <c r="B64" s="118" t="s">
        <v>65</v>
      </c>
      <c r="C64" s="118">
        <v>13</v>
      </c>
      <c r="D64" s="118">
        <v>145887</v>
      </c>
      <c r="E64" s="118">
        <v>357032215.29971963</v>
      </c>
      <c r="F64" s="118">
        <v>193818587.84675401</v>
      </c>
      <c r="G64" s="118">
        <v>54242462</v>
      </c>
      <c r="H64" s="118">
        <v>31259001.853163399</v>
      </c>
      <c r="I64" s="118">
        <v>58108666.870444275</v>
      </c>
      <c r="J64" s="118">
        <v>20619607.461622812</v>
      </c>
      <c r="K64" s="118">
        <v>-12191193.690404987</v>
      </c>
      <c r="L64" s="118">
        <v>-22670982</v>
      </c>
      <c r="M64" s="118">
        <v>7159500.6699999999</v>
      </c>
      <c r="N64" s="118">
        <v>1490549.8451405952</v>
      </c>
      <c r="O64" s="118">
        <v>-4245802.8161567431</v>
      </c>
      <c r="P64" s="136">
        <f t="shared" si="5"/>
        <v>-29441817.259156227</v>
      </c>
      <c r="Q64" s="136">
        <f t="shared" si="6"/>
        <v>-201.81247992731517</v>
      </c>
      <c r="R64" s="118">
        <v>875547995.43999994</v>
      </c>
      <c r="S64" s="118">
        <v>513432124.57962823</v>
      </c>
      <c r="T64" s="118">
        <v>46980787.872477427</v>
      </c>
      <c r="U64" s="118">
        <v>175259385.10028586</v>
      </c>
      <c r="V64" s="118">
        <v>68769177.317952871</v>
      </c>
      <c r="W64" s="118">
        <v>38730980.670000002</v>
      </c>
      <c r="X64" s="168">
        <f t="shared" si="7"/>
        <v>-32375539.899655581</v>
      </c>
      <c r="Y64" s="168">
        <f t="shared" si="3"/>
        <v>-221.92203486023828</v>
      </c>
      <c r="Z64" s="134">
        <f t="shared" si="8"/>
        <v>2933722.6404993534</v>
      </c>
      <c r="AA64" s="134">
        <f t="shared" si="4"/>
        <v>20.109554932923107</v>
      </c>
    </row>
    <row r="65" spans="1:27" s="119" customFormat="1" ht="15" x14ac:dyDescent="0.2">
      <c r="A65" s="118">
        <v>181</v>
      </c>
      <c r="B65" s="118" t="s">
        <v>66</v>
      </c>
      <c r="C65" s="118">
        <v>4</v>
      </c>
      <c r="D65" s="118">
        <v>1683</v>
      </c>
      <c r="E65" s="118">
        <v>5484124.9107496506</v>
      </c>
      <c r="F65" s="118">
        <v>2361842.2373223878</v>
      </c>
      <c r="G65" s="118">
        <v>749374</v>
      </c>
      <c r="H65" s="118">
        <v>286890.18040515605</v>
      </c>
      <c r="I65" s="118">
        <v>1266400.8902139394</v>
      </c>
      <c r="J65" s="118">
        <v>418534.52381565992</v>
      </c>
      <c r="K65" s="118">
        <v>251479.87549800254</v>
      </c>
      <c r="L65" s="118">
        <v>-369016</v>
      </c>
      <c r="M65" s="118">
        <v>-88654.47</v>
      </c>
      <c r="N65" s="118">
        <v>12855.629050566187</v>
      </c>
      <c r="O65" s="118">
        <v>-48980.965676117812</v>
      </c>
      <c r="P65" s="136">
        <f t="shared" si="5"/>
        <v>-643399.01012005657</v>
      </c>
      <c r="Q65" s="136">
        <f t="shared" si="6"/>
        <v>-382.29293530603479</v>
      </c>
      <c r="R65" s="118">
        <v>12382830.630000001</v>
      </c>
      <c r="S65" s="118">
        <v>5109735.5803671004</v>
      </c>
      <c r="T65" s="118">
        <v>431182.24860872887</v>
      </c>
      <c r="U65" s="118">
        <v>4685534.9560448229</v>
      </c>
      <c r="V65" s="118">
        <v>1395869.1956446611</v>
      </c>
      <c r="W65" s="118">
        <v>291703.53000000003</v>
      </c>
      <c r="X65" s="168">
        <f t="shared" si="7"/>
        <v>-468805.11933468655</v>
      </c>
      <c r="Y65" s="168">
        <f t="shared" si="3"/>
        <v>-278.55324975323026</v>
      </c>
      <c r="Z65" s="134">
        <f t="shared" si="8"/>
        <v>-174593.89078537002</v>
      </c>
      <c r="AA65" s="134">
        <f t="shared" si="4"/>
        <v>-103.73968555280453</v>
      </c>
    </row>
    <row r="66" spans="1:27" s="119" customFormat="1" ht="15" x14ac:dyDescent="0.2">
      <c r="A66" s="118">
        <v>182</v>
      </c>
      <c r="B66" s="118" t="s">
        <v>67</v>
      </c>
      <c r="C66" s="118">
        <v>13</v>
      </c>
      <c r="D66" s="118">
        <v>19347</v>
      </c>
      <c r="E66" s="118">
        <v>52936834.316102028</v>
      </c>
      <c r="F66" s="118">
        <v>28752967.672620323</v>
      </c>
      <c r="G66" s="118">
        <v>6058861</v>
      </c>
      <c r="H66" s="118">
        <v>7699733.0563463494</v>
      </c>
      <c r="I66" s="118">
        <v>665581.83215746109</v>
      </c>
      <c r="J66" s="118">
        <v>3303127.6664556824</v>
      </c>
      <c r="K66" s="118">
        <v>-1121290.1236997717</v>
      </c>
      <c r="L66" s="118">
        <v>-2206088</v>
      </c>
      <c r="M66" s="118">
        <v>621298.86</v>
      </c>
      <c r="N66" s="118">
        <v>203109.09257899213</v>
      </c>
      <c r="O66" s="118">
        <v>-563062.83002724382</v>
      </c>
      <c r="P66" s="136">
        <f t="shared" si="5"/>
        <v>-9522596.0896702334</v>
      </c>
      <c r="Q66" s="136">
        <f t="shared" si="6"/>
        <v>-492.20013902259956</v>
      </c>
      <c r="R66" s="118">
        <v>145644427.34</v>
      </c>
      <c r="S66" s="118">
        <v>70574683.740845606</v>
      </c>
      <c r="T66" s="118">
        <v>11572331.294970708</v>
      </c>
      <c r="U66" s="118">
        <v>38560834.999917425</v>
      </c>
      <c r="V66" s="118">
        <v>11016377.136233281</v>
      </c>
      <c r="W66" s="118">
        <v>4474071.8600000003</v>
      </c>
      <c r="X66" s="168">
        <f t="shared" si="7"/>
        <v>-9446128.3080329895</v>
      </c>
      <c r="Y66" s="168">
        <f t="shared" si="3"/>
        <v>-488.24770290137951</v>
      </c>
      <c r="Z66" s="134">
        <f t="shared" si="8"/>
        <v>-76467.781637243927</v>
      </c>
      <c r="AA66" s="134">
        <f t="shared" si="4"/>
        <v>-3.9524361212200305</v>
      </c>
    </row>
    <row r="67" spans="1:27" s="119" customFormat="1" ht="15" x14ac:dyDescent="0.2">
      <c r="A67" s="118">
        <v>186</v>
      </c>
      <c r="B67" s="118" t="s">
        <v>68</v>
      </c>
      <c r="C67" s="118">
        <v>35</v>
      </c>
      <c r="D67" s="118">
        <v>45630</v>
      </c>
      <c r="E67" s="118">
        <v>111943892.72385198</v>
      </c>
      <c r="F67" s="118">
        <v>78697414.454285249</v>
      </c>
      <c r="G67" s="118">
        <v>17664208</v>
      </c>
      <c r="H67" s="118">
        <v>5489737.6113812914</v>
      </c>
      <c r="I67" s="118">
        <v>14192406.070901182</v>
      </c>
      <c r="J67" s="118">
        <v>5262022.9860747922</v>
      </c>
      <c r="K67" s="118">
        <v>-4653354.4411326582</v>
      </c>
      <c r="L67" s="118">
        <v>-307318</v>
      </c>
      <c r="M67" s="118">
        <v>269514.14</v>
      </c>
      <c r="N67" s="118">
        <v>585776.44475564873</v>
      </c>
      <c r="O67" s="118">
        <v>-1327986.6095075791</v>
      </c>
      <c r="P67" s="136">
        <f t="shared" si="5"/>
        <v>3928527.9329059422</v>
      </c>
      <c r="Q67" s="136">
        <f t="shared" si="6"/>
        <v>86.095286717202328</v>
      </c>
      <c r="R67" s="118">
        <v>277084724.07999998</v>
      </c>
      <c r="S67" s="118">
        <v>207720950.55049068</v>
      </c>
      <c r="T67" s="118">
        <v>8250813.618662131</v>
      </c>
      <c r="U67" s="118">
        <v>27917961.214133982</v>
      </c>
      <c r="V67" s="118">
        <v>17549557.742746752</v>
      </c>
      <c r="W67" s="118">
        <v>17626404.140000001</v>
      </c>
      <c r="X67" s="168">
        <f t="shared" si="7"/>
        <v>1980963.1860335469</v>
      </c>
      <c r="Y67" s="168">
        <f t="shared" si="3"/>
        <v>43.413613544456432</v>
      </c>
      <c r="Z67" s="134">
        <f t="shared" si="8"/>
        <v>1947564.7468723953</v>
      </c>
      <c r="AA67" s="134">
        <f t="shared" si="4"/>
        <v>42.681673172745896</v>
      </c>
    </row>
    <row r="68" spans="1:27" s="119" customFormat="1" ht="15" x14ac:dyDescent="0.2">
      <c r="A68" s="118">
        <v>202</v>
      </c>
      <c r="B68" s="118" t="s">
        <v>69</v>
      </c>
      <c r="C68" s="118">
        <v>2</v>
      </c>
      <c r="D68" s="118">
        <v>35848</v>
      </c>
      <c r="E68" s="118">
        <v>90499190.819679722</v>
      </c>
      <c r="F68" s="118">
        <v>60108994.992650554</v>
      </c>
      <c r="G68" s="118">
        <v>8007759</v>
      </c>
      <c r="H68" s="118">
        <v>6510876.3720445409</v>
      </c>
      <c r="I68" s="118">
        <v>17730744.510021057</v>
      </c>
      <c r="J68" s="118">
        <v>3779597.1731085982</v>
      </c>
      <c r="K68" s="118">
        <v>6946533.700391341</v>
      </c>
      <c r="L68" s="118">
        <v>-3143674</v>
      </c>
      <c r="M68" s="118">
        <v>-1649088.45</v>
      </c>
      <c r="N68" s="118">
        <v>451395.01568217587</v>
      </c>
      <c r="O68" s="118">
        <v>-1043297.4792379509</v>
      </c>
      <c r="P68" s="136">
        <f t="shared" si="5"/>
        <v>7200650.0149805993</v>
      </c>
      <c r="Q68" s="136">
        <f t="shared" si="6"/>
        <v>200.86615752568062</v>
      </c>
      <c r="R68" s="118">
        <v>204884667.13</v>
      </c>
      <c r="S68" s="118">
        <v>158386586.7776773</v>
      </c>
      <c r="T68" s="118">
        <v>9785536.4395774659</v>
      </c>
      <c r="U68" s="118">
        <v>31989580.198765196</v>
      </c>
      <c r="V68" s="118">
        <v>12605467.328691928</v>
      </c>
      <c r="W68" s="118">
        <v>3214996.55</v>
      </c>
      <c r="X68" s="168">
        <f t="shared" si="7"/>
        <v>11097500.164711893</v>
      </c>
      <c r="Y68" s="168">
        <f t="shared" si="3"/>
        <v>309.57097089689501</v>
      </c>
      <c r="Z68" s="134">
        <f t="shared" si="8"/>
        <v>-3896850.1497312933</v>
      </c>
      <c r="AA68" s="134">
        <f t="shared" si="4"/>
        <v>-108.70481337121439</v>
      </c>
    </row>
    <row r="69" spans="1:27" s="119" customFormat="1" ht="15" x14ac:dyDescent="0.2">
      <c r="A69" s="118">
        <v>204</v>
      </c>
      <c r="B69" s="118" t="s">
        <v>70</v>
      </c>
      <c r="C69" s="118">
        <v>11</v>
      </c>
      <c r="D69" s="118">
        <v>2689</v>
      </c>
      <c r="E69" s="118">
        <v>6816817.0294024237</v>
      </c>
      <c r="F69" s="118">
        <v>3380633.2522379239</v>
      </c>
      <c r="G69" s="118">
        <v>1280637</v>
      </c>
      <c r="H69" s="118">
        <v>1156822.9006883504</v>
      </c>
      <c r="I69" s="118">
        <v>1488973.7405949992</v>
      </c>
      <c r="J69" s="118">
        <v>631297.59291773569</v>
      </c>
      <c r="K69" s="118">
        <v>-582425.04306101217</v>
      </c>
      <c r="L69" s="118">
        <v>-578178</v>
      </c>
      <c r="M69" s="118">
        <v>124500.45</v>
      </c>
      <c r="N69" s="118">
        <v>21242.140556362832</v>
      </c>
      <c r="O69" s="118">
        <v>-78258.952289412235</v>
      </c>
      <c r="P69" s="136">
        <f t="shared" si="5"/>
        <v>28428.052242523059</v>
      </c>
      <c r="Q69" s="136">
        <f t="shared" si="6"/>
        <v>10.57197926460508</v>
      </c>
      <c r="R69" s="118">
        <v>23968668.84</v>
      </c>
      <c r="S69" s="118">
        <v>7577741.032332615</v>
      </c>
      <c r="T69" s="118">
        <v>1738649.6075134072</v>
      </c>
      <c r="U69" s="118">
        <v>10936441.258385709</v>
      </c>
      <c r="V69" s="118">
        <v>2105462.782866179</v>
      </c>
      <c r="W69" s="118">
        <v>826959.45</v>
      </c>
      <c r="X69" s="168">
        <f t="shared" si="7"/>
        <v>-783414.70890209079</v>
      </c>
      <c r="Y69" s="168">
        <f t="shared" si="3"/>
        <v>-291.34053882561949</v>
      </c>
      <c r="Z69" s="134">
        <f t="shared" si="8"/>
        <v>811842.76114461385</v>
      </c>
      <c r="AA69" s="134">
        <f t="shared" si="4"/>
        <v>301.91251809022458</v>
      </c>
    </row>
    <row r="70" spans="1:27" s="119" customFormat="1" ht="15" x14ac:dyDescent="0.2">
      <c r="A70" s="118">
        <v>205</v>
      </c>
      <c r="B70" s="118" t="s">
        <v>71</v>
      </c>
      <c r="C70" s="118">
        <v>18</v>
      </c>
      <c r="D70" s="118">
        <v>36297</v>
      </c>
      <c r="E70" s="118">
        <v>129333171.96471155</v>
      </c>
      <c r="F70" s="118">
        <v>54817115.376662351</v>
      </c>
      <c r="G70" s="118">
        <v>10988485</v>
      </c>
      <c r="H70" s="118">
        <v>5711935.2876358256</v>
      </c>
      <c r="I70" s="118">
        <v>20363162.277647231</v>
      </c>
      <c r="J70" s="118">
        <v>5684003.2592832744</v>
      </c>
      <c r="K70" s="118">
        <v>-4691392.6859688126</v>
      </c>
      <c r="L70" s="118">
        <v>29284746</v>
      </c>
      <c r="M70" s="118">
        <v>3523481.4</v>
      </c>
      <c r="N70" s="118">
        <v>365678.56024698069</v>
      </c>
      <c r="O70" s="118">
        <v>-1056364.8907581987</v>
      </c>
      <c r="P70" s="136">
        <f t="shared" si="5"/>
        <v>-4342322.3799629062</v>
      </c>
      <c r="Q70" s="136">
        <f t="shared" si="6"/>
        <v>-119.63309309207114</v>
      </c>
      <c r="R70" s="118">
        <v>289515804.02999997</v>
      </c>
      <c r="S70" s="118">
        <v>134212541.73948696</v>
      </c>
      <c r="T70" s="118">
        <v>8584766.1211415175</v>
      </c>
      <c r="U70" s="118">
        <v>76596805.853106529</v>
      </c>
      <c r="V70" s="118">
        <v>18956918.978258282</v>
      </c>
      <c r="W70" s="118">
        <v>43796712.399999999</v>
      </c>
      <c r="X70" s="168">
        <f t="shared" si="7"/>
        <v>-7368058.9380066991</v>
      </c>
      <c r="Y70" s="168">
        <f t="shared" ref="Y70:Y133" si="9">X70/D70</f>
        <v>-202.99360657924069</v>
      </c>
      <c r="Z70" s="134">
        <f t="shared" si="8"/>
        <v>3025736.5580437928</v>
      </c>
      <c r="AA70" s="134">
        <f t="shared" ref="AA70:AA133" si="10">Z70/D70</f>
        <v>83.360513487169541</v>
      </c>
    </row>
    <row r="71" spans="1:27" s="119" customFormat="1" ht="15" x14ac:dyDescent="0.2">
      <c r="A71" s="118">
        <v>208</v>
      </c>
      <c r="B71" s="118" t="s">
        <v>72</v>
      </c>
      <c r="C71" s="118">
        <v>17</v>
      </c>
      <c r="D71" s="118">
        <v>12335</v>
      </c>
      <c r="E71" s="118">
        <v>35299329.390066288</v>
      </c>
      <c r="F71" s="118">
        <v>15833929.366865991</v>
      </c>
      <c r="G71" s="118">
        <v>5652313</v>
      </c>
      <c r="H71" s="118">
        <v>2119987.6377643696</v>
      </c>
      <c r="I71" s="118">
        <v>11950909.223793246</v>
      </c>
      <c r="J71" s="118">
        <v>2298671.9878009958</v>
      </c>
      <c r="K71" s="118">
        <v>776128.14716651081</v>
      </c>
      <c r="L71" s="118">
        <v>-158424</v>
      </c>
      <c r="M71" s="118">
        <v>1151875.6200000001</v>
      </c>
      <c r="N71" s="118">
        <v>103268.24268278155</v>
      </c>
      <c r="O71" s="118">
        <v>-358990.02472662699</v>
      </c>
      <c r="P71" s="136">
        <f t="shared" si="5"/>
        <v>4070339.8112809807</v>
      </c>
      <c r="Q71" s="136">
        <f t="shared" si="6"/>
        <v>329.98295997413709</v>
      </c>
      <c r="R71" s="118">
        <v>83755659.190000013</v>
      </c>
      <c r="S71" s="118">
        <v>38000371.468577459</v>
      </c>
      <c r="T71" s="118">
        <v>3186240.2379301502</v>
      </c>
      <c r="U71" s="118">
        <v>32441574.27295199</v>
      </c>
      <c r="V71" s="118">
        <v>7666381.7106660279</v>
      </c>
      <c r="W71" s="118">
        <v>6645764.6200000001</v>
      </c>
      <c r="X71" s="168">
        <f t="shared" si="7"/>
        <v>4184673.1201256216</v>
      </c>
      <c r="Y71" s="168">
        <f t="shared" si="9"/>
        <v>339.25197568914643</v>
      </c>
      <c r="Z71" s="134">
        <f t="shared" ref="Z71:Z134" si="11">P71-X71</f>
        <v>-114333.30884464085</v>
      </c>
      <c r="AA71" s="134">
        <f t="shared" si="10"/>
        <v>-9.2690157150093917</v>
      </c>
    </row>
    <row r="72" spans="1:27" s="119" customFormat="1" ht="15" x14ac:dyDescent="0.2">
      <c r="A72" s="118">
        <v>211</v>
      </c>
      <c r="B72" s="118" t="s">
        <v>73</v>
      </c>
      <c r="C72" s="118">
        <v>6</v>
      </c>
      <c r="D72" s="118">
        <v>32959</v>
      </c>
      <c r="E72" s="118">
        <v>93277710.935883597</v>
      </c>
      <c r="F72" s="118">
        <v>55492417.444351286</v>
      </c>
      <c r="G72" s="118">
        <v>8136128</v>
      </c>
      <c r="H72" s="118">
        <v>4731935.9375967328</v>
      </c>
      <c r="I72" s="118">
        <v>20732129.584883284</v>
      </c>
      <c r="J72" s="118">
        <v>4268104.1885224301</v>
      </c>
      <c r="K72" s="118">
        <v>2011892.8264011983</v>
      </c>
      <c r="L72" s="118">
        <v>-4078668</v>
      </c>
      <c r="M72" s="118">
        <v>-367815.94</v>
      </c>
      <c r="N72" s="118">
        <v>374283.07367107295</v>
      </c>
      <c r="O72" s="118">
        <v>-959217.85366557748</v>
      </c>
      <c r="P72" s="136">
        <f t="shared" si="5"/>
        <v>-2936521.6741231531</v>
      </c>
      <c r="Q72" s="136">
        <f t="shared" ref="Q72:Q135" si="12">P72/D72</f>
        <v>-89.09620055593777</v>
      </c>
      <c r="R72" s="118">
        <v>204100000</v>
      </c>
      <c r="S72" s="118">
        <v>137316530.59953061</v>
      </c>
      <c r="T72" s="118">
        <v>7111873.8709146269</v>
      </c>
      <c r="U72" s="118">
        <v>39825797.785856925</v>
      </c>
      <c r="V72" s="118">
        <v>14234704.239558602</v>
      </c>
      <c r="W72" s="118">
        <v>3689644.06</v>
      </c>
      <c r="X72" s="168">
        <f t="shared" ref="X72:X135" si="13">S72+T72+U72+V72+W72-R72</f>
        <v>-1921449.4441392124</v>
      </c>
      <c r="Y72" s="168">
        <f t="shared" si="9"/>
        <v>-58.298171793416437</v>
      </c>
      <c r="Z72" s="134">
        <f t="shared" si="11"/>
        <v>-1015072.2299839407</v>
      </c>
      <c r="AA72" s="134">
        <f t="shared" si="10"/>
        <v>-30.798028762521337</v>
      </c>
    </row>
    <row r="73" spans="1:27" s="119" customFormat="1" ht="15" x14ac:dyDescent="0.2">
      <c r="A73" s="118">
        <v>213</v>
      </c>
      <c r="B73" s="118" t="s">
        <v>74</v>
      </c>
      <c r="C73" s="118">
        <v>10</v>
      </c>
      <c r="D73" s="118">
        <v>5154</v>
      </c>
      <c r="E73" s="118">
        <v>12156709.881431166</v>
      </c>
      <c r="F73" s="118">
        <v>6552344.6562245898</v>
      </c>
      <c r="G73" s="118">
        <v>2044289</v>
      </c>
      <c r="H73" s="118">
        <v>2346864.8039277066</v>
      </c>
      <c r="I73" s="118">
        <v>1568512.3298243994</v>
      </c>
      <c r="J73" s="118">
        <v>1114940.3020339026</v>
      </c>
      <c r="K73" s="118">
        <v>-726487.10703185515</v>
      </c>
      <c r="L73" s="118">
        <v>-396328</v>
      </c>
      <c r="M73" s="118">
        <v>251972.01</v>
      </c>
      <c r="N73" s="118">
        <v>43933.369845271096</v>
      </c>
      <c r="O73" s="118">
        <v>-149998.75050190801</v>
      </c>
      <c r="P73" s="136">
        <f t="shared" ref="P73:P136" si="14">SUM(F73:O73)-E73</f>
        <v>493332.73289093934</v>
      </c>
      <c r="Q73" s="136">
        <f t="shared" si="12"/>
        <v>95.71841926483107</v>
      </c>
      <c r="R73" s="118">
        <v>40810965.809999995</v>
      </c>
      <c r="S73" s="118">
        <v>15255860.283930335</v>
      </c>
      <c r="T73" s="118">
        <v>3527225.7904022899</v>
      </c>
      <c r="U73" s="118">
        <v>16551772.417326974</v>
      </c>
      <c r="V73" s="118">
        <v>3718476.5748914499</v>
      </c>
      <c r="W73" s="118">
        <v>1899933.01</v>
      </c>
      <c r="X73" s="168">
        <f t="shared" si="13"/>
        <v>142302.26655104756</v>
      </c>
      <c r="Y73" s="168">
        <f t="shared" si="9"/>
        <v>27.610063358759714</v>
      </c>
      <c r="Z73" s="134">
        <f t="shared" si="11"/>
        <v>351030.46633989178</v>
      </c>
      <c r="AA73" s="134">
        <f t="shared" si="10"/>
        <v>68.108355906071353</v>
      </c>
    </row>
    <row r="74" spans="1:27" s="119" customFormat="1" ht="15" x14ac:dyDescent="0.2">
      <c r="A74" s="118">
        <v>214</v>
      </c>
      <c r="B74" s="118" t="s">
        <v>75</v>
      </c>
      <c r="C74" s="118">
        <v>4</v>
      </c>
      <c r="D74" s="118">
        <v>12528</v>
      </c>
      <c r="E74" s="118">
        <v>33959796.087065756</v>
      </c>
      <c r="F74" s="118">
        <v>17651311.730634123</v>
      </c>
      <c r="G74" s="118">
        <v>4340834</v>
      </c>
      <c r="H74" s="118">
        <v>3198225.9461974585</v>
      </c>
      <c r="I74" s="118">
        <v>7454117.2107308023</v>
      </c>
      <c r="J74" s="118">
        <v>2584462.6544200601</v>
      </c>
      <c r="K74" s="118">
        <v>-875205.2200238026</v>
      </c>
      <c r="L74" s="118">
        <v>-648733</v>
      </c>
      <c r="M74" s="118">
        <v>644434.06000000006</v>
      </c>
      <c r="N74" s="118">
        <v>107941.64154228794</v>
      </c>
      <c r="O74" s="118">
        <v>-364606.97444468446</v>
      </c>
      <c r="P74" s="136">
        <f t="shared" si="14"/>
        <v>132985.96199048311</v>
      </c>
      <c r="Q74" s="136">
        <f t="shared" si="12"/>
        <v>10.615099137171384</v>
      </c>
      <c r="R74" s="118">
        <v>87719193.489999995</v>
      </c>
      <c r="S74" s="118">
        <v>40326845.794457801</v>
      </c>
      <c r="T74" s="118">
        <v>4806780.9539270503</v>
      </c>
      <c r="U74" s="118">
        <v>29798823.251341075</v>
      </c>
      <c r="V74" s="118">
        <v>8619532.2042009607</v>
      </c>
      <c r="W74" s="118">
        <v>4336535.0600000005</v>
      </c>
      <c r="X74" s="168">
        <f t="shared" si="13"/>
        <v>169323.77392689884</v>
      </c>
      <c r="Y74" s="168">
        <f t="shared" si="9"/>
        <v>13.51562690987379</v>
      </c>
      <c r="Z74" s="134">
        <f t="shared" si="11"/>
        <v>-36337.811936415732</v>
      </c>
      <c r="AA74" s="134">
        <f t="shared" si="10"/>
        <v>-2.900527772702405</v>
      </c>
    </row>
    <row r="75" spans="1:27" s="119" customFormat="1" ht="15" x14ac:dyDescent="0.2">
      <c r="A75" s="118">
        <v>216</v>
      </c>
      <c r="B75" s="118" t="s">
        <v>76</v>
      </c>
      <c r="C75" s="118">
        <v>13</v>
      </c>
      <c r="D75" s="118">
        <v>1269</v>
      </c>
      <c r="E75" s="118">
        <v>4714911.155026258</v>
      </c>
      <c r="F75" s="118">
        <v>1458220.4416373651</v>
      </c>
      <c r="G75" s="118">
        <v>542067</v>
      </c>
      <c r="H75" s="118">
        <v>536963.20355647313</v>
      </c>
      <c r="I75" s="118">
        <v>1092096.2440022908</v>
      </c>
      <c r="J75" s="118">
        <v>301949.35558753181</v>
      </c>
      <c r="K75" s="118">
        <v>51841.956201001238</v>
      </c>
      <c r="L75" s="118">
        <v>-307630</v>
      </c>
      <c r="M75" s="118">
        <v>71100.350000000006</v>
      </c>
      <c r="N75" s="118">
        <v>9612.6751300347951</v>
      </c>
      <c r="O75" s="118">
        <v>-36932.171980388295</v>
      </c>
      <c r="P75" s="136">
        <f t="shared" si="14"/>
        <v>-995622.10089194914</v>
      </c>
      <c r="Q75" s="136">
        <f t="shared" si="12"/>
        <v>-784.57218352399457</v>
      </c>
      <c r="R75" s="118">
        <v>12272015.91</v>
      </c>
      <c r="S75" s="118">
        <v>3350757.8867112696</v>
      </c>
      <c r="T75" s="118">
        <v>807030.0670544164</v>
      </c>
      <c r="U75" s="118">
        <v>5753796.1962710405</v>
      </c>
      <c r="V75" s="118">
        <v>1007041.9048513905</v>
      </c>
      <c r="W75" s="118">
        <v>305537.34999999998</v>
      </c>
      <c r="X75" s="168">
        <f t="shared" si="13"/>
        <v>-1047852.5051118843</v>
      </c>
      <c r="Y75" s="168">
        <f t="shared" si="9"/>
        <v>-825.73089449321071</v>
      </c>
      <c r="Z75" s="134">
        <f t="shared" si="11"/>
        <v>52230.404219935182</v>
      </c>
      <c r="AA75" s="134">
        <f t="shared" si="10"/>
        <v>41.15871096921606</v>
      </c>
    </row>
    <row r="76" spans="1:27" s="119" customFormat="1" ht="15" x14ac:dyDescent="0.2">
      <c r="A76" s="118">
        <v>217</v>
      </c>
      <c r="B76" s="118" t="s">
        <v>77</v>
      </c>
      <c r="C76" s="118">
        <v>16</v>
      </c>
      <c r="D76" s="118">
        <v>5352</v>
      </c>
      <c r="E76" s="118">
        <v>14823834.675037969</v>
      </c>
      <c r="F76" s="118">
        <v>7421204.3458031863</v>
      </c>
      <c r="G76" s="118">
        <v>2026058</v>
      </c>
      <c r="H76" s="118">
        <v>886705.58417505084</v>
      </c>
      <c r="I76" s="118">
        <v>5293944.0720509822</v>
      </c>
      <c r="J76" s="118">
        <v>1033805.7613143772</v>
      </c>
      <c r="K76" s="118">
        <v>-731358.68466606014</v>
      </c>
      <c r="L76" s="118">
        <v>42922</v>
      </c>
      <c r="M76" s="118">
        <v>250246.84</v>
      </c>
      <c r="N76" s="118">
        <v>44991.775711205031</v>
      </c>
      <c r="O76" s="118">
        <v>-155761.21705203952</v>
      </c>
      <c r="P76" s="136">
        <f t="shared" si="14"/>
        <v>1288923.8022987321</v>
      </c>
      <c r="Q76" s="136">
        <f t="shared" si="12"/>
        <v>240.83030685701272</v>
      </c>
      <c r="R76" s="118">
        <v>37609635.419999994</v>
      </c>
      <c r="S76" s="118">
        <v>17097224.429604296</v>
      </c>
      <c r="T76" s="118">
        <v>1332676.1728079123</v>
      </c>
      <c r="U76" s="118">
        <v>13790776.595319424</v>
      </c>
      <c r="V76" s="118">
        <v>3447881.9174647089</v>
      </c>
      <c r="W76" s="118">
        <v>2319226.84</v>
      </c>
      <c r="X76" s="168">
        <f t="shared" si="13"/>
        <v>378150.53519634157</v>
      </c>
      <c r="Y76" s="168">
        <f t="shared" si="9"/>
        <v>70.655929595728992</v>
      </c>
      <c r="Z76" s="134">
        <f t="shared" si="11"/>
        <v>910773.26710239053</v>
      </c>
      <c r="AA76" s="134">
        <f t="shared" si="10"/>
        <v>170.17437726128372</v>
      </c>
    </row>
    <row r="77" spans="1:27" s="119" customFormat="1" ht="15" x14ac:dyDescent="0.2">
      <c r="A77" s="118">
        <v>218</v>
      </c>
      <c r="B77" s="118" t="s">
        <v>78</v>
      </c>
      <c r="C77" s="118">
        <v>14</v>
      </c>
      <c r="D77" s="118">
        <v>1200</v>
      </c>
      <c r="E77" s="118">
        <v>3022172.1789982375</v>
      </c>
      <c r="F77" s="118">
        <v>1554672.8222583404</v>
      </c>
      <c r="G77" s="118">
        <v>303051</v>
      </c>
      <c r="H77" s="118">
        <v>323327.58087100665</v>
      </c>
      <c r="I77" s="118">
        <v>573358.5951439226</v>
      </c>
      <c r="J77" s="118">
        <v>325633.13893353881</v>
      </c>
      <c r="K77" s="118">
        <v>276065.39974555065</v>
      </c>
      <c r="L77" s="118">
        <v>-287088</v>
      </c>
      <c r="M77" s="118">
        <v>26747.4</v>
      </c>
      <c r="N77" s="118">
        <v>8611.6783176696936</v>
      </c>
      <c r="O77" s="118">
        <v>-34924.039697766711</v>
      </c>
      <c r="P77" s="136">
        <f t="shared" si="14"/>
        <v>47283.396574024577</v>
      </c>
      <c r="Q77" s="136">
        <f t="shared" si="12"/>
        <v>39.402830478353813</v>
      </c>
      <c r="R77" s="118">
        <v>9612673.2000000011</v>
      </c>
      <c r="S77" s="118">
        <v>3329460.2893592757</v>
      </c>
      <c r="T77" s="118">
        <v>485945.92244425142</v>
      </c>
      <c r="U77" s="118">
        <v>4853830.7035246128</v>
      </c>
      <c r="V77" s="118">
        <v>1086030.5228215868</v>
      </c>
      <c r="W77" s="118">
        <v>42710.400000000001</v>
      </c>
      <c r="X77" s="168">
        <f t="shared" si="13"/>
        <v>185304.63814972527</v>
      </c>
      <c r="Y77" s="168">
        <f t="shared" si="9"/>
        <v>154.42053179143772</v>
      </c>
      <c r="Z77" s="134">
        <f t="shared" si="11"/>
        <v>-138021.2415757007</v>
      </c>
      <c r="AA77" s="134">
        <f t="shared" si="10"/>
        <v>-115.01770131308392</v>
      </c>
    </row>
    <row r="78" spans="1:27" s="119" customFormat="1" ht="15" x14ac:dyDescent="0.2">
      <c r="A78" s="118">
        <v>224</v>
      </c>
      <c r="B78" s="118" t="s">
        <v>79</v>
      </c>
      <c r="C78" s="118">
        <v>33</v>
      </c>
      <c r="D78" s="118">
        <v>8603</v>
      </c>
      <c r="E78" s="118">
        <v>20771950.714600645</v>
      </c>
      <c r="F78" s="118">
        <v>12894047.788474809</v>
      </c>
      <c r="G78" s="118">
        <v>2334530</v>
      </c>
      <c r="H78" s="118">
        <v>1168753.9109370848</v>
      </c>
      <c r="I78" s="118">
        <v>5345682.7235735757</v>
      </c>
      <c r="J78" s="118">
        <v>1461630.0151830451</v>
      </c>
      <c r="K78" s="118">
        <v>-159208.1248510959</v>
      </c>
      <c r="L78" s="118">
        <v>-368097</v>
      </c>
      <c r="M78" s="118">
        <v>-56019.040000000001</v>
      </c>
      <c r="N78" s="118">
        <v>82389.753051189691</v>
      </c>
      <c r="O78" s="118">
        <v>-250376.26126657252</v>
      </c>
      <c r="P78" s="136">
        <f t="shared" si="14"/>
        <v>1681383.0505013913</v>
      </c>
      <c r="Q78" s="136">
        <f t="shared" si="12"/>
        <v>195.441479774659</v>
      </c>
      <c r="R78" s="118">
        <v>55711098.049999997</v>
      </c>
      <c r="S78" s="118">
        <v>30841792.65932944</v>
      </c>
      <c r="T78" s="118">
        <v>1756581.3464804152</v>
      </c>
      <c r="U78" s="118">
        <v>17728834.415632203</v>
      </c>
      <c r="V78" s="118">
        <v>4874733.618205077</v>
      </c>
      <c r="W78" s="118">
        <v>1910413.96</v>
      </c>
      <c r="X78" s="168">
        <f t="shared" si="13"/>
        <v>1401257.9496471435</v>
      </c>
      <c r="Y78" s="168">
        <f t="shared" si="9"/>
        <v>162.88015223144757</v>
      </c>
      <c r="Z78" s="134">
        <f t="shared" si="11"/>
        <v>280125.10085424781</v>
      </c>
      <c r="AA78" s="134">
        <f t="shared" si="10"/>
        <v>32.561327543211412</v>
      </c>
    </row>
    <row r="79" spans="1:27" s="119" customFormat="1" ht="15" x14ac:dyDescent="0.2">
      <c r="A79" s="118">
        <v>226</v>
      </c>
      <c r="B79" s="118" t="s">
        <v>80</v>
      </c>
      <c r="C79" s="118">
        <v>13</v>
      </c>
      <c r="D79" s="118">
        <v>3665</v>
      </c>
      <c r="E79" s="118">
        <v>10610026.124988873</v>
      </c>
      <c r="F79" s="118">
        <v>4485826.878908203</v>
      </c>
      <c r="G79" s="118">
        <v>1239611</v>
      </c>
      <c r="H79" s="118">
        <v>1282894.3448591079</v>
      </c>
      <c r="I79" s="118">
        <v>2625689.5419044038</v>
      </c>
      <c r="J79" s="118">
        <v>810919.87821073527</v>
      </c>
      <c r="K79" s="118">
        <v>363694.90433486301</v>
      </c>
      <c r="L79" s="118">
        <v>5607</v>
      </c>
      <c r="M79" s="118">
        <v>32490.75</v>
      </c>
      <c r="N79" s="118">
        <v>28839.048634600407</v>
      </c>
      <c r="O79" s="118">
        <v>-106663.83791026249</v>
      </c>
      <c r="P79" s="136">
        <f t="shared" si="14"/>
        <v>158883.38395277783</v>
      </c>
      <c r="Q79" s="136">
        <f t="shared" si="12"/>
        <v>43.35153723131728</v>
      </c>
      <c r="R79" s="118">
        <v>30058488.580000002</v>
      </c>
      <c r="S79" s="118">
        <v>10328635.382106557</v>
      </c>
      <c r="T79" s="118">
        <v>1928128.9710319783</v>
      </c>
      <c r="U79" s="118">
        <v>14215742.686532058</v>
      </c>
      <c r="V79" s="118">
        <v>2704527.3776001297</v>
      </c>
      <c r="W79" s="118">
        <v>1277708.75</v>
      </c>
      <c r="X79" s="168">
        <f t="shared" si="13"/>
        <v>396254.58727072179</v>
      </c>
      <c r="Y79" s="168">
        <f t="shared" si="9"/>
        <v>108.11857770006051</v>
      </c>
      <c r="Z79" s="134">
        <f t="shared" si="11"/>
        <v>-237371.20331794396</v>
      </c>
      <c r="AA79" s="134">
        <f t="shared" si="10"/>
        <v>-64.767040468743232</v>
      </c>
    </row>
    <row r="80" spans="1:27" s="119" customFormat="1" ht="15" x14ac:dyDescent="0.2">
      <c r="A80" s="118">
        <v>230</v>
      </c>
      <c r="B80" s="118" t="s">
        <v>81</v>
      </c>
      <c r="C80" s="118">
        <v>4</v>
      </c>
      <c r="D80" s="118">
        <v>2240</v>
      </c>
      <c r="E80" s="118">
        <v>5917235.8751741331</v>
      </c>
      <c r="F80" s="118">
        <v>2337425.1101933527</v>
      </c>
      <c r="G80" s="118">
        <v>734904</v>
      </c>
      <c r="H80" s="118">
        <v>575785.93432047695</v>
      </c>
      <c r="I80" s="118">
        <v>1761131.664162012</v>
      </c>
      <c r="J80" s="118">
        <v>571248.1309295306</v>
      </c>
      <c r="K80" s="118">
        <v>-52209.167689296737</v>
      </c>
      <c r="L80" s="118">
        <v>-402247</v>
      </c>
      <c r="M80" s="118">
        <v>248474.77</v>
      </c>
      <c r="N80" s="118">
        <v>16053.350284570379</v>
      </c>
      <c r="O80" s="118">
        <v>-65191.540769164523</v>
      </c>
      <c r="P80" s="136">
        <f t="shared" si="14"/>
        <v>-191860.62374265119</v>
      </c>
      <c r="Q80" s="136">
        <f t="shared" si="12"/>
        <v>-85.652064170826421</v>
      </c>
      <c r="R80" s="118">
        <v>16634502.76</v>
      </c>
      <c r="S80" s="118">
        <v>5659422.590555408</v>
      </c>
      <c r="T80" s="118">
        <v>865378.77848230186</v>
      </c>
      <c r="U80" s="118">
        <v>7344148.6585835256</v>
      </c>
      <c r="V80" s="118">
        <v>1905189.7123433547</v>
      </c>
      <c r="W80" s="118">
        <v>581131.77</v>
      </c>
      <c r="X80" s="168">
        <f t="shared" si="13"/>
        <v>-279231.25003541075</v>
      </c>
      <c r="Y80" s="168">
        <f t="shared" si="9"/>
        <v>-124.65680805152266</v>
      </c>
      <c r="Z80" s="134">
        <f t="shared" si="11"/>
        <v>87370.626292759553</v>
      </c>
      <c r="AA80" s="134">
        <f t="shared" si="10"/>
        <v>39.004743880696232</v>
      </c>
    </row>
    <row r="81" spans="1:27" s="119" customFormat="1" ht="15" x14ac:dyDescent="0.2">
      <c r="A81" s="118">
        <v>231</v>
      </c>
      <c r="B81" s="118" t="s">
        <v>82</v>
      </c>
      <c r="C81" s="118">
        <v>15</v>
      </c>
      <c r="D81" s="118">
        <v>1256</v>
      </c>
      <c r="E81" s="118">
        <v>3026803.5935018891</v>
      </c>
      <c r="F81" s="118">
        <v>2426802.4854234508</v>
      </c>
      <c r="G81" s="118">
        <v>853224</v>
      </c>
      <c r="H81" s="118">
        <v>753766.55359540321</v>
      </c>
      <c r="I81" s="118">
        <v>155885.06052106575</v>
      </c>
      <c r="J81" s="118">
        <v>220765.16641035757</v>
      </c>
      <c r="K81" s="118">
        <v>-844225.36511177127</v>
      </c>
      <c r="L81" s="118">
        <v>-201438</v>
      </c>
      <c r="M81" s="118">
        <v>-22770.31</v>
      </c>
      <c r="N81" s="118">
        <v>14336.838852668245</v>
      </c>
      <c r="O81" s="118">
        <v>-36553.828216995826</v>
      </c>
      <c r="P81" s="136">
        <f t="shared" si="14"/>
        <v>292989.00797228934</v>
      </c>
      <c r="Q81" s="136">
        <f t="shared" si="12"/>
        <v>233.27150316265076</v>
      </c>
      <c r="R81" s="118">
        <v>10291017.960000001</v>
      </c>
      <c r="S81" s="118">
        <v>5273113.3492198512</v>
      </c>
      <c r="T81" s="118">
        <v>1132875.1546892496</v>
      </c>
      <c r="U81" s="118">
        <v>2285067.512512214</v>
      </c>
      <c r="V81" s="118">
        <v>736281.66310913884</v>
      </c>
      <c r="W81" s="118">
        <v>629015.68999999994</v>
      </c>
      <c r="X81" s="168">
        <f t="shared" si="13"/>
        <v>-234664.59046954848</v>
      </c>
      <c r="Y81" s="168">
        <f t="shared" si="9"/>
        <v>-186.83486502352585</v>
      </c>
      <c r="Z81" s="134">
        <f t="shared" si="11"/>
        <v>527653.59844183782</v>
      </c>
      <c r="AA81" s="134">
        <f t="shared" si="10"/>
        <v>420.10636818617661</v>
      </c>
    </row>
    <row r="82" spans="1:27" s="119" customFormat="1" ht="15" x14ac:dyDescent="0.2">
      <c r="A82" s="118">
        <v>232</v>
      </c>
      <c r="B82" s="118" t="s">
        <v>83</v>
      </c>
      <c r="C82" s="118">
        <v>14</v>
      </c>
      <c r="D82" s="118">
        <v>12750</v>
      </c>
      <c r="E82" s="118">
        <v>33460734.728291087</v>
      </c>
      <c r="F82" s="118">
        <v>17959971.117447421</v>
      </c>
      <c r="G82" s="118">
        <v>3752462</v>
      </c>
      <c r="H82" s="118">
        <v>3989761.6824329435</v>
      </c>
      <c r="I82" s="118">
        <v>7923513.3885416426</v>
      </c>
      <c r="J82" s="118">
        <v>2764797.0975931585</v>
      </c>
      <c r="K82" s="118">
        <v>-266595.43320422864</v>
      </c>
      <c r="L82" s="118">
        <v>-691888</v>
      </c>
      <c r="M82" s="118">
        <v>-474849.89</v>
      </c>
      <c r="N82" s="118">
        <v>107320.28699450589</v>
      </c>
      <c r="O82" s="118">
        <v>-371067.92178877129</v>
      </c>
      <c r="P82" s="136">
        <f t="shared" si="14"/>
        <v>1232689.5997255892</v>
      </c>
      <c r="Q82" s="136">
        <f t="shared" si="12"/>
        <v>96.681537233379544</v>
      </c>
      <c r="R82" s="118">
        <v>93797053.219999984</v>
      </c>
      <c r="S82" s="118">
        <v>40097611.715044744</v>
      </c>
      <c r="T82" s="118">
        <v>5996421.3874971094</v>
      </c>
      <c r="U82" s="118">
        <v>36599891.647561699</v>
      </c>
      <c r="V82" s="118">
        <v>9220971.9417025931</v>
      </c>
      <c r="W82" s="118">
        <v>2585724.11</v>
      </c>
      <c r="X82" s="168">
        <f t="shared" si="13"/>
        <v>703567.58180616796</v>
      </c>
      <c r="Y82" s="168">
        <f t="shared" si="9"/>
        <v>55.181771122052389</v>
      </c>
      <c r="Z82" s="134">
        <f t="shared" si="11"/>
        <v>529122.0179194212</v>
      </c>
      <c r="AA82" s="134">
        <f t="shared" si="10"/>
        <v>41.499766111327155</v>
      </c>
    </row>
    <row r="83" spans="1:27" s="119" customFormat="1" ht="15" x14ac:dyDescent="0.2">
      <c r="A83" s="118">
        <v>233</v>
      </c>
      <c r="B83" s="118" t="s">
        <v>84</v>
      </c>
      <c r="C83" s="118">
        <v>14</v>
      </c>
      <c r="D83" s="118">
        <v>15116</v>
      </c>
      <c r="E83" s="118">
        <v>46004114.626853779</v>
      </c>
      <c r="F83" s="118">
        <v>21223269.115597516</v>
      </c>
      <c r="G83" s="118">
        <v>4089785</v>
      </c>
      <c r="H83" s="118">
        <v>3198308.9442137713</v>
      </c>
      <c r="I83" s="118">
        <v>10814299.531915214</v>
      </c>
      <c r="J83" s="118">
        <v>3293877.8902320564</v>
      </c>
      <c r="K83" s="118">
        <v>1972754.4642058385</v>
      </c>
      <c r="L83" s="118">
        <v>-743025</v>
      </c>
      <c r="M83" s="118">
        <v>407096.08</v>
      </c>
      <c r="N83" s="118">
        <v>127782.64268277062</v>
      </c>
      <c r="O83" s="118">
        <v>-439926.48672620131</v>
      </c>
      <c r="P83" s="136">
        <f t="shared" si="14"/>
        <v>-2059892.4447328225</v>
      </c>
      <c r="Q83" s="136">
        <f t="shared" si="12"/>
        <v>-136.27232367907001</v>
      </c>
      <c r="R83" s="118">
        <v>116158755.77000001</v>
      </c>
      <c r="S83" s="118">
        <v>48362475.643168285</v>
      </c>
      <c r="T83" s="118">
        <v>4806905.6959842844</v>
      </c>
      <c r="U83" s="118">
        <v>46558190.02502881</v>
      </c>
      <c r="V83" s="118">
        <v>10985527.882557729</v>
      </c>
      <c r="W83" s="118">
        <v>3753856.08</v>
      </c>
      <c r="X83" s="168">
        <f t="shared" si="13"/>
        <v>-1691800.4432609081</v>
      </c>
      <c r="Y83" s="168">
        <f t="shared" si="9"/>
        <v>-111.9211724835213</v>
      </c>
      <c r="Z83" s="134">
        <f t="shared" si="11"/>
        <v>-368092.00147191435</v>
      </c>
      <c r="AA83" s="134">
        <f t="shared" si="10"/>
        <v>-24.351151195548713</v>
      </c>
    </row>
    <row r="84" spans="1:27" s="119" customFormat="1" ht="15" x14ac:dyDescent="0.2">
      <c r="A84" s="118">
        <v>235</v>
      </c>
      <c r="B84" s="118" t="s">
        <v>85</v>
      </c>
      <c r="C84" s="118">
        <v>33</v>
      </c>
      <c r="D84" s="118">
        <v>10284</v>
      </c>
      <c r="E84" s="118">
        <v>37885392.209794693</v>
      </c>
      <c r="F84" s="118">
        <v>19113663.544016644</v>
      </c>
      <c r="G84" s="118">
        <v>4743482</v>
      </c>
      <c r="H84" s="118">
        <v>1562497.4084009242</v>
      </c>
      <c r="I84" s="118">
        <v>5309331.9580494426</v>
      </c>
      <c r="J84" s="118">
        <v>628326.58681047126</v>
      </c>
      <c r="K84" s="118">
        <v>10683108.89431571</v>
      </c>
      <c r="L84" s="118">
        <v>2756532</v>
      </c>
      <c r="M84" s="118">
        <v>377488.68</v>
      </c>
      <c r="N84" s="118">
        <v>255635.88400219445</v>
      </c>
      <c r="O84" s="118">
        <v>-299299.0202098607</v>
      </c>
      <c r="P84" s="136">
        <f t="shared" si="14"/>
        <v>7245375.7255908251</v>
      </c>
      <c r="Q84" s="136">
        <f t="shared" si="12"/>
        <v>704.52895036861389</v>
      </c>
      <c r="R84" s="118">
        <v>76419562.679999992</v>
      </c>
      <c r="S84" s="118">
        <v>75839291.35513252</v>
      </c>
      <c r="T84" s="118">
        <v>2348359.030790702</v>
      </c>
      <c r="U84" s="118">
        <v>-842236.26413816959</v>
      </c>
      <c r="V84" s="118">
        <v>2095554.0760111404</v>
      </c>
      <c r="W84" s="118">
        <v>7877502.6799999997</v>
      </c>
      <c r="X84" s="168">
        <f t="shared" si="13"/>
        <v>10898908.197796181</v>
      </c>
      <c r="Y84" s="168">
        <f t="shared" si="9"/>
        <v>1059.792706903557</v>
      </c>
      <c r="Z84" s="134">
        <f t="shared" si="11"/>
        <v>-3653532.4722053558</v>
      </c>
      <c r="AA84" s="134">
        <f t="shared" si="10"/>
        <v>-355.26375653494318</v>
      </c>
    </row>
    <row r="85" spans="1:27" s="119" customFormat="1" ht="15" x14ac:dyDescent="0.2">
      <c r="A85" s="118">
        <v>236</v>
      </c>
      <c r="B85" s="118" t="s">
        <v>86</v>
      </c>
      <c r="C85" s="118">
        <v>16</v>
      </c>
      <c r="D85" s="118">
        <v>4198</v>
      </c>
      <c r="E85" s="118">
        <v>12462742.395501509</v>
      </c>
      <c r="F85" s="118">
        <v>6054320.0421051886</v>
      </c>
      <c r="G85" s="118">
        <v>1153349</v>
      </c>
      <c r="H85" s="118">
        <v>679301.89569476387</v>
      </c>
      <c r="I85" s="118">
        <v>4237090.1774609219</v>
      </c>
      <c r="J85" s="118">
        <v>848784.58753831126</v>
      </c>
      <c r="K85" s="118">
        <v>-222858.80705181885</v>
      </c>
      <c r="L85" s="118">
        <v>812855</v>
      </c>
      <c r="M85" s="118">
        <v>62172.74</v>
      </c>
      <c r="N85" s="118">
        <v>34830.294450360147</v>
      </c>
      <c r="O85" s="118">
        <v>-122175.93220935388</v>
      </c>
      <c r="P85" s="136">
        <f t="shared" si="14"/>
        <v>1074926.6024868637</v>
      </c>
      <c r="Q85" s="136">
        <f t="shared" si="12"/>
        <v>256.05683718124436</v>
      </c>
      <c r="R85" s="118">
        <v>29464268.049999997</v>
      </c>
      <c r="S85" s="118">
        <v>13548582.730070496</v>
      </c>
      <c r="T85" s="118">
        <v>1020958.3278737287</v>
      </c>
      <c r="U85" s="118">
        <v>10588684.759080874</v>
      </c>
      <c r="V85" s="118">
        <v>2830811.300060207</v>
      </c>
      <c r="W85" s="118">
        <v>2028376.74</v>
      </c>
      <c r="X85" s="168">
        <f t="shared" si="13"/>
        <v>553145.80708530918</v>
      </c>
      <c r="Y85" s="168">
        <f t="shared" si="9"/>
        <v>131.76412746196027</v>
      </c>
      <c r="Z85" s="134">
        <f t="shared" si="11"/>
        <v>521780.79540155455</v>
      </c>
      <c r="AA85" s="134">
        <f t="shared" si="10"/>
        <v>124.29270971928408</v>
      </c>
    </row>
    <row r="86" spans="1:27" s="119" customFormat="1" ht="15" x14ac:dyDescent="0.2">
      <c r="A86" s="118">
        <v>239</v>
      </c>
      <c r="B86" s="118" t="s">
        <v>87</v>
      </c>
      <c r="C86" s="118">
        <v>11</v>
      </c>
      <c r="D86" s="118">
        <v>2029</v>
      </c>
      <c r="E86" s="118">
        <v>5225467.9895875715</v>
      </c>
      <c r="F86" s="118">
        <v>2406003.8775131577</v>
      </c>
      <c r="G86" s="118">
        <v>513407</v>
      </c>
      <c r="H86" s="118">
        <v>777053.94450071757</v>
      </c>
      <c r="I86" s="118">
        <v>1146018.2062317771</v>
      </c>
      <c r="J86" s="118">
        <v>456946.48377625551</v>
      </c>
      <c r="K86" s="118">
        <v>287947.13172688341</v>
      </c>
      <c r="L86" s="118">
        <v>-468504</v>
      </c>
      <c r="M86" s="118">
        <v>204441.43</v>
      </c>
      <c r="N86" s="118">
        <v>17589.175491596583</v>
      </c>
      <c r="O86" s="118">
        <v>-59050.730455640543</v>
      </c>
      <c r="P86" s="136">
        <f t="shared" si="14"/>
        <v>56384.529197175056</v>
      </c>
      <c r="Q86" s="136">
        <f t="shared" si="12"/>
        <v>27.789319466325804</v>
      </c>
      <c r="R86" s="118">
        <v>16615807.429999998</v>
      </c>
      <c r="S86" s="118">
        <v>5972294.2677753605</v>
      </c>
      <c r="T86" s="118">
        <v>1167874.9917718696</v>
      </c>
      <c r="U86" s="118">
        <v>7523208.0145848226</v>
      </c>
      <c r="V86" s="118">
        <v>1523978.2729186474</v>
      </c>
      <c r="W86" s="118">
        <v>249344.43</v>
      </c>
      <c r="X86" s="168">
        <f t="shared" si="13"/>
        <v>-179107.45294929855</v>
      </c>
      <c r="Y86" s="168">
        <f t="shared" si="9"/>
        <v>-88.273756998175728</v>
      </c>
      <c r="Z86" s="134">
        <f t="shared" si="11"/>
        <v>235491.9821464736</v>
      </c>
      <c r="AA86" s="134">
        <f t="shared" si="10"/>
        <v>116.06307646450153</v>
      </c>
    </row>
    <row r="87" spans="1:27" s="119" customFormat="1" ht="15" x14ac:dyDescent="0.2">
      <c r="A87" s="118">
        <v>240</v>
      </c>
      <c r="B87" s="118" t="s">
        <v>88</v>
      </c>
      <c r="C87" s="118">
        <v>19</v>
      </c>
      <c r="D87" s="118">
        <v>19499</v>
      </c>
      <c r="E87" s="118">
        <v>45579697.242829472</v>
      </c>
      <c r="F87" s="118">
        <v>33050820.195877034</v>
      </c>
      <c r="G87" s="118">
        <v>7358835</v>
      </c>
      <c r="H87" s="118">
        <v>3529056.2208363204</v>
      </c>
      <c r="I87" s="118">
        <v>6697633.6112783607</v>
      </c>
      <c r="J87" s="118">
        <v>3179748.339460317</v>
      </c>
      <c r="K87" s="118">
        <v>-7432886.2609428847</v>
      </c>
      <c r="L87" s="118">
        <v>1177870</v>
      </c>
      <c r="M87" s="118">
        <v>1243364.01</v>
      </c>
      <c r="N87" s="118">
        <v>207014.27171614004</v>
      </c>
      <c r="O87" s="118">
        <v>-567486.54172229429</v>
      </c>
      <c r="P87" s="136">
        <f t="shared" si="14"/>
        <v>2864271.6036735103</v>
      </c>
      <c r="Q87" s="136">
        <f t="shared" si="12"/>
        <v>146.89325625280836</v>
      </c>
      <c r="R87" s="118">
        <v>149336200.26999998</v>
      </c>
      <c r="S87" s="118">
        <v>77848752.375884727</v>
      </c>
      <c r="T87" s="118">
        <v>5304003.0670198556</v>
      </c>
      <c r="U87" s="118">
        <v>43951446.774061777</v>
      </c>
      <c r="V87" s="118">
        <v>10604890.407821713</v>
      </c>
      <c r="W87" s="118">
        <v>9780069.0099999998</v>
      </c>
      <c r="X87" s="168">
        <f t="shared" si="13"/>
        <v>-1847038.6352119148</v>
      </c>
      <c r="Y87" s="168">
        <f t="shared" si="9"/>
        <v>-94.724787692287535</v>
      </c>
      <c r="Z87" s="134">
        <f t="shared" si="11"/>
        <v>4711310.238885425</v>
      </c>
      <c r="AA87" s="134">
        <f t="shared" si="10"/>
        <v>241.61804394509591</v>
      </c>
    </row>
    <row r="88" spans="1:27" s="119" customFormat="1" ht="15" x14ac:dyDescent="0.2">
      <c r="A88" s="118">
        <v>241</v>
      </c>
      <c r="B88" s="118" t="s">
        <v>89</v>
      </c>
      <c r="C88" s="118">
        <v>19</v>
      </c>
      <c r="D88" s="118">
        <v>7771</v>
      </c>
      <c r="E88" s="118">
        <v>20844911.125743538</v>
      </c>
      <c r="F88" s="118">
        <v>13441856.468674367</v>
      </c>
      <c r="G88" s="118">
        <v>3986691</v>
      </c>
      <c r="H88" s="118">
        <v>1257511.1178307014</v>
      </c>
      <c r="I88" s="118">
        <v>4006871.3423714028</v>
      </c>
      <c r="J88" s="118">
        <v>1170542.9307595924</v>
      </c>
      <c r="K88" s="118">
        <v>-1719366.1933264041</v>
      </c>
      <c r="L88" s="118">
        <v>-392168</v>
      </c>
      <c r="M88" s="118">
        <v>146453.17000000001</v>
      </c>
      <c r="N88" s="118">
        <v>88937.146888510208</v>
      </c>
      <c r="O88" s="118">
        <v>-226162.26040945426</v>
      </c>
      <c r="P88" s="136">
        <f t="shared" si="14"/>
        <v>916255.59704518318</v>
      </c>
      <c r="Q88" s="136">
        <f t="shared" si="12"/>
        <v>117.90703861088447</v>
      </c>
      <c r="R88" s="118">
        <v>55341466.969999991</v>
      </c>
      <c r="S88" s="118">
        <v>32817955.671420921</v>
      </c>
      <c r="T88" s="118">
        <v>1889979.1922852902</v>
      </c>
      <c r="U88" s="118">
        <v>12678169.511247599</v>
      </c>
      <c r="V88" s="118">
        <v>3903918.8555603726</v>
      </c>
      <c r="W88" s="118">
        <v>3740976.17</v>
      </c>
      <c r="X88" s="168">
        <f t="shared" si="13"/>
        <v>-310467.56948581338</v>
      </c>
      <c r="Y88" s="168">
        <f t="shared" si="9"/>
        <v>-39.952074312934421</v>
      </c>
      <c r="Z88" s="134">
        <f t="shared" si="11"/>
        <v>1226723.1665309966</v>
      </c>
      <c r="AA88" s="134">
        <f t="shared" si="10"/>
        <v>157.85911292381888</v>
      </c>
    </row>
    <row r="89" spans="1:27" s="119" customFormat="1" ht="15" x14ac:dyDescent="0.2">
      <c r="A89" s="118">
        <v>244</v>
      </c>
      <c r="B89" s="118" t="s">
        <v>90</v>
      </c>
      <c r="C89" s="118">
        <v>17</v>
      </c>
      <c r="D89" s="118">
        <v>19300</v>
      </c>
      <c r="E89" s="118">
        <v>58133042.196410693</v>
      </c>
      <c r="F89" s="118">
        <v>29905991.740225058</v>
      </c>
      <c r="G89" s="118">
        <v>4628222</v>
      </c>
      <c r="H89" s="118">
        <v>3661561.3733832058</v>
      </c>
      <c r="I89" s="118">
        <v>20195254.123951219</v>
      </c>
      <c r="J89" s="118">
        <v>2106011.4461454153</v>
      </c>
      <c r="K89" s="118">
        <v>1520444.1407985187</v>
      </c>
      <c r="L89" s="118">
        <v>44798</v>
      </c>
      <c r="M89" s="118">
        <v>-475235.33</v>
      </c>
      <c r="N89" s="118">
        <v>216530.05959493169</v>
      </c>
      <c r="O89" s="118">
        <v>-561694.97180574795</v>
      </c>
      <c r="P89" s="136">
        <f t="shared" si="14"/>
        <v>3108840.3858819082</v>
      </c>
      <c r="Q89" s="136">
        <f t="shared" si="12"/>
        <v>161.07981273999525</v>
      </c>
      <c r="R89" s="118">
        <v>117238196.09</v>
      </c>
      <c r="S89" s="118">
        <v>76778087.325223684</v>
      </c>
      <c r="T89" s="118">
        <v>5503151.9871631749</v>
      </c>
      <c r="U89" s="118">
        <v>26759578.408580389</v>
      </c>
      <c r="V89" s="118">
        <v>7023832.7690363359</v>
      </c>
      <c r="W89" s="118">
        <v>4197784.67</v>
      </c>
      <c r="X89" s="168">
        <f t="shared" si="13"/>
        <v>3024239.070003584</v>
      </c>
      <c r="Y89" s="168">
        <f t="shared" si="9"/>
        <v>156.69632487065203</v>
      </c>
      <c r="Z89" s="134">
        <f t="shared" si="11"/>
        <v>84601.315878324211</v>
      </c>
      <c r="AA89" s="134">
        <f t="shared" si="10"/>
        <v>4.3834878693432238</v>
      </c>
    </row>
    <row r="90" spans="1:27" s="119" customFormat="1" ht="15" x14ac:dyDescent="0.2">
      <c r="A90" s="118">
        <v>245</v>
      </c>
      <c r="B90" s="118" t="s">
        <v>91</v>
      </c>
      <c r="C90" s="118">
        <v>32</v>
      </c>
      <c r="D90" s="118">
        <v>37676</v>
      </c>
      <c r="E90" s="118">
        <v>100884568.71672443</v>
      </c>
      <c r="F90" s="118">
        <v>54499040.234383442</v>
      </c>
      <c r="G90" s="118">
        <v>14068327</v>
      </c>
      <c r="H90" s="118">
        <v>7761648.6684413319</v>
      </c>
      <c r="I90" s="118">
        <v>14358212.963612413</v>
      </c>
      <c r="J90" s="118">
        <v>4627350.3310485277</v>
      </c>
      <c r="K90" s="118">
        <v>-1593351.4511137675</v>
      </c>
      <c r="L90" s="118">
        <v>-3874723</v>
      </c>
      <c r="M90" s="118">
        <v>1039229.7800000001</v>
      </c>
      <c r="N90" s="118">
        <v>470316.72502362146</v>
      </c>
      <c r="O90" s="118">
        <v>-1096498.4330442154</v>
      </c>
      <c r="P90" s="136">
        <f t="shared" si="14"/>
        <v>-10625015.898373067</v>
      </c>
      <c r="Q90" s="136">
        <f t="shared" si="12"/>
        <v>-282.01018946738157</v>
      </c>
      <c r="R90" s="118">
        <v>235068771.56</v>
      </c>
      <c r="S90" s="118">
        <v>156404450.48190603</v>
      </c>
      <c r="T90" s="118">
        <v>11665387.504874434</v>
      </c>
      <c r="U90" s="118">
        <v>29647164.659227043</v>
      </c>
      <c r="V90" s="118">
        <v>15432838.671659153</v>
      </c>
      <c r="W90" s="118">
        <v>11232833.779999999</v>
      </c>
      <c r="X90" s="168">
        <f t="shared" si="13"/>
        <v>-10686096.462333351</v>
      </c>
      <c r="Y90" s="168">
        <f t="shared" si="9"/>
        <v>-283.6313956453273</v>
      </c>
      <c r="Z90" s="134">
        <f t="shared" si="11"/>
        <v>61080.563960283995</v>
      </c>
      <c r="AA90" s="134">
        <f t="shared" si="10"/>
        <v>1.6212061779457478</v>
      </c>
    </row>
    <row r="91" spans="1:27" s="119" customFormat="1" ht="15" x14ac:dyDescent="0.2">
      <c r="A91" s="118">
        <v>249</v>
      </c>
      <c r="B91" s="118" t="s">
        <v>92</v>
      </c>
      <c r="C91" s="118">
        <v>13</v>
      </c>
      <c r="D91" s="118">
        <v>9250</v>
      </c>
      <c r="E91" s="118">
        <v>26911643.732290968</v>
      </c>
      <c r="F91" s="118">
        <v>13646047.201231666</v>
      </c>
      <c r="G91" s="118">
        <v>2869744</v>
      </c>
      <c r="H91" s="118">
        <v>2483176.2418704121</v>
      </c>
      <c r="I91" s="118">
        <v>3894462.5335309315</v>
      </c>
      <c r="J91" s="118">
        <v>1683226.06561284</v>
      </c>
      <c r="K91" s="118">
        <v>-208616.55442110231</v>
      </c>
      <c r="L91" s="118">
        <v>-105247</v>
      </c>
      <c r="M91" s="118">
        <v>-37855</v>
      </c>
      <c r="N91" s="118">
        <v>85234.790947736707</v>
      </c>
      <c r="O91" s="118">
        <v>-269206.13933695172</v>
      </c>
      <c r="P91" s="136">
        <f t="shared" si="14"/>
        <v>-2870677.5928554349</v>
      </c>
      <c r="Q91" s="136">
        <f t="shared" si="12"/>
        <v>-310.34352355193892</v>
      </c>
      <c r="R91" s="118">
        <v>71549000</v>
      </c>
      <c r="S91" s="118">
        <v>31572760.620155148</v>
      </c>
      <c r="T91" s="118">
        <v>3732095.3758311844</v>
      </c>
      <c r="U91" s="118">
        <v>25486894.433345176</v>
      </c>
      <c r="V91" s="118">
        <v>5613786.3918006644</v>
      </c>
      <c r="W91" s="118">
        <v>2726642</v>
      </c>
      <c r="X91" s="168">
        <f t="shared" si="13"/>
        <v>-2416821.1788678169</v>
      </c>
      <c r="Y91" s="168">
        <f t="shared" si="9"/>
        <v>-261.27796528300723</v>
      </c>
      <c r="Z91" s="134">
        <f t="shared" si="11"/>
        <v>-453856.41398761794</v>
      </c>
      <c r="AA91" s="134">
        <f t="shared" si="10"/>
        <v>-49.065558268931667</v>
      </c>
    </row>
    <row r="92" spans="1:27" s="119" customFormat="1" ht="15" x14ac:dyDescent="0.2">
      <c r="A92" s="118">
        <v>250</v>
      </c>
      <c r="B92" s="118" t="s">
        <v>93</v>
      </c>
      <c r="C92" s="118">
        <v>6</v>
      </c>
      <c r="D92" s="118">
        <v>1771</v>
      </c>
      <c r="E92" s="118">
        <v>4287373.4799056016</v>
      </c>
      <c r="F92" s="118">
        <v>2089875.1392489234</v>
      </c>
      <c r="G92" s="118">
        <v>549051</v>
      </c>
      <c r="H92" s="118">
        <v>672354.21710820601</v>
      </c>
      <c r="I92" s="118">
        <v>938948.46232970979</v>
      </c>
      <c r="J92" s="118">
        <v>440559.03762328892</v>
      </c>
      <c r="K92" s="118">
        <v>57593.385855582637</v>
      </c>
      <c r="L92" s="118">
        <v>-375211</v>
      </c>
      <c r="M92" s="118">
        <v>-39814.910000000003</v>
      </c>
      <c r="N92" s="118">
        <v>13257.219605324344</v>
      </c>
      <c r="O92" s="118">
        <v>-51542.061920620705</v>
      </c>
      <c r="P92" s="136">
        <f t="shared" si="14"/>
        <v>7697.009944813326</v>
      </c>
      <c r="Q92" s="136">
        <f t="shared" si="12"/>
        <v>4.3461377441069038</v>
      </c>
      <c r="R92" s="118">
        <v>13541379.09</v>
      </c>
      <c r="S92" s="118">
        <v>4734246.0000207992</v>
      </c>
      <c r="T92" s="118">
        <v>1010516.2985531988</v>
      </c>
      <c r="U92" s="118">
        <v>6171078.2206002995</v>
      </c>
      <c r="V92" s="118">
        <v>1469323.9254787536</v>
      </c>
      <c r="W92" s="118">
        <v>134025.09</v>
      </c>
      <c r="X92" s="168">
        <f t="shared" si="13"/>
        <v>-22189.555346950889</v>
      </c>
      <c r="Y92" s="168">
        <f t="shared" si="9"/>
        <v>-12.529393194212812</v>
      </c>
      <c r="Z92" s="134">
        <f t="shared" si="11"/>
        <v>29886.565291764215</v>
      </c>
      <c r="AA92" s="134">
        <f t="shared" si="10"/>
        <v>16.875530938319713</v>
      </c>
    </row>
    <row r="93" spans="1:27" s="119" customFormat="1" ht="15" x14ac:dyDescent="0.2">
      <c r="A93" s="118">
        <v>256</v>
      </c>
      <c r="B93" s="118" t="s">
        <v>94</v>
      </c>
      <c r="C93" s="118">
        <v>13</v>
      </c>
      <c r="D93" s="118">
        <v>1554</v>
      </c>
      <c r="E93" s="118">
        <v>4887517.9728198331</v>
      </c>
      <c r="F93" s="118">
        <v>1681817.9305076706</v>
      </c>
      <c r="G93" s="118">
        <v>451166</v>
      </c>
      <c r="H93" s="118">
        <v>584036.33669481112</v>
      </c>
      <c r="I93" s="118">
        <v>2082319.0501068356</v>
      </c>
      <c r="J93" s="118">
        <v>328229.3675821661</v>
      </c>
      <c r="K93" s="118">
        <v>-344412.51448191429</v>
      </c>
      <c r="L93" s="118">
        <v>256467</v>
      </c>
      <c r="M93" s="118">
        <v>51576.77</v>
      </c>
      <c r="N93" s="118">
        <v>11162.059543183681</v>
      </c>
      <c r="O93" s="118">
        <v>-45226.631408607893</v>
      </c>
      <c r="P93" s="136">
        <f t="shared" si="14"/>
        <v>169617.39572431147</v>
      </c>
      <c r="Q93" s="136">
        <f t="shared" si="12"/>
        <v>109.14890329749772</v>
      </c>
      <c r="R93" s="118">
        <v>13374921.249999998</v>
      </c>
      <c r="S93" s="118">
        <v>3899251.4214339368</v>
      </c>
      <c r="T93" s="118">
        <v>877778.73948015925</v>
      </c>
      <c r="U93" s="118">
        <v>6466820.215231318</v>
      </c>
      <c r="V93" s="118">
        <v>1094689.296206468</v>
      </c>
      <c r="W93" s="118">
        <v>759209.77</v>
      </c>
      <c r="X93" s="168">
        <f t="shared" si="13"/>
        <v>-277171.80764811486</v>
      </c>
      <c r="Y93" s="168">
        <f t="shared" si="9"/>
        <v>-178.36023658179849</v>
      </c>
      <c r="Z93" s="134">
        <f t="shared" si="11"/>
        <v>446789.20337242633</v>
      </c>
      <c r="AA93" s="134">
        <f t="shared" si="10"/>
        <v>287.50913987929624</v>
      </c>
    </row>
    <row r="94" spans="1:27" s="119" customFormat="1" ht="15" x14ac:dyDescent="0.2">
      <c r="A94" s="118">
        <v>257</v>
      </c>
      <c r="B94" s="118" t="s">
        <v>95</v>
      </c>
      <c r="C94" s="118">
        <v>33</v>
      </c>
      <c r="D94" s="118">
        <v>40722</v>
      </c>
      <c r="E94" s="118">
        <v>114561128.78603789</v>
      </c>
      <c r="F94" s="118">
        <v>72661995.717863783</v>
      </c>
      <c r="G94" s="118">
        <v>12617940</v>
      </c>
      <c r="H94" s="118">
        <v>5611992.7813358856</v>
      </c>
      <c r="I94" s="118">
        <v>26548740.326173499</v>
      </c>
      <c r="J94" s="118">
        <v>4380115.1789958403</v>
      </c>
      <c r="K94" s="118">
        <v>6465383.3624006147</v>
      </c>
      <c r="L94" s="118">
        <v>-2487470</v>
      </c>
      <c r="M94" s="118">
        <v>-270796.77</v>
      </c>
      <c r="N94" s="118">
        <v>584748.78687199496</v>
      </c>
      <c r="O94" s="118">
        <v>-1185147.2871437133</v>
      </c>
      <c r="P94" s="136">
        <f t="shared" si="14"/>
        <v>10366373.310460046</v>
      </c>
      <c r="Q94" s="136">
        <f t="shared" si="12"/>
        <v>254.56444453759752</v>
      </c>
      <c r="R94" s="118">
        <v>243247992.04000002</v>
      </c>
      <c r="S94" s="118">
        <v>201392846.74428821</v>
      </c>
      <c r="T94" s="118">
        <v>8434557.3041748926</v>
      </c>
      <c r="U94" s="118">
        <v>23784755.063564703</v>
      </c>
      <c r="V94" s="118">
        <v>14608276.029407758</v>
      </c>
      <c r="W94" s="118">
        <v>9859673.2300000004</v>
      </c>
      <c r="X94" s="168">
        <f t="shared" si="13"/>
        <v>14832116.331435561</v>
      </c>
      <c r="Y94" s="168">
        <f t="shared" si="9"/>
        <v>364.22858237403767</v>
      </c>
      <c r="Z94" s="134">
        <f t="shared" si="11"/>
        <v>-4465743.0209755152</v>
      </c>
      <c r="AA94" s="134">
        <f t="shared" si="10"/>
        <v>-109.66413783644013</v>
      </c>
    </row>
    <row r="95" spans="1:27" s="119" customFormat="1" ht="15" x14ac:dyDescent="0.2">
      <c r="A95" s="118">
        <v>260</v>
      </c>
      <c r="B95" s="118" t="s">
        <v>96</v>
      </c>
      <c r="C95" s="118">
        <v>12</v>
      </c>
      <c r="D95" s="118">
        <v>9727</v>
      </c>
      <c r="E95" s="118">
        <v>26019030.48654864</v>
      </c>
      <c r="F95" s="118">
        <v>10860936.133472489</v>
      </c>
      <c r="G95" s="118">
        <v>2914571</v>
      </c>
      <c r="H95" s="118">
        <v>2205315.5918264245</v>
      </c>
      <c r="I95" s="118">
        <v>5852773.8346144641</v>
      </c>
      <c r="J95" s="118">
        <v>2097339.0436756117</v>
      </c>
      <c r="K95" s="118">
        <v>2550545.1247644648</v>
      </c>
      <c r="L95" s="118">
        <v>-1033480</v>
      </c>
      <c r="M95" s="118">
        <v>406835.67</v>
      </c>
      <c r="N95" s="118">
        <v>74912.788263939467</v>
      </c>
      <c r="O95" s="118">
        <v>-283088.44511681399</v>
      </c>
      <c r="P95" s="136">
        <f t="shared" si="14"/>
        <v>-372369.74504805729</v>
      </c>
      <c r="Q95" s="136">
        <f t="shared" si="12"/>
        <v>-38.282075156580376</v>
      </c>
      <c r="R95" s="118">
        <v>75986084.840000004</v>
      </c>
      <c r="S95" s="118">
        <v>26605215.459914368</v>
      </c>
      <c r="T95" s="118">
        <v>3314484.080398723</v>
      </c>
      <c r="U95" s="118">
        <v>38023761.869892992</v>
      </c>
      <c r="V95" s="118">
        <v>6994909.1348532606</v>
      </c>
      <c r="W95" s="118">
        <v>2287926.67</v>
      </c>
      <c r="X95" s="168">
        <f t="shared" si="13"/>
        <v>1240212.3750593364</v>
      </c>
      <c r="Y95" s="168">
        <f t="shared" si="9"/>
        <v>127.50204328768751</v>
      </c>
      <c r="Z95" s="134">
        <f t="shared" si="11"/>
        <v>-1612582.1201073937</v>
      </c>
      <c r="AA95" s="134">
        <f t="shared" si="10"/>
        <v>-165.78411844426788</v>
      </c>
    </row>
    <row r="96" spans="1:27" s="119" customFormat="1" ht="15" x14ac:dyDescent="0.2">
      <c r="A96" s="118">
        <v>261</v>
      </c>
      <c r="B96" s="118" t="s">
        <v>97</v>
      </c>
      <c r="C96" s="118">
        <v>19</v>
      </c>
      <c r="D96" s="118">
        <v>6637</v>
      </c>
      <c r="E96" s="118">
        <v>26459265.5676018</v>
      </c>
      <c r="F96" s="118">
        <v>8757040.3073336873</v>
      </c>
      <c r="G96" s="118">
        <v>7868746</v>
      </c>
      <c r="H96" s="118">
        <v>3756130.6207977226</v>
      </c>
      <c r="I96" s="118">
        <v>8064914.4919462427</v>
      </c>
      <c r="J96" s="118">
        <v>1240157.0008223974</v>
      </c>
      <c r="K96" s="118">
        <v>-140659.69896113421</v>
      </c>
      <c r="L96" s="118">
        <v>264358</v>
      </c>
      <c r="M96" s="118">
        <v>2498225.56</v>
      </c>
      <c r="N96" s="118">
        <v>67948.476022130853</v>
      </c>
      <c r="O96" s="118">
        <v>-193159.04289506472</v>
      </c>
      <c r="P96" s="136">
        <f t="shared" si="14"/>
        <v>5724436.1474641822</v>
      </c>
      <c r="Q96" s="136">
        <f t="shared" si="12"/>
        <v>862.50356297486553</v>
      </c>
      <c r="R96" s="118">
        <v>56769434.679999992</v>
      </c>
      <c r="S96" s="118">
        <v>22154542.817510199</v>
      </c>
      <c r="T96" s="118">
        <v>5645285.052477018</v>
      </c>
      <c r="U96" s="118">
        <v>21366636.261707067</v>
      </c>
      <c r="V96" s="118">
        <v>4136091.1865265919</v>
      </c>
      <c r="W96" s="118">
        <v>10631329.560000001</v>
      </c>
      <c r="X96" s="168">
        <f t="shared" si="13"/>
        <v>7164450.1982208863</v>
      </c>
      <c r="Y96" s="168">
        <f t="shared" si="9"/>
        <v>1079.4711764684173</v>
      </c>
      <c r="Z96" s="134">
        <f t="shared" si="11"/>
        <v>-1440014.0507567041</v>
      </c>
      <c r="AA96" s="134">
        <f t="shared" si="10"/>
        <v>-216.96761349355191</v>
      </c>
    </row>
    <row r="97" spans="1:27" s="119" customFormat="1" ht="15" x14ac:dyDescent="0.2">
      <c r="A97" s="118">
        <v>263</v>
      </c>
      <c r="B97" s="118" t="s">
        <v>98</v>
      </c>
      <c r="C97" s="118">
        <v>11</v>
      </c>
      <c r="D97" s="118">
        <v>7597</v>
      </c>
      <c r="E97" s="118">
        <v>21157891.533373334</v>
      </c>
      <c r="F97" s="118">
        <v>9389992.629821049</v>
      </c>
      <c r="G97" s="118">
        <v>1712670</v>
      </c>
      <c r="H97" s="118">
        <v>1844620.3788931656</v>
      </c>
      <c r="I97" s="118">
        <v>6450165.9968268424</v>
      </c>
      <c r="J97" s="118">
        <v>1715056.7719500144</v>
      </c>
      <c r="K97" s="118">
        <v>473204.49644327076</v>
      </c>
      <c r="L97" s="118">
        <v>-343160</v>
      </c>
      <c r="M97" s="118">
        <v>755490.71</v>
      </c>
      <c r="N97" s="118">
        <v>56620.714142076089</v>
      </c>
      <c r="O97" s="118">
        <v>-221098.27465327809</v>
      </c>
      <c r="P97" s="136">
        <f t="shared" si="14"/>
        <v>675671.89004980773</v>
      </c>
      <c r="Q97" s="136">
        <f t="shared" si="12"/>
        <v>88.93930367905854</v>
      </c>
      <c r="R97" s="118">
        <v>59940373.679999992</v>
      </c>
      <c r="S97" s="118">
        <v>21200438.908665046</v>
      </c>
      <c r="T97" s="118">
        <v>2772376.3904271508</v>
      </c>
      <c r="U97" s="118">
        <v>28979367.667388659</v>
      </c>
      <c r="V97" s="118">
        <v>5719946.0988819422</v>
      </c>
      <c r="W97" s="118">
        <v>2125000.71</v>
      </c>
      <c r="X97" s="168">
        <f t="shared" si="13"/>
        <v>856756.09536280483</v>
      </c>
      <c r="Y97" s="168">
        <f t="shared" si="9"/>
        <v>112.77558185636499</v>
      </c>
      <c r="Z97" s="134">
        <f t="shared" si="11"/>
        <v>-181084.2053129971</v>
      </c>
      <c r="AA97" s="134">
        <f t="shared" si="10"/>
        <v>-23.83627817730645</v>
      </c>
    </row>
    <row r="98" spans="1:27" s="119" customFormat="1" ht="15" x14ac:dyDescent="0.2">
      <c r="A98" s="118">
        <v>265</v>
      </c>
      <c r="B98" s="118" t="s">
        <v>99</v>
      </c>
      <c r="C98" s="118">
        <v>13</v>
      </c>
      <c r="D98" s="118">
        <v>1064</v>
      </c>
      <c r="E98" s="118">
        <v>2860140.235811322</v>
      </c>
      <c r="F98" s="118">
        <v>1276592.0806201112</v>
      </c>
      <c r="G98" s="118">
        <v>526036</v>
      </c>
      <c r="H98" s="118">
        <v>585019.41823157866</v>
      </c>
      <c r="I98" s="118">
        <v>1011933.1066308215</v>
      </c>
      <c r="J98" s="118">
        <v>246994.62649182999</v>
      </c>
      <c r="K98" s="118">
        <v>451175.22513668536</v>
      </c>
      <c r="L98" s="118">
        <v>-292077</v>
      </c>
      <c r="M98" s="118">
        <v>911.91</v>
      </c>
      <c r="N98" s="118">
        <v>8430.4520954923555</v>
      </c>
      <c r="O98" s="118">
        <v>-30965.981865353151</v>
      </c>
      <c r="P98" s="136">
        <f t="shared" si="14"/>
        <v>923909.60152984364</v>
      </c>
      <c r="Q98" s="136">
        <f t="shared" si="12"/>
        <v>868.33609166338692</v>
      </c>
      <c r="R98" s="118">
        <v>8577137.4799999986</v>
      </c>
      <c r="S98" s="118">
        <v>2878989.8113077837</v>
      </c>
      <c r="T98" s="118">
        <v>879256.26410993387</v>
      </c>
      <c r="U98" s="118">
        <v>4899984.5779043213</v>
      </c>
      <c r="V98" s="118">
        <v>823760.45700248203</v>
      </c>
      <c r="W98" s="118">
        <v>234870.91</v>
      </c>
      <c r="X98" s="168">
        <f t="shared" si="13"/>
        <v>1139724.5403245222</v>
      </c>
      <c r="Y98" s="168">
        <f t="shared" si="9"/>
        <v>1071.1696807561298</v>
      </c>
      <c r="Z98" s="134">
        <f t="shared" si="11"/>
        <v>-215814.93879467854</v>
      </c>
      <c r="AA98" s="134">
        <f t="shared" si="10"/>
        <v>-202.83358909274298</v>
      </c>
    </row>
    <row r="99" spans="1:27" s="119" customFormat="1" ht="15" x14ac:dyDescent="0.2">
      <c r="A99" s="118">
        <v>271</v>
      </c>
      <c r="B99" s="118" t="s">
        <v>100</v>
      </c>
      <c r="C99" s="118">
        <v>4</v>
      </c>
      <c r="D99" s="118">
        <v>6903</v>
      </c>
      <c r="E99" s="118">
        <v>15854017.839209691</v>
      </c>
      <c r="F99" s="118">
        <v>10017579.157233374</v>
      </c>
      <c r="G99" s="118">
        <v>2697436</v>
      </c>
      <c r="H99" s="118">
        <v>1229010.4707803826</v>
      </c>
      <c r="I99" s="118">
        <v>3038645.6870397995</v>
      </c>
      <c r="J99" s="118">
        <v>1390891.2600495541</v>
      </c>
      <c r="K99" s="118">
        <v>-697193.4097678425</v>
      </c>
      <c r="L99" s="118">
        <v>-394592</v>
      </c>
      <c r="M99" s="118">
        <v>133519.1</v>
      </c>
      <c r="N99" s="118">
        <v>60683.288649445225</v>
      </c>
      <c r="O99" s="118">
        <v>-200900.53836140301</v>
      </c>
      <c r="P99" s="136">
        <f t="shared" si="14"/>
        <v>1421061.176413618</v>
      </c>
      <c r="Q99" s="136">
        <f t="shared" si="12"/>
        <v>205.86139018015618</v>
      </c>
      <c r="R99" s="118">
        <v>47859450.010000005</v>
      </c>
      <c r="S99" s="118">
        <v>23051622.461935394</v>
      </c>
      <c r="T99" s="118">
        <v>1847144.0800322138</v>
      </c>
      <c r="U99" s="118">
        <v>16823492.942366745</v>
      </c>
      <c r="V99" s="118">
        <v>4638810.3105436508</v>
      </c>
      <c r="W99" s="118">
        <v>2436363.1</v>
      </c>
      <c r="X99" s="168">
        <f t="shared" si="13"/>
        <v>937982.88487799466</v>
      </c>
      <c r="Y99" s="168">
        <f t="shared" si="9"/>
        <v>135.88047006779584</v>
      </c>
      <c r="Z99" s="134">
        <f t="shared" si="11"/>
        <v>483078.29153562337</v>
      </c>
      <c r="AA99" s="134">
        <f t="shared" si="10"/>
        <v>69.980920112360337</v>
      </c>
    </row>
    <row r="100" spans="1:27" s="119" customFormat="1" ht="15" x14ac:dyDescent="0.2">
      <c r="A100" s="118">
        <v>272</v>
      </c>
      <c r="B100" s="118" t="s">
        <v>101</v>
      </c>
      <c r="C100" s="118">
        <v>16</v>
      </c>
      <c r="D100" s="118">
        <v>48006</v>
      </c>
      <c r="E100" s="118">
        <v>133824671.07009026</v>
      </c>
      <c r="F100" s="118">
        <v>75822956.969873473</v>
      </c>
      <c r="G100" s="118">
        <v>15506668</v>
      </c>
      <c r="H100" s="118">
        <v>15648511.558652988</v>
      </c>
      <c r="I100" s="118">
        <v>31746040.509306896</v>
      </c>
      <c r="J100" s="118">
        <v>7367313.71878222</v>
      </c>
      <c r="K100" s="118">
        <v>-7479082.6168847745</v>
      </c>
      <c r="L100" s="118">
        <v>-939364</v>
      </c>
      <c r="M100" s="118">
        <v>3467228.61</v>
      </c>
      <c r="N100" s="118">
        <v>495922.10814045585</v>
      </c>
      <c r="O100" s="118">
        <v>-1397136.2081091572</v>
      </c>
      <c r="P100" s="136">
        <f t="shared" si="14"/>
        <v>6414387.5796718597</v>
      </c>
      <c r="Q100" s="136">
        <f t="shared" si="12"/>
        <v>133.61637252993083</v>
      </c>
      <c r="R100" s="118">
        <v>328774708.33999997</v>
      </c>
      <c r="S100" s="118">
        <v>179522203.28164315</v>
      </c>
      <c r="T100" s="118">
        <v>23518966.008912638</v>
      </c>
      <c r="U100" s="118">
        <v>85806667.384135455</v>
      </c>
      <c r="V100" s="118">
        <v>24570986.835073683</v>
      </c>
      <c r="W100" s="118">
        <v>18034532.609999999</v>
      </c>
      <c r="X100" s="168">
        <f t="shared" si="13"/>
        <v>2678647.7797649503</v>
      </c>
      <c r="Y100" s="168">
        <f t="shared" si="9"/>
        <v>55.798187305023333</v>
      </c>
      <c r="Z100" s="134">
        <f t="shared" si="11"/>
        <v>3735739.7999069095</v>
      </c>
      <c r="AA100" s="134">
        <f t="shared" si="10"/>
        <v>77.818185224907495</v>
      </c>
    </row>
    <row r="101" spans="1:27" s="119" customFormat="1" ht="15" x14ac:dyDescent="0.2">
      <c r="A101" s="118">
        <v>273</v>
      </c>
      <c r="B101" s="118" t="s">
        <v>102</v>
      </c>
      <c r="C101" s="118">
        <v>19</v>
      </c>
      <c r="D101" s="118">
        <v>3999</v>
      </c>
      <c r="E101" s="118">
        <v>12275607.452087704</v>
      </c>
      <c r="F101" s="118">
        <v>4546620.4678135859</v>
      </c>
      <c r="G101" s="118">
        <v>3903498</v>
      </c>
      <c r="H101" s="118">
        <v>839661.14619333751</v>
      </c>
      <c r="I101" s="118">
        <v>4032585.3014343614</v>
      </c>
      <c r="J101" s="118">
        <v>766321.46458210726</v>
      </c>
      <c r="K101" s="118">
        <v>-1476138.0402325867</v>
      </c>
      <c r="L101" s="118">
        <v>-176788</v>
      </c>
      <c r="M101" s="118">
        <v>-42146.53</v>
      </c>
      <c r="N101" s="118">
        <v>31000.100698383154</v>
      </c>
      <c r="O101" s="118">
        <v>-116384.36229280756</v>
      </c>
      <c r="P101" s="136">
        <f t="shared" si="14"/>
        <v>32622.096108675003</v>
      </c>
      <c r="Q101" s="136">
        <f t="shared" si="12"/>
        <v>8.1575634180232566</v>
      </c>
      <c r="R101" s="118">
        <v>33207000</v>
      </c>
      <c r="S101" s="118">
        <v>11098535.167225759</v>
      </c>
      <c r="T101" s="118">
        <v>1261970.6278330295</v>
      </c>
      <c r="U101" s="118">
        <v>15138835.370917821</v>
      </c>
      <c r="V101" s="118">
        <v>2555785.6413360024</v>
      </c>
      <c r="W101" s="118">
        <v>3684563.47</v>
      </c>
      <c r="X101" s="168">
        <f t="shared" si="13"/>
        <v>532690.27731261402</v>
      </c>
      <c r="Y101" s="168">
        <f t="shared" si="9"/>
        <v>133.20587079585246</v>
      </c>
      <c r="Z101" s="134">
        <f t="shared" si="11"/>
        <v>-500068.18120393902</v>
      </c>
      <c r="AA101" s="134">
        <f t="shared" si="10"/>
        <v>-125.04830737782922</v>
      </c>
    </row>
    <row r="102" spans="1:27" s="119" customFormat="1" ht="15" x14ac:dyDescent="0.2">
      <c r="A102" s="118">
        <v>275</v>
      </c>
      <c r="B102" s="118" t="s">
        <v>103</v>
      </c>
      <c r="C102" s="118">
        <v>13</v>
      </c>
      <c r="D102" s="118">
        <v>2521</v>
      </c>
      <c r="E102" s="118">
        <v>6755173.2286696136</v>
      </c>
      <c r="F102" s="118">
        <v>3341246.1782093076</v>
      </c>
      <c r="G102" s="118">
        <v>824714</v>
      </c>
      <c r="H102" s="118">
        <v>732801.8358424477</v>
      </c>
      <c r="I102" s="118">
        <v>1524724.402796132</v>
      </c>
      <c r="J102" s="118">
        <v>549702.70378580643</v>
      </c>
      <c r="K102" s="118">
        <v>454966.5521163895</v>
      </c>
      <c r="L102" s="118">
        <v>-58844</v>
      </c>
      <c r="M102" s="118">
        <v>-125861.42</v>
      </c>
      <c r="N102" s="118">
        <v>20130.082913908638</v>
      </c>
      <c r="O102" s="118">
        <v>-73369.586731724892</v>
      </c>
      <c r="P102" s="136">
        <f t="shared" si="14"/>
        <v>435037.52026265301</v>
      </c>
      <c r="Q102" s="136">
        <f t="shared" si="12"/>
        <v>172.56545825571322</v>
      </c>
      <c r="R102" s="118">
        <v>18787135.009999998</v>
      </c>
      <c r="S102" s="118">
        <v>7501431.9904215122</v>
      </c>
      <c r="T102" s="118">
        <v>1101366.1844993301</v>
      </c>
      <c r="U102" s="118">
        <v>8599532.5585346036</v>
      </c>
      <c r="V102" s="118">
        <v>1833332.8012748254</v>
      </c>
      <c r="W102" s="118">
        <v>640008.57999999996</v>
      </c>
      <c r="X102" s="168">
        <f t="shared" si="13"/>
        <v>888537.1047302708</v>
      </c>
      <c r="Y102" s="168">
        <f t="shared" si="9"/>
        <v>352.45422639042874</v>
      </c>
      <c r="Z102" s="134">
        <f t="shared" si="11"/>
        <v>-453499.58446761779</v>
      </c>
      <c r="AA102" s="134">
        <f t="shared" si="10"/>
        <v>-179.88876813471552</v>
      </c>
    </row>
    <row r="103" spans="1:27" s="119" customFormat="1" ht="15" x14ac:dyDescent="0.2">
      <c r="A103" s="118">
        <v>276</v>
      </c>
      <c r="B103" s="118" t="s">
        <v>104</v>
      </c>
      <c r="C103" s="118">
        <v>12</v>
      </c>
      <c r="D103" s="118">
        <v>15157</v>
      </c>
      <c r="E103" s="118">
        <v>44706604.705338247</v>
      </c>
      <c r="F103" s="118">
        <v>21276667.590845559</v>
      </c>
      <c r="G103" s="118">
        <v>3011871</v>
      </c>
      <c r="H103" s="118">
        <v>2547880.7326054471</v>
      </c>
      <c r="I103" s="118">
        <v>15472572.69138262</v>
      </c>
      <c r="J103" s="118">
        <v>2065375.3018972864</v>
      </c>
      <c r="K103" s="118">
        <v>1084928.5536712019</v>
      </c>
      <c r="L103" s="118">
        <v>-1601954</v>
      </c>
      <c r="M103" s="118">
        <v>-233413.8</v>
      </c>
      <c r="N103" s="118">
        <v>150409.0731401885</v>
      </c>
      <c r="O103" s="118">
        <v>-441119.72474920837</v>
      </c>
      <c r="P103" s="136">
        <f t="shared" si="14"/>
        <v>-1373387.2865451425</v>
      </c>
      <c r="Q103" s="136">
        <f t="shared" si="12"/>
        <v>-90.610759816925679</v>
      </c>
      <c r="R103" s="118">
        <v>90017617.75999999</v>
      </c>
      <c r="S103" s="118">
        <v>53833372.524779789</v>
      </c>
      <c r="T103" s="118">
        <v>3829343.1372248102</v>
      </c>
      <c r="U103" s="118">
        <v>22835500.348967548</v>
      </c>
      <c r="V103" s="118">
        <v>6888305.7365979804</v>
      </c>
      <c r="W103" s="118">
        <v>1176503.2</v>
      </c>
      <c r="X103" s="168">
        <f t="shared" si="13"/>
        <v>-1454592.8124298602</v>
      </c>
      <c r="Y103" s="168">
        <f t="shared" si="9"/>
        <v>-95.968385064977255</v>
      </c>
      <c r="Z103" s="134">
        <f t="shared" si="11"/>
        <v>81205.525884717703</v>
      </c>
      <c r="AA103" s="134">
        <f t="shared" si="10"/>
        <v>5.3576252480515736</v>
      </c>
    </row>
    <row r="104" spans="1:27" s="119" customFormat="1" ht="15" x14ac:dyDescent="0.2">
      <c r="A104" s="118">
        <v>280</v>
      </c>
      <c r="B104" s="118" t="s">
        <v>105</v>
      </c>
      <c r="C104" s="118">
        <v>15</v>
      </c>
      <c r="D104" s="118">
        <v>2024</v>
      </c>
      <c r="E104" s="118">
        <v>6345420.6906245612</v>
      </c>
      <c r="F104" s="118">
        <v>2823827.6326578134</v>
      </c>
      <c r="G104" s="118">
        <v>784754</v>
      </c>
      <c r="H104" s="118">
        <v>532678.54447363247</v>
      </c>
      <c r="I104" s="118">
        <v>2034889.4025898704</v>
      </c>
      <c r="J104" s="118">
        <v>515568.80649195891</v>
      </c>
      <c r="K104" s="118">
        <v>83716.819610627426</v>
      </c>
      <c r="L104" s="118">
        <v>-259196</v>
      </c>
      <c r="M104" s="118">
        <v>-27878.53</v>
      </c>
      <c r="N104" s="118">
        <v>16340.239783263085</v>
      </c>
      <c r="O104" s="118">
        <v>-58905.213623566517</v>
      </c>
      <c r="P104" s="136">
        <f t="shared" si="14"/>
        <v>100375.01135903783</v>
      </c>
      <c r="Q104" s="136">
        <f t="shared" si="12"/>
        <v>49.59239691652067</v>
      </c>
      <c r="R104" s="118">
        <v>14907312.929999998</v>
      </c>
      <c r="S104" s="118">
        <v>6232048.8204394886</v>
      </c>
      <c r="T104" s="118">
        <v>800590.42894881091</v>
      </c>
      <c r="U104" s="118">
        <v>6066531.8348427098</v>
      </c>
      <c r="V104" s="118">
        <v>1719491.6411110202</v>
      </c>
      <c r="W104" s="118">
        <v>497679.47</v>
      </c>
      <c r="X104" s="168">
        <f t="shared" si="13"/>
        <v>409029.26534203254</v>
      </c>
      <c r="Y104" s="168">
        <f t="shared" si="9"/>
        <v>202.08955797531252</v>
      </c>
      <c r="Z104" s="134">
        <f t="shared" si="11"/>
        <v>-308654.25398299471</v>
      </c>
      <c r="AA104" s="134">
        <f t="shared" si="10"/>
        <v>-152.49716105879185</v>
      </c>
    </row>
    <row r="105" spans="1:27" s="119" customFormat="1" ht="15" x14ac:dyDescent="0.2">
      <c r="A105" s="118">
        <v>284</v>
      </c>
      <c r="B105" s="118" t="s">
        <v>106</v>
      </c>
      <c r="C105" s="118">
        <v>2</v>
      </c>
      <c r="D105" s="118">
        <v>2227</v>
      </c>
      <c r="E105" s="118">
        <v>7046953.4514823761</v>
      </c>
      <c r="F105" s="118">
        <v>2473754.3744453448</v>
      </c>
      <c r="G105" s="118">
        <v>539286</v>
      </c>
      <c r="H105" s="118">
        <v>401317.38427851006</v>
      </c>
      <c r="I105" s="118">
        <v>1147932.6851701292</v>
      </c>
      <c r="J105" s="118">
        <v>478730.96189215779</v>
      </c>
      <c r="K105" s="118">
        <v>410368.16109853151</v>
      </c>
      <c r="L105" s="118">
        <v>739685</v>
      </c>
      <c r="M105" s="118">
        <v>6058.93</v>
      </c>
      <c r="N105" s="118">
        <v>18359.152939255553</v>
      </c>
      <c r="O105" s="118">
        <v>-64813.197005772054</v>
      </c>
      <c r="P105" s="136">
        <f t="shared" si="14"/>
        <v>-896273.99866421986</v>
      </c>
      <c r="Q105" s="136">
        <f t="shared" si="12"/>
        <v>-402.45801466736413</v>
      </c>
      <c r="R105" s="118">
        <v>17316000</v>
      </c>
      <c r="S105" s="118">
        <v>6402247.4147998039</v>
      </c>
      <c r="T105" s="118">
        <v>603160.87471034052</v>
      </c>
      <c r="U105" s="118">
        <v>6945112.2410172271</v>
      </c>
      <c r="V105" s="118">
        <v>1596632.4512835755</v>
      </c>
      <c r="W105" s="118">
        <v>1285029.93</v>
      </c>
      <c r="X105" s="168">
        <f t="shared" si="13"/>
        <v>-483817.08818905056</v>
      </c>
      <c r="Y105" s="168">
        <f t="shared" si="9"/>
        <v>-217.25060089315247</v>
      </c>
      <c r="Z105" s="134">
        <f t="shared" si="11"/>
        <v>-412456.91047516931</v>
      </c>
      <c r="AA105" s="134">
        <f t="shared" si="10"/>
        <v>-185.20741377421163</v>
      </c>
    </row>
    <row r="106" spans="1:27" s="119" customFormat="1" ht="15" x14ac:dyDescent="0.2">
      <c r="A106" s="118">
        <v>285</v>
      </c>
      <c r="B106" s="118" t="s">
        <v>107</v>
      </c>
      <c r="C106" s="118">
        <v>8</v>
      </c>
      <c r="D106" s="118">
        <v>50617</v>
      </c>
      <c r="E106" s="118">
        <v>133610113.32437938</v>
      </c>
      <c r="F106" s="118">
        <v>90845446.236331448</v>
      </c>
      <c r="G106" s="118">
        <v>16373125</v>
      </c>
      <c r="H106" s="118">
        <v>11866083.824572839</v>
      </c>
      <c r="I106" s="118">
        <v>13879206.827607723</v>
      </c>
      <c r="J106" s="118">
        <v>7648979.9037510864</v>
      </c>
      <c r="K106" s="118">
        <v>-9939221.008003816</v>
      </c>
      <c r="L106" s="118">
        <v>-1698135</v>
      </c>
      <c r="M106" s="118">
        <v>2475540.0299999998</v>
      </c>
      <c r="N106" s="118">
        <v>560473.80524503218</v>
      </c>
      <c r="O106" s="118">
        <v>-1473125.0978182147</v>
      </c>
      <c r="P106" s="136">
        <f t="shared" si="14"/>
        <v>-3071738.8026932925</v>
      </c>
      <c r="Q106" s="136">
        <f t="shared" si="12"/>
        <v>-60.685911901007415</v>
      </c>
      <c r="R106" s="118">
        <v>386422735.31999999</v>
      </c>
      <c r="S106" s="118">
        <v>210969542.34961885</v>
      </c>
      <c r="T106" s="118">
        <v>17834157.65026661</v>
      </c>
      <c r="U106" s="118">
        <v>108346603.88713506</v>
      </c>
      <c r="V106" s="118">
        <v>25510381.624942832</v>
      </c>
      <c r="W106" s="118">
        <v>17150530.030000001</v>
      </c>
      <c r="X106" s="168">
        <f t="shared" si="13"/>
        <v>-6611519.778036654</v>
      </c>
      <c r="Y106" s="168">
        <f t="shared" si="9"/>
        <v>-130.61856249948937</v>
      </c>
      <c r="Z106" s="134">
        <f t="shared" si="11"/>
        <v>3539780.9753433615</v>
      </c>
      <c r="AA106" s="134">
        <f t="shared" si="10"/>
        <v>69.932650598481956</v>
      </c>
    </row>
    <row r="107" spans="1:27" s="119" customFormat="1" ht="15" x14ac:dyDescent="0.2">
      <c r="A107" s="118">
        <v>286</v>
      </c>
      <c r="B107" s="118" t="s">
        <v>108</v>
      </c>
      <c r="C107" s="118">
        <v>8</v>
      </c>
      <c r="D107" s="118">
        <v>79429</v>
      </c>
      <c r="E107" s="118">
        <v>209124100.36324632</v>
      </c>
      <c r="F107" s="118">
        <v>129067795.62464739</v>
      </c>
      <c r="G107" s="118">
        <v>29477184</v>
      </c>
      <c r="H107" s="118">
        <v>21632541.222770568</v>
      </c>
      <c r="I107" s="118">
        <v>14925006.356013276</v>
      </c>
      <c r="J107" s="118">
        <v>12969757.757887859</v>
      </c>
      <c r="K107" s="118">
        <v>-13685020.369259261</v>
      </c>
      <c r="L107" s="118">
        <v>-7243028</v>
      </c>
      <c r="M107" s="118">
        <v>9075567.5700000003</v>
      </c>
      <c r="N107" s="118">
        <v>865136.83786623343</v>
      </c>
      <c r="O107" s="118">
        <v>-2311651.2909615934</v>
      </c>
      <c r="P107" s="136">
        <f t="shared" si="14"/>
        <v>-14350810.654281855</v>
      </c>
      <c r="Q107" s="136">
        <f t="shared" si="12"/>
        <v>-180.67469884150441</v>
      </c>
      <c r="R107" s="118">
        <v>583510089.60000014</v>
      </c>
      <c r="S107" s="118">
        <v>312821164.86511707</v>
      </c>
      <c r="T107" s="118">
        <v>32512676.991532184</v>
      </c>
      <c r="U107" s="118">
        <v>142226775.90896529</v>
      </c>
      <c r="V107" s="118">
        <v>43255894.792523317</v>
      </c>
      <c r="W107" s="118">
        <v>31309723.57</v>
      </c>
      <c r="X107" s="168">
        <f t="shared" si="13"/>
        <v>-21383853.471862197</v>
      </c>
      <c r="Y107" s="168">
        <f t="shared" si="9"/>
        <v>-269.21972417960944</v>
      </c>
      <c r="Z107" s="134">
        <f t="shared" si="11"/>
        <v>7033042.8175803423</v>
      </c>
      <c r="AA107" s="134">
        <f t="shared" si="10"/>
        <v>88.545025338105006</v>
      </c>
    </row>
    <row r="108" spans="1:27" s="119" customFormat="1" ht="15" x14ac:dyDescent="0.2">
      <c r="A108" s="118">
        <v>287</v>
      </c>
      <c r="B108" s="118" t="s">
        <v>109</v>
      </c>
      <c r="C108" s="118">
        <v>15</v>
      </c>
      <c r="D108" s="118">
        <v>6242</v>
      </c>
      <c r="E108" s="118">
        <v>19249156.203960799</v>
      </c>
      <c r="F108" s="118">
        <v>9259660.3293567337</v>
      </c>
      <c r="G108" s="118">
        <v>3067410</v>
      </c>
      <c r="H108" s="118">
        <v>1289447.1926197035</v>
      </c>
      <c r="I108" s="118">
        <v>3203748.0391257778</v>
      </c>
      <c r="J108" s="118">
        <v>1394564.1116987979</v>
      </c>
      <c r="K108" s="118">
        <v>554680.06003457645</v>
      </c>
      <c r="L108" s="118">
        <v>91417</v>
      </c>
      <c r="M108" s="118">
        <v>-273763.7</v>
      </c>
      <c r="N108" s="118">
        <v>58117.144563680376</v>
      </c>
      <c r="O108" s="118">
        <v>-181663.2131612165</v>
      </c>
      <c r="P108" s="136">
        <f t="shared" si="14"/>
        <v>-785539.23972274363</v>
      </c>
      <c r="Q108" s="136">
        <f t="shared" si="12"/>
        <v>-125.84736298025371</v>
      </c>
      <c r="R108" s="118">
        <v>50450750.200000003</v>
      </c>
      <c r="S108" s="118">
        <v>21685990.524878338</v>
      </c>
      <c r="T108" s="118">
        <v>1937977.5884653602</v>
      </c>
      <c r="U108" s="118">
        <v>18846870.116298445</v>
      </c>
      <c r="V108" s="118">
        <v>4651059.7671251819</v>
      </c>
      <c r="W108" s="118">
        <v>2885063.3</v>
      </c>
      <c r="X108" s="168">
        <f t="shared" si="13"/>
        <v>-443788.90323268622</v>
      </c>
      <c r="Y108" s="168">
        <f t="shared" si="9"/>
        <v>-71.097228970311789</v>
      </c>
      <c r="Z108" s="134">
        <f t="shared" si="11"/>
        <v>-341750.33649005741</v>
      </c>
      <c r="AA108" s="134">
        <f t="shared" si="10"/>
        <v>-54.75013400994191</v>
      </c>
    </row>
    <row r="109" spans="1:27" s="119" customFormat="1" ht="15" x14ac:dyDescent="0.2">
      <c r="A109" s="118">
        <v>288</v>
      </c>
      <c r="B109" s="118" t="s">
        <v>110</v>
      </c>
      <c r="C109" s="118">
        <v>15</v>
      </c>
      <c r="D109" s="118">
        <v>6405</v>
      </c>
      <c r="E109" s="118">
        <v>17680734.393108245</v>
      </c>
      <c r="F109" s="118">
        <v>9549068.694631258</v>
      </c>
      <c r="G109" s="118">
        <v>1743276</v>
      </c>
      <c r="H109" s="118">
        <v>2039774.1413333705</v>
      </c>
      <c r="I109" s="118">
        <v>5985264.7068657856</v>
      </c>
      <c r="J109" s="118">
        <v>1294172.2385443882</v>
      </c>
      <c r="K109" s="118">
        <v>-493769.64538959536</v>
      </c>
      <c r="L109" s="118">
        <v>99419</v>
      </c>
      <c r="M109" s="118">
        <v>-153039.66</v>
      </c>
      <c r="N109" s="118">
        <v>57898.981822834619</v>
      </c>
      <c r="O109" s="118">
        <v>-186407.06188682982</v>
      </c>
      <c r="P109" s="136">
        <f t="shared" si="14"/>
        <v>2254923.0028129704</v>
      </c>
      <c r="Q109" s="136">
        <f t="shared" si="12"/>
        <v>352.05667491225142</v>
      </c>
      <c r="R109" s="118">
        <v>44174876.080000006</v>
      </c>
      <c r="S109" s="118">
        <v>21548939.248724017</v>
      </c>
      <c r="T109" s="118">
        <v>3065683.1811809721</v>
      </c>
      <c r="U109" s="118">
        <v>15151207.48135066</v>
      </c>
      <c r="V109" s="118">
        <v>4316239.3036858812</v>
      </c>
      <c r="W109" s="118">
        <v>1689655.34</v>
      </c>
      <c r="X109" s="168">
        <f t="shared" si="13"/>
        <v>1596848.4749415293</v>
      </c>
      <c r="Y109" s="168">
        <f t="shared" si="9"/>
        <v>249.31279858571887</v>
      </c>
      <c r="Z109" s="134">
        <f t="shared" si="11"/>
        <v>658074.5278714411</v>
      </c>
      <c r="AA109" s="134">
        <f t="shared" si="10"/>
        <v>102.74387632653257</v>
      </c>
    </row>
    <row r="110" spans="1:27" s="119" customFormat="1" ht="15" x14ac:dyDescent="0.2">
      <c r="A110" s="118">
        <v>290</v>
      </c>
      <c r="B110" s="118" t="s">
        <v>111</v>
      </c>
      <c r="C110" s="118">
        <v>18</v>
      </c>
      <c r="D110" s="118">
        <v>7755</v>
      </c>
      <c r="E110" s="118">
        <v>23749710.50690157</v>
      </c>
      <c r="F110" s="118">
        <v>10622488.850092106</v>
      </c>
      <c r="G110" s="118">
        <v>2288715</v>
      </c>
      <c r="H110" s="118">
        <v>2928305.3186374786</v>
      </c>
      <c r="I110" s="118">
        <v>5841377.3472862486</v>
      </c>
      <c r="J110" s="118">
        <v>1653615.2453967961</v>
      </c>
      <c r="K110" s="118">
        <v>60498.048507430183</v>
      </c>
      <c r="L110" s="118">
        <v>-580173</v>
      </c>
      <c r="M110" s="118">
        <v>-203922.97</v>
      </c>
      <c r="N110" s="118">
        <v>66362.214722223376</v>
      </c>
      <c r="O110" s="118">
        <v>-225696.60654681738</v>
      </c>
      <c r="P110" s="136">
        <f t="shared" si="14"/>
        <v>-1298141.0588061027</v>
      </c>
      <c r="Q110" s="136">
        <f t="shared" si="12"/>
        <v>-167.39407592599648</v>
      </c>
      <c r="R110" s="118">
        <v>67474227.289999992</v>
      </c>
      <c r="S110" s="118">
        <v>24079480.042439703</v>
      </c>
      <c r="T110" s="118">
        <v>4401103.133330931</v>
      </c>
      <c r="U110" s="118">
        <v>31275962.566140302</v>
      </c>
      <c r="V110" s="118">
        <v>5515030.3049179669</v>
      </c>
      <c r="W110" s="118">
        <v>1504619.03</v>
      </c>
      <c r="X110" s="168">
        <f t="shared" si="13"/>
        <v>-698032.21317108721</v>
      </c>
      <c r="Y110" s="168">
        <f t="shared" si="9"/>
        <v>-90.010601311552193</v>
      </c>
      <c r="Z110" s="134">
        <f t="shared" si="11"/>
        <v>-600108.84563501552</v>
      </c>
      <c r="AA110" s="134">
        <f t="shared" si="10"/>
        <v>-77.383474614444296</v>
      </c>
    </row>
    <row r="111" spans="1:27" s="119" customFormat="1" ht="15" x14ac:dyDescent="0.2">
      <c r="A111" s="118">
        <v>291</v>
      </c>
      <c r="B111" s="118" t="s">
        <v>112</v>
      </c>
      <c r="C111" s="118">
        <v>6</v>
      </c>
      <c r="D111" s="118">
        <v>2119</v>
      </c>
      <c r="E111" s="118">
        <v>7254358.1401013061</v>
      </c>
      <c r="F111" s="118">
        <v>2749315.1030962542</v>
      </c>
      <c r="G111" s="118">
        <v>1573605</v>
      </c>
      <c r="H111" s="118">
        <v>936510.75048493734</v>
      </c>
      <c r="I111" s="118">
        <v>-24346.200333576311</v>
      </c>
      <c r="J111" s="118">
        <v>446032.02819678537</v>
      </c>
      <c r="K111" s="118">
        <v>1048084.3780698027</v>
      </c>
      <c r="L111" s="118">
        <v>-96129</v>
      </c>
      <c r="M111" s="118">
        <v>50199.839999999997</v>
      </c>
      <c r="N111" s="118">
        <v>18031.056083180949</v>
      </c>
      <c r="O111" s="118">
        <v>-61670.033432973047</v>
      </c>
      <c r="P111" s="136">
        <f t="shared" si="14"/>
        <v>-614725.21793689393</v>
      </c>
      <c r="Q111" s="136">
        <f t="shared" si="12"/>
        <v>-290.10156580315902</v>
      </c>
      <c r="R111" s="118">
        <v>18352403.069999997</v>
      </c>
      <c r="S111" s="118">
        <v>6334818.0819126293</v>
      </c>
      <c r="T111" s="118">
        <v>1407530.960697483</v>
      </c>
      <c r="U111" s="118">
        <v>7931140.799128619</v>
      </c>
      <c r="V111" s="118">
        <v>1487577.0886346849</v>
      </c>
      <c r="W111" s="118">
        <v>1527675.84</v>
      </c>
      <c r="X111" s="168">
        <f t="shared" si="13"/>
        <v>336339.70037341863</v>
      </c>
      <c r="Y111" s="168">
        <f t="shared" si="9"/>
        <v>158.72567266324617</v>
      </c>
      <c r="Z111" s="134">
        <f t="shared" si="11"/>
        <v>-951064.91831031255</v>
      </c>
      <c r="AA111" s="134">
        <f t="shared" si="10"/>
        <v>-448.82723846640516</v>
      </c>
    </row>
    <row r="112" spans="1:27" s="119" customFormat="1" ht="15" x14ac:dyDescent="0.2">
      <c r="A112" s="118">
        <v>297</v>
      </c>
      <c r="B112" s="118" t="s">
        <v>113</v>
      </c>
      <c r="C112" s="118">
        <v>11</v>
      </c>
      <c r="D112" s="118">
        <v>122594</v>
      </c>
      <c r="E112" s="118">
        <v>314360910.27779394</v>
      </c>
      <c r="F112" s="118">
        <v>184185302.17407897</v>
      </c>
      <c r="G112" s="118">
        <v>46991878</v>
      </c>
      <c r="H112" s="118">
        <v>26478665.540626977</v>
      </c>
      <c r="I112" s="118">
        <v>35408319.021848157</v>
      </c>
      <c r="J112" s="118">
        <v>18810094.740516961</v>
      </c>
      <c r="K112" s="118">
        <v>-14628902.320090845</v>
      </c>
      <c r="L112" s="118">
        <v>-1586408</v>
      </c>
      <c r="M112" s="118">
        <v>15234264.52</v>
      </c>
      <c r="N112" s="118">
        <v>1283846.7026722017</v>
      </c>
      <c r="O112" s="118">
        <v>-3567898.1022566766</v>
      </c>
      <c r="P112" s="136">
        <f t="shared" si="14"/>
        <v>-5751748.0003982186</v>
      </c>
      <c r="Q112" s="136">
        <f t="shared" si="12"/>
        <v>-46.917043251694359</v>
      </c>
      <c r="R112" s="118">
        <v>820174586.13999987</v>
      </c>
      <c r="S112" s="118">
        <v>459700236.95956928</v>
      </c>
      <c r="T112" s="118">
        <v>39796170.548055507</v>
      </c>
      <c r="U112" s="118">
        <v>184175656.63352802</v>
      </c>
      <c r="V112" s="118">
        <v>62734207.864318751</v>
      </c>
      <c r="W112" s="118">
        <v>60639734.519999996</v>
      </c>
      <c r="X112" s="168">
        <f t="shared" si="13"/>
        <v>-13128579.614528298</v>
      </c>
      <c r="Y112" s="168">
        <f t="shared" si="9"/>
        <v>-107.08990337641563</v>
      </c>
      <c r="Z112" s="134">
        <f t="shared" si="11"/>
        <v>7376831.6141300797</v>
      </c>
      <c r="AA112" s="134">
        <f t="shared" si="10"/>
        <v>60.172860124721275</v>
      </c>
    </row>
    <row r="113" spans="1:27" s="119" customFormat="1" ht="15" x14ac:dyDescent="0.2">
      <c r="A113" s="118">
        <v>300</v>
      </c>
      <c r="B113" s="118" t="s">
        <v>114</v>
      </c>
      <c r="C113" s="118">
        <v>14</v>
      </c>
      <c r="D113" s="118">
        <v>3437</v>
      </c>
      <c r="E113" s="118">
        <v>10146532.190847876</v>
      </c>
      <c r="F113" s="118">
        <v>4214441.5242830291</v>
      </c>
      <c r="G113" s="118">
        <v>959933</v>
      </c>
      <c r="H113" s="118">
        <v>628202.17826829175</v>
      </c>
      <c r="I113" s="118">
        <v>2286437.5600698441</v>
      </c>
      <c r="J113" s="118">
        <v>752239.10934231849</v>
      </c>
      <c r="K113" s="118">
        <v>1356539.9367799582</v>
      </c>
      <c r="L113" s="118">
        <v>960661</v>
      </c>
      <c r="M113" s="118">
        <v>53608.55</v>
      </c>
      <c r="N113" s="118">
        <v>27179.524146290743</v>
      </c>
      <c r="O113" s="118">
        <v>-100028.27036768683</v>
      </c>
      <c r="P113" s="136">
        <f t="shared" si="14"/>
        <v>992681.92167417146</v>
      </c>
      <c r="Q113" s="136">
        <f t="shared" si="12"/>
        <v>288.82220589879881</v>
      </c>
      <c r="R113" s="118">
        <v>26212631.319999993</v>
      </c>
      <c r="S113" s="118">
        <v>10013178.675331011</v>
      </c>
      <c r="T113" s="118">
        <v>944157.89144156931</v>
      </c>
      <c r="U113" s="118">
        <v>12498460.150815271</v>
      </c>
      <c r="V113" s="118">
        <v>2508819.0835903282</v>
      </c>
      <c r="W113" s="118">
        <v>1974202.55</v>
      </c>
      <c r="X113" s="168">
        <f t="shared" si="13"/>
        <v>1726187.0311781876</v>
      </c>
      <c r="Y113" s="168">
        <f t="shared" si="9"/>
        <v>502.23655256857364</v>
      </c>
      <c r="Z113" s="134">
        <f t="shared" si="11"/>
        <v>-733505.10950401612</v>
      </c>
      <c r="AA113" s="134">
        <f t="shared" si="10"/>
        <v>-213.41434666977483</v>
      </c>
    </row>
    <row r="114" spans="1:27" s="119" customFormat="1" ht="15" x14ac:dyDescent="0.2">
      <c r="A114" s="118">
        <v>301</v>
      </c>
      <c r="B114" s="118" t="s">
        <v>115</v>
      </c>
      <c r="C114" s="118">
        <v>14</v>
      </c>
      <c r="D114" s="118">
        <v>19890</v>
      </c>
      <c r="E114" s="118">
        <v>57453083.667203456</v>
      </c>
      <c r="F114" s="118">
        <v>25308868.537299864</v>
      </c>
      <c r="G114" s="118">
        <v>5037075</v>
      </c>
      <c r="H114" s="118">
        <v>3829013.9576304448</v>
      </c>
      <c r="I114" s="118">
        <v>13844939.004117411</v>
      </c>
      <c r="J114" s="118">
        <v>4259249.4221404158</v>
      </c>
      <c r="K114" s="118">
        <v>-3278223.9324743892</v>
      </c>
      <c r="L114" s="118">
        <v>-2569373</v>
      </c>
      <c r="M114" s="118">
        <v>11521192.33</v>
      </c>
      <c r="N114" s="118">
        <v>164054.85542264476</v>
      </c>
      <c r="O114" s="118">
        <v>-578865.95799048326</v>
      </c>
      <c r="P114" s="136">
        <f t="shared" si="14"/>
        <v>84846.54894246161</v>
      </c>
      <c r="Q114" s="136">
        <f t="shared" si="12"/>
        <v>4.265789288208226</v>
      </c>
      <c r="R114" s="118">
        <v>158470828.86999997</v>
      </c>
      <c r="S114" s="118">
        <v>60291174.140565321</v>
      </c>
      <c r="T114" s="118">
        <v>5754825.2291999012</v>
      </c>
      <c r="U114" s="118">
        <v>60924428.249818847</v>
      </c>
      <c r="V114" s="118">
        <v>14205172.397084527</v>
      </c>
      <c r="W114" s="118">
        <v>13988894.33</v>
      </c>
      <c r="X114" s="168">
        <f t="shared" si="13"/>
        <v>-3306334.5233313739</v>
      </c>
      <c r="Y114" s="168">
        <f t="shared" si="9"/>
        <v>-166.23099664813344</v>
      </c>
      <c r="Z114" s="134">
        <f t="shared" si="11"/>
        <v>3391181.0722738355</v>
      </c>
      <c r="AA114" s="134">
        <f t="shared" si="10"/>
        <v>170.49678593634167</v>
      </c>
    </row>
    <row r="115" spans="1:27" s="119" customFormat="1" ht="15" x14ac:dyDescent="0.2">
      <c r="A115" s="118">
        <v>304</v>
      </c>
      <c r="B115" s="118" t="s">
        <v>116</v>
      </c>
      <c r="C115" s="118">
        <v>2</v>
      </c>
      <c r="D115" s="118">
        <v>950</v>
      </c>
      <c r="E115" s="118">
        <v>2862742.936048395</v>
      </c>
      <c r="F115" s="118">
        <v>1079193.5115511236</v>
      </c>
      <c r="G115" s="118">
        <v>1494643</v>
      </c>
      <c r="H115" s="118">
        <v>231304.21133980912</v>
      </c>
      <c r="I115" s="118">
        <v>203629.06231963728</v>
      </c>
      <c r="J115" s="118">
        <v>180052.12681472843</v>
      </c>
      <c r="K115" s="118">
        <v>-288000.97719419369</v>
      </c>
      <c r="L115" s="118">
        <v>-188510</v>
      </c>
      <c r="M115" s="118">
        <v>15894.77</v>
      </c>
      <c r="N115" s="118">
        <v>11531.431272340822</v>
      </c>
      <c r="O115" s="118">
        <v>-27648.198094065312</v>
      </c>
      <c r="P115" s="136">
        <f t="shared" si="14"/>
        <v>-150653.99803901464</v>
      </c>
      <c r="Q115" s="136">
        <f t="shared" si="12"/>
        <v>-158.58315583054173</v>
      </c>
      <c r="R115" s="118">
        <v>7986202.5100000007</v>
      </c>
      <c r="S115" s="118">
        <v>3557133.5515971929</v>
      </c>
      <c r="T115" s="118">
        <v>347639.1900807459</v>
      </c>
      <c r="U115" s="118">
        <v>1965865.1572953188</v>
      </c>
      <c r="V115" s="118">
        <v>600498.17429560807</v>
      </c>
      <c r="W115" s="118">
        <v>1322027.77</v>
      </c>
      <c r="X115" s="168">
        <f t="shared" si="13"/>
        <v>-193038.66673113499</v>
      </c>
      <c r="Y115" s="168">
        <f t="shared" si="9"/>
        <v>-203.19859655908945</v>
      </c>
      <c r="Z115" s="134">
        <f t="shared" si="11"/>
        <v>42384.668692120351</v>
      </c>
      <c r="AA115" s="134">
        <f t="shared" si="10"/>
        <v>44.615440728547739</v>
      </c>
    </row>
    <row r="116" spans="1:27" s="119" customFormat="1" ht="15" x14ac:dyDescent="0.2">
      <c r="A116" s="118">
        <v>305</v>
      </c>
      <c r="B116" s="118" t="s">
        <v>117</v>
      </c>
      <c r="C116" s="118">
        <v>17</v>
      </c>
      <c r="D116" s="118">
        <v>15146</v>
      </c>
      <c r="E116" s="118">
        <v>44022450.776840255</v>
      </c>
      <c r="F116" s="118">
        <v>17248083.850677084</v>
      </c>
      <c r="G116" s="118">
        <v>7783161</v>
      </c>
      <c r="H116" s="118">
        <v>3873973.0931541566</v>
      </c>
      <c r="I116" s="118">
        <v>10870612.799990298</v>
      </c>
      <c r="J116" s="118">
        <v>2744680.3713774914</v>
      </c>
      <c r="K116" s="118">
        <v>994957.87147110235</v>
      </c>
      <c r="L116" s="118">
        <v>-745181</v>
      </c>
      <c r="M116" s="118">
        <v>-1334765.5</v>
      </c>
      <c r="N116" s="118">
        <v>129627.4880855685</v>
      </c>
      <c r="O116" s="118">
        <v>-440799.58771864552</v>
      </c>
      <c r="P116" s="136">
        <f t="shared" si="14"/>
        <v>-2898100.389803201</v>
      </c>
      <c r="Q116" s="136">
        <f t="shared" si="12"/>
        <v>-191.34427504312697</v>
      </c>
      <c r="R116" s="118">
        <v>112350305.74000001</v>
      </c>
      <c r="S116" s="118">
        <v>44462506.256626137</v>
      </c>
      <c r="T116" s="118">
        <v>5822396.6641066018</v>
      </c>
      <c r="U116" s="118">
        <v>45997651.677155122</v>
      </c>
      <c r="V116" s="118">
        <v>9153879.941296827</v>
      </c>
      <c r="W116" s="118">
        <v>5703214.5</v>
      </c>
      <c r="X116" s="168">
        <f t="shared" si="13"/>
        <v>-1210656.70081532</v>
      </c>
      <c r="Y116" s="168">
        <f t="shared" si="9"/>
        <v>-79.932437661119764</v>
      </c>
      <c r="Z116" s="134">
        <f t="shared" si="11"/>
        <v>-1687443.6889878809</v>
      </c>
      <c r="AA116" s="134">
        <f t="shared" si="10"/>
        <v>-111.41183738200719</v>
      </c>
    </row>
    <row r="117" spans="1:27" s="119" customFormat="1" ht="15" x14ac:dyDescent="0.2">
      <c r="A117" s="118">
        <v>309</v>
      </c>
      <c r="B117" s="118" t="s">
        <v>118</v>
      </c>
      <c r="C117" s="118">
        <v>12</v>
      </c>
      <c r="D117" s="118">
        <v>6457</v>
      </c>
      <c r="E117" s="118">
        <v>16856396.663703166</v>
      </c>
      <c r="F117" s="118">
        <v>8011650.569904319</v>
      </c>
      <c r="G117" s="118">
        <v>1573630</v>
      </c>
      <c r="H117" s="118">
        <v>1008917.1665499614</v>
      </c>
      <c r="I117" s="118">
        <v>4462631.7815837059</v>
      </c>
      <c r="J117" s="118">
        <v>1241762.1980564659</v>
      </c>
      <c r="K117" s="118">
        <v>-1539833.7131683042</v>
      </c>
      <c r="L117" s="118">
        <v>-552696</v>
      </c>
      <c r="M117" s="118">
        <v>-3931137.75</v>
      </c>
      <c r="N117" s="118">
        <v>49720.692421163942</v>
      </c>
      <c r="O117" s="118">
        <v>-187920.4369403997</v>
      </c>
      <c r="P117" s="136">
        <f t="shared" si="14"/>
        <v>-6719672.155296253</v>
      </c>
      <c r="Q117" s="136">
        <f t="shared" si="12"/>
        <v>-1040.6802160904836</v>
      </c>
      <c r="R117" s="118">
        <v>50100228.040000007</v>
      </c>
      <c r="S117" s="118">
        <v>18690088.516662456</v>
      </c>
      <c r="T117" s="118">
        <v>1516354.3482687336</v>
      </c>
      <c r="U117" s="118">
        <v>20720384.226599969</v>
      </c>
      <c r="V117" s="118">
        <v>4141444.7362207561</v>
      </c>
      <c r="W117" s="118">
        <v>-2910203.75</v>
      </c>
      <c r="X117" s="168">
        <f t="shared" si="13"/>
        <v>-7942159.9622480944</v>
      </c>
      <c r="Y117" s="168">
        <f t="shared" si="9"/>
        <v>-1230.0077376874856</v>
      </c>
      <c r="Z117" s="134">
        <f t="shared" si="11"/>
        <v>1222487.8069518413</v>
      </c>
      <c r="AA117" s="134">
        <f t="shared" si="10"/>
        <v>189.32752159700192</v>
      </c>
    </row>
    <row r="118" spans="1:27" s="119" customFormat="1" ht="15" x14ac:dyDescent="0.2">
      <c r="A118" s="118">
        <v>312</v>
      </c>
      <c r="B118" s="118" t="s">
        <v>119</v>
      </c>
      <c r="C118" s="118">
        <v>13</v>
      </c>
      <c r="D118" s="118">
        <v>1196</v>
      </c>
      <c r="E118" s="118">
        <v>2630144.5156046171</v>
      </c>
      <c r="F118" s="118">
        <v>1599360.4062486226</v>
      </c>
      <c r="G118" s="118">
        <v>482410</v>
      </c>
      <c r="H118" s="118">
        <v>825413.63769936597</v>
      </c>
      <c r="I118" s="118">
        <v>1061855.5349678551</v>
      </c>
      <c r="J118" s="118">
        <v>283825.71553729614</v>
      </c>
      <c r="K118" s="118">
        <v>-56176.698112860642</v>
      </c>
      <c r="L118" s="118">
        <v>-284203</v>
      </c>
      <c r="M118" s="118">
        <v>-129545.60000000001</v>
      </c>
      <c r="N118" s="118">
        <v>10052.044995361875</v>
      </c>
      <c r="O118" s="118">
        <v>-34807.62623210749</v>
      </c>
      <c r="P118" s="136">
        <f t="shared" si="14"/>
        <v>1128039.8994989172</v>
      </c>
      <c r="Q118" s="136">
        <f t="shared" si="12"/>
        <v>943.17717349407792</v>
      </c>
      <c r="R118" s="118">
        <v>9088121.4699999988</v>
      </c>
      <c r="S118" s="118">
        <v>3445667.9527128027</v>
      </c>
      <c r="T118" s="118">
        <v>1240557.3025640124</v>
      </c>
      <c r="U118" s="118">
        <v>4393240.9073845968</v>
      </c>
      <c r="V118" s="118">
        <v>946597.11614330707</v>
      </c>
      <c r="W118" s="118">
        <v>68661.399999999994</v>
      </c>
      <c r="X118" s="168">
        <f t="shared" si="13"/>
        <v>1006603.2088047192</v>
      </c>
      <c r="Y118" s="168">
        <f t="shared" si="9"/>
        <v>841.64147893371171</v>
      </c>
      <c r="Z118" s="134">
        <f t="shared" si="11"/>
        <v>121436.69069419801</v>
      </c>
      <c r="AA118" s="134">
        <f t="shared" si="10"/>
        <v>101.53569456036622</v>
      </c>
    </row>
    <row r="119" spans="1:27" s="119" customFormat="1" ht="15" x14ac:dyDescent="0.2">
      <c r="A119" s="118">
        <v>316</v>
      </c>
      <c r="B119" s="118" t="s">
        <v>120</v>
      </c>
      <c r="C119" s="118">
        <v>7</v>
      </c>
      <c r="D119" s="118">
        <v>4198</v>
      </c>
      <c r="E119" s="118">
        <v>11193106.339469742</v>
      </c>
      <c r="F119" s="118">
        <v>6793863.4795555864</v>
      </c>
      <c r="G119" s="118">
        <v>1203218</v>
      </c>
      <c r="H119" s="118">
        <v>559741.52785407298</v>
      </c>
      <c r="I119" s="118">
        <v>2032619.0217546544</v>
      </c>
      <c r="J119" s="118">
        <v>827459.53426801274</v>
      </c>
      <c r="K119" s="118">
        <v>-245532.84358190524</v>
      </c>
      <c r="L119" s="118">
        <v>-1102722</v>
      </c>
      <c r="M119" s="118">
        <v>74543.97</v>
      </c>
      <c r="N119" s="118">
        <v>40186.323281840814</v>
      </c>
      <c r="O119" s="118">
        <v>-122175.93220935388</v>
      </c>
      <c r="P119" s="136">
        <f t="shared" si="14"/>
        <v>-1131905.2585468329</v>
      </c>
      <c r="Q119" s="136">
        <f t="shared" si="12"/>
        <v>-269.62964710501024</v>
      </c>
      <c r="R119" s="118">
        <v>28411857.310000002</v>
      </c>
      <c r="S119" s="118">
        <v>15553227.85695895</v>
      </c>
      <c r="T119" s="118">
        <v>841264.80132209859</v>
      </c>
      <c r="U119" s="118">
        <v>7688445.8136950927</v>
      </c>
      <c r="V119" s="118">
        <v>2759689.3656398058</v>
      </c>
      <c r="W119" s="118">
        <v>175039.97</v>
      </c>
      <c r="X119" s="168">
        <f t="shared" si="13"/>
        <v>-1394189.5023840554</v>
      </c>
      <c r="Y119" s="168">
        <f t="shared" si="9"/>
        <v>-332.10802820010849</v>
      </c>
      <c r="Z119" s="134">
        <f t="shared" si="11"/>
        <v>262284.24383722246</v>
      </c>
      <c r="AA119" s="134">
        <f t="shared" si="10"/>
        <v>62.47838109509825</v>
      </c>
    </row>
    <row r="120" spans="1:27" s="119" customFormat="1" ht="15" x14ac:dyDescent="0.2">
      <c r="A120" s="118">
        <v>317</v>
      </c>
      <c r="B120" s="118" t="s">
        <v>121</v>
      </c>
      <c r="C120" s="118">
        <v>17</v>
      </c>
      <c r="D120" s="118">
        <v>2474</v>
      </c>
      <c r="E120" s="118">
        <v>7772794.0180544723</v>
      </c>
      <c r="F120" s="118">
        <v>2856207.2792845168</v>
      </c>
      <c r="G120" s="118">
        <v>627793</v>
      </c>
      <c r="H120" s="118">
        <v>774536.7617740233</v>
      </c>
      <c r="I120" s="118">
        <v>3191721.8498324733</v>
      </c>
      <c r="J120" s="118">
        <v>569123.00038735685</v>
      </c>
      <c r="K120" s="118">
        <v>820875.3197560932</v>
      </c>
      <c r="L120" s="118">
        <v>50206</v>
      </c>
      <c r="M120" s="118">
        <v>84541.440000000002</v>
      </c>
      <c r="N120" s="118">
        <v>17926.610352477466</v>
      </c>
      <c r="O120" s="118">
        <v>-72001.728510229033</v>
      </c>
      <c r="P120" s="136">
        <f t="shared" si="14"/>
        <v>1148135.5148222391</v>
      </c>
      <c r="Q120" s="136">
        <f t="shared" si="12"/>
        <v>464.08064463307966</v>
      </c>
      <c r="R120" s="118">
        <v>19294315.219999999</v>
      </c>
      <c r="S120" s="118">
        <v>6499677.8446373399</v>
      </c>
      <c r="T120" s="118">
        <v>1164091.7862723912</v>
      </c>
      <c r="U120" s="118">
        <v>10525233.454705406</v>
      </c>
      <c r="V120" s="118">
        <v>1898102.114805402</v>
      </c>
      <c r="W120" s="118">
        <v>762540.44</v>
      </c>
      <c r="X120" s="168">
        <f t="shared" si="13"/>
        <v>1555330.4204205386</v>
      </c>
      <c r="Y120" s="168">
        <f t="shared" si="9"/>
        <v>628.67033970110697</v>
      </c>
      <c r="Z120" s="134">
        <f t="shared" si="11"/>
        <v>-407194.90559829958</v>
      </c>
      <c r="AA120" s="134">
        <f t="shared" si="10"/>
        <v>-164.58969506802731</v>
      </c>
    </row>
    <row r="121" spans="1:27" s="119" customFormat="1" ht="15" x14ac:dyDescent="0.2">
      <c r="A121" s="118">
        <v>320</v>
      </c>
      <c r="B121" s="118" t="s">
        <v>122</v>
      </c>
      <c r="C121" s="118">
        <v>19</v>
      </c>
      <c r="D121" s="118">
        <v>6996</v>
      </c>
      <c r="E121" s="118">
        <v>21566163.666133188</v>
      </c>
      <c r="F121" s="118">
        <v>10154019.335774446</v>
      </c>
      <c r="G121" s="118">
        <v>4501173</v>
      </c>
      <c r="H121" s="118">
        <v>1167593.3916280244</v>
      </c>
      <c r="I121" s="118">
        <v>3486645.1223209403</v>
      </c>
      <c r="J121" s="118">
        <v>1319142.2897712681</v>
      </c>
      <c r="K121" s="118">
        <v>323770.66625699226</v>
      </c>
      <c r="L121" s="118">
        <v>-305796</v>
      </c>
      <c r="M121" s="118">
        <v>5596159.4400000004</v>
      </c>
      <c r="N121" s="118">
        <v>63939.420130566163</v>
      </c>
      <c r="O121" s="118">
        <v>-203607.15143797992</v>
      </c>
      <c r="P121" s="136">
        <f t="shared" si="14"/>
        <v>4536875.8483110741</v>
      </c>
      <c r="Q121" s="136">
        <f t="shared" si="12"/>
        <v>648.49569015309805</v>
      </c>
      <c r="R121" s="118">
        <v>60799138.989999995</v>
      </c>
      <c r="S121" s="118">
        <v>23951498.214400679</v>
      </c>
      <c r="T121" s="118">
        <v>1754837.1413475389</v>
      </c>
      <c r="U121" s="118">
        <v>26196052.277605809</v>
      </c>
      <c r="V121" s="118">
        <v>4399517.798858773</v>
      </c>
      <c r="W121" s="118">
        <v>9791536.4400000013</v>
      </c>
      <c r="X121" s="168">
        <f t="shared" si="13"/>
        <v>5294302.8822128028</v>
      </c>
      <c r="Y121" s="168">
        <f t="shared" si="9"/>
        <v>756.76141826941148</v>
      </c>
      <c r="Z121" s="134">
        <f t="shared" si="11"/>
        <v>-757427.03390172869</v>
      </c>
      <c r="AA121" s="134">
        <f t="shared" si="10"/>
        <v>-108.26572811631343</v>
      </c>
    </row>
    <row r="122" spans="1:27" s="119" customFormat="1" ht="15" x14ac:dyDescent="0.2">
      <c r="A122" s="118">
        <v>322</v>
      </c>
      <c r="B122" s="118" t="s">
        <v>123</v>
      </c>
      <c r="C122" s="118">
        <v>2</v>
      </c>
      <c r="D122" s="118">
        <v>6549</v>
      </c>
      <c r="E122" s="118">
        <v>19778992.07711459</v>
      </c>
      <c r="F122" s="118">
        <v>7547632.3072621236</v>
      </c>
      <c r="G122" s="118">
        <v>3497107</v>
      </c>
      <c r="H122" s="118">
        <v>1078528.1658379813</v>
      </c>
      <c r="I122" s="118">
        <v>6529992.5903664017</v>
      </c>
      <c r="J122" s="118">
        <v>1238023.7177783982</v>
      </c>
      <c r="K122" s="118">
        <v>1045250.9413045773</v>
      </c>
      <c r="L122" s="118">
        <v>-494756</v>
      </c>
      <c r="M122" s="118">
        <v>-142176.82</v>
      </c>
      <c r="N122" s="118">
        <v>58421.910854037655</v>
      </c>
      <c r="O122" s="118">
        <v>-190597.94665056182</v>
      </c>
      <c r="P122" s="136">
        <f t="shared" si="14"/>
        <v>388433.78963836655</v>
      </c>
      <c r="Q122" s="136">
        <f t="shared" si="12"/>
        <v>59.311923902636515</v>
      </c>
      <c r="R122" s="118">
        <v>48816783.559999995</v>
      </c>
      <c r="S122" s="118">
        <v>20148609.272026308</v>
      </c>
      <c r="T122" s="118">
        <v>1620976.3578422947</v>
      </c>
      <c r="U122" s="118">
        <v>21514092.061993629</v>
      </c>
      <c r="V122" s="118">
        <v>4128976.3992933631</v>
      </c>
      <c r="W122" s="118">
        <v>2860174.18</v>
      </c>
      <c r="X122" s="168">
        <f t="shared" si="13"/>
        <v>1456044.7111556008</v>
      </c>
      <c r="Y122" s="168">
        <f t="shared" si="9"/>
        <v>222.33084610713098</v>
      </c>
      <c r="Z122" s="134">
        <f t="shared" si="11"/>
        <v>-1067610.9215172343</v>
      </c>
      <c r="AA122" s="134">
        <f t="shared" si="10"/>
        <v>-163.01892220449446</v>
      </c>
    </row>
    <row r="123" spans="1:27" s="119" customFormat="1" ht="15" x14ac:dyDescent="0.2">
      <c r="A123" s="118">
        <v>398</v>
      </c>
      <c r="B123" s="118" t="s">
        <v>124</v>
      </c>
      <c r="C123" s="118">
        <v>7</v>
      </c>
      <c r="D123" s="118">
        <v>120175</v>
      </c>
      <c r="E123" s="118">
        <v>286556591.55830032</v>
      </c>
      <c r="F123" s="118">
        <v>181794597.74205637</v>
      </c>
      <c r="G123" s="118">
        <v>44020338</v>
      </c>
      <c r="H123" s="118">
        <v>29023198.202268019</v>
      </c>
      <c r="I123" s="118">
        <v>38540004.72241725</v>
      </c>
      <c r="J123" s="118">
        <v>17900798.732980557</v>
      </c>
      <c r="K123" s="118">
        <v>12430375.928444372</v>
      </c>
      <c r="L123" s="118">
        <v>-3860814</v>
      </c>
      <c r="M123" s="118">
        <v>11461105.810000001</v>
      </c>
      <c r="N123" s="118">
        <v>1283931.3720032021</v>
      </c>
      <c r="O123" s="118">
        <v>-3497497.058899262</v>
      </c>
      <c r="P123" s="136">
        <f t="shared" si="14"/>
        <v>42539447.892970145</v>
      </c>
      <c r="Q123" s="136">
        <f t="shared" si="12"/>
        <v>353.97917947135551</v>
      </c>
      <c r="R123" s="118">
        <v>740987797.26999998</v>
      </c>
      <c r="S123" s="118">
        <v>456048802.46145689</v>
      </c>
      <c r="T123" s="118">
        <v>43620481.694415748</v>
      </c>
      <c r="U123" s="118">
        <v>190467314.55373392</v>
      </c>
      <c r="V123" s="118">
        <v>59701582.801346004</v>
      </c>
      <c r="W123" s="118">
        <v>51620629.810000002</v>
      </c>
      <c r="X123" s="168">
        <f t="shared" si="13"/>
        <v>60471014.050952435</v>
      </c>
      <c r="Y123" s="168">
        <f t="shared" si="9"/>
        <v>503.19129645061315</v>
      </c>
      <c r="Z123" s="134">
        <f t="shared" si="11"/>
        <v>-17931566.15798229</v>
      </c>
      <c r="AA123" s="134">
        <f t="shared" si="10"/>
        <v>-149.21211697925767</v>
      </c>
    </row>
    <row r="124" spans="1:27" s="119" customFormat="1" ht="15" x14ac:dyDescent="0.2">
      <c r="A124" s="118">
        <v>399</v>
      </c>
      <c r="B124" s="118" t="s">
        <v>125</v>
      </c>
      <c r="C124" s="118">
        <v>15</v>
      </c>
      <c r="D124" s="118">
        <v>7817</v>
      </c>
      <c r="E124" s="118">
        <v>20194790.646158069</v>
      </c>
      <c r="F124" s="118">
        <v>13399107.553811392</v>
      </c>
      <c r="G124" s="118">
        <v>1538618</v>
      </c>
      <c r="H124" s="118">
        <v>882505.9208725919</v>
      </c>
      <c r="I124" s="118">
        <v>7253233.2517776377</v>
      </c>
      <c r="J124" s="118">
        <v>1333003.1788775139</v>
      </c>
      <c r="K124" s="118">
        <v>-1556014.5039341326</v>
      </c>
      <c r="L124" s="118">
        <v>-305492</v>
      </c>
      <c r="M124" s="118">
        <v>-43510</v>
      </c>
      <c r="N124" s="118">
        <v>81329.386958661882</v>
      </c>
      <c r="O124" s="118">
        <v>-227501.01526453532</v>
      </c>
      <c r="P124" s="136">
        <f t="shared" si="14"/>
        <v>2160489.1269410551</v>
      </c>
      <c r="Q124" s="136">
        <f t="shared" si="12"/>
        <v>276.38341140348666</v>
      </c>
      <c r="R124" s="118">
        <v>53257000</v>
      </c>
      <c r="S124" s="118">
        <v>31252266.443031054</v>
      </c>
      <c r="T124" s="118">
        <v>1326364.279303588</v>
      </c>
      <c r="U124" s="118">
        <v>15379345.155832067</v>
      </c>
      <c r="V124" s="118">
        <v>4445745.7371212244</v>
      </c>
      <c r="W124" s="118">
        <v>1189616</v>
      </c>
      <c r="X124" s="168">
        <f t="shared" si="13"/>
        <v>336337.61528792977</v>
      </c>
      <c r="Y124" s="168">
        <f t="shared" si="9"/>
        <v>43.026431532292413</v>
      </c>
      <c r="Z124" s="134">
        <f t="shared" si="11"/>
        <v>1824151.5116531253</v>
      </c>
      <c r="AA124" s="134">
        <f t="shared" si="10"/>
        <v>233.35697987119423</v>
      </c>
    </row>
    <row r="125" spans="1:27" s="119" customFormat="1" ht="15" x14ac:dyDescent="0.2">
      <c r="A125" s="118">
        <v>400</v>
      </c>
      <c r="B125" s="118" t="s">
        <v>126</v>
      </c>
      <c r="C125" s="118">
        <v>2</v>
      </c>
      <c r="D125" s="118">
        <v>8366</v>
      </c>
      <c r="E125" s="118">
        <v>25634106.584534559</v>
      </c>
      <c r="F125" s="118">
        <v>11399279.223839801</v>
      </c>
      <c r="G125" s="118">
        <v>2120230</v>
      </c>
      <c r="H125" s="118">
        <v>2130155.8936447562</v>
      </c>
      <c r="I125" s="118">
        <v>6136692.3743820991</v>
      </c>
      <c r="J125" s="118">
        <v>1635398.6660552179</v>
      </c>
      <c r="K125" s="118">
        <v>1688371.2327173345</v>
      </c>
      <c r="L125" s="118">
        <v>952208</v>
      </c>
      <c r="M125" s="118">
        <v>-169317.56</v>
      </c>
      <c r="N125" s="118">
        <v>77463.433897617026</v>
      </c>
      <c r="O125" s="118">
        <v>-243478.76342626358</v>
      </c>
      <c r="P125" s="136">
        <f t="shared" si="14"/>
        <v>92895.916576005518</v>
      </c>
      <c r="Q125" s="136">
        <f t="shared" si="12"/>
        <v>11.103982378198126</v>
      </c>
      <c r="R125" s="118">
        <v>57323259.75</v>
      </c>
      <c r="S125" s="118">
        <v>27755189.861349229</v>
      </c>
      <c r="T125" s="118">
        <v>3201522.6412133244</v>
      </c>
      <c r="U125" s="118">
        <v>19413337.454964381</v>
      </c>
      <c r="V125" s="118">
        <v>5454275.5511138914</v>
      </c>
      <c r="W125" s="118">
        <v>2903120.44</v>
      </c>
      <c r="X125" s="168">
        <f t="shared" si="13"/>
        <v>1404186.1986408234</v>
      </c>
      <c r="Y125" s="168">
        <f t="shared" si="9"/>
        <v>167.84439381315124</v>
      </c>
      <c r="Z125" s="134">
        <f t="shared" si="11"/>
        <v>-1311290.2820648178</v>
      </c>
      <c r="AA125" s="134">
        <f t="shared" si="10"/>
        <v>-156.74041143495313</v>
      </c>
    </row>
    <row r="126" spans="1:27" s="119" customFormat="1" ht="15" x14ac:dyDescent="0.2">
      <c r="A126" s="118">
        <v>402</v>
      </c>
      <c r="B126" s="118" t="s">
        <v>127</v>
      </c>
      <c r="C126" s="118">
        <v>11</v>
      </c>
      <c r="D126" s="118">
        <v>9099</v>
      </c>
      <c r="E126" s="118">
        <v>23972839.542476937</v>
      </c>
      <c r="F126" s="118">
        <v>11820902.597319053</v>
      </c>
      <c r="G126" s="118">
        <v>2276441</v>
      </c>
      <c r="H126" s="118">
        <v>1624017.2815953684</v>
      </c>
      <c r="I126" s="118">
        <v>7054522.5419038152</v>
      </c>
      <c r="J126" s="118">
        <v>1858099.2929648142</v>
      </c>
      <c r="K126" s="118">
        <v>-1966695.4914481973</v>
      </c>
      <c r="L126" s="118">
        <v>-359445</v>
      </c>
      <c r="M126" s="118">
        <v>1431634</v>
      </c>
      <c r="N126" s="118">
        <v>74688.072273175698</v>
      </c>
      <c r="O126" s="118">
        <v>-264811.53100831609</v>
      </c>
      <c r="P126" s="136">
        <f t="shared" si="14"/>
        <v>-423486.77887722477</v>
      </c>
      <c r="Q126" s="136">
        <f t="shared" si="12"/>
        <v>-46.542123186858419</v>
      </c>
      <c r="R126" s="118">
        <v>69763392</v>
      </c>
      <c r="S126" s="118">
        <v>27806991.920049042</v>
      </c>
      <c r="T126" s="118">
        <v>2440820.464014533</v>
      </c>
      <c r="U126" s="118">
        <v>27759794.761398613</v>
      </c>
      <c r="V126" s="118">
        <v>6197012.2365367077</v>
      </c>
      <c r="W126" s="118">
        <v>3348630</v>
      </c>
      <c r="X126" s="168">
        <f t="shared" si="13"/>
        <v>-2210142.6180011034</v>
      </c>
      <c r="Y126" s="168">
        <f t="shared" si="9"/>
        <v>-242.89950741851888</v>
      </c>
      <c r="Z126" s="134">
        <f t="shared" si="11"/>
        <v>1786655.8391238786</v>
      </c>
      <c r="AA126" s="134">
        <f t="shared" si="10"/>
        <v>196.35738423166046</v>
      </c>
    </row>
    <row r="127" spans="1:27" s="119" customFormat="1" ht="15" x14ac:dyDescent="0.2">
      <c r="A127" s="118">
        <v>403</v>
      </c>
      <c r="B127" s="118" t="s">
        <v>128</v>
      </c>
      <c r="C127" s="118">
        <v>14</v>
      </c>
      <c r="D127" s="118">
        <v>2820</v>
      </c>
      <c r="E127" s="118">
        <v>7608586.0525549874</v>
      </c>
      <c r="F127" s="118">
        <v>3626477.0192926014</v>
      </c>
      <c r="G127" s="118">
        <v>1002071</v>
      </c>
      <c r="H127" s="118">
        <v>591406.26995954826</v>
      </c>
      <c r="I127" s="118">
        <v>2106467.7337112646</v>
      </c>
      <c r="J127" s="118">
        <v>660879.11040460761</v>
      </c>
      <c r="K127" s="118">
        <v>-1734.569427687959</v>
      </c>
      <c r="L127" s="118">
        <v>-140203</v>
      </c>
      <c r="M127" s="118">
        <v>25089.1</v>
      </c>
      <c r="N127" s="118">
        <v>21438.934143631461</v>
      </c>
      <c r="O127" s="118">
        <v>-82071.493289751772</v>
      </c>
      <c r="P127" s="136">
        <f t="shared" si="14"/>
        <v>201234.05223922618</v>
      </c>
      <c r="Q127" s="136">
        <f t="shared" si="12"/>
        <v>71.359592992633395</v>
      </c>
      <c r="R127" s="118">
        <v>22599325.640000004</v>
      </c>
      <c r="S127" s="118">
        <v>8152235.8670248585</v>
      </c>
      <c r="T127" s="118">
        <v>888855.39742884832</v>
      </c>
      <c r="U127" s="118">
        <v>10434851.711929478</v>
      </c>
      <c r="V127" s="118">
        <v>2204121.1411872599</v>
      </c>
      <c r="W127" s="118">
        <v>886957.1</v>
      </c>
      <c r="X127" s="168">
        <f t="shared" si="13"/>
        <v>-32304.42242955789</v>
      </c>
      <c r="Y127" s="168">
        <f t="shared" si="9"/>
        <v>-11.455468946651735</v>
      </c>
      <c r="Z127" s="134">
        <f t="shared" si="11"/>
        <v>233538.47466878407</v>
      </c>
      <c r="AA127" s="134">
        <f t="shared" si="10"/>
        <v>82.81506193928513</v>
      </c>
    </row>
    <row r="128" spans="1:27" s="119" customFormat="1" ht="15" x14ac:dyDescent="0.2">
      <c r="A128" s="118">
        <v>405</v>
      </c>
      <c r="B128" s="118" t="s">
        <v>129</v>
      </c>
      <c r="C128" s="118">
        <v>9</v>
      </c>
      <c r="D128" s="118">
        <v>72650</v>
      </c>
      <c r="E128" s="118">
        <v>179423987.60109264</v>
      </c>
      <c r="F128" s="118">
        <v>111216252.71024173</v>
      </c>
      <c r="G128" s="118">
        <v>27164665</v>
      </c>
      <c r="H128" s="118">
        <v>20255934.308052629</v>
      </c>
      <c r="I128" s="118">
        <v>16944446.346502915</v>
      </c>
      <c r="J128" s="118">
        <v>11322898.92995324</v>
      </c>
      <c r="K128" s="118">
        <v>-616082.66338247596</v>
      </c>
      <c r="L128" s="118">
        <v>-5709506</v>
      </c>
      <c r="M128" s="118">
        <v>10241657.67</v>
      </c>
      <c r="N128" s="118">
        <v>766371.15061902511</v>
      </c>
      <c r="O128" s="118">
        <v>-2114359.5700356262</v>
      </c>
      <c r="P128" s="136">
        <f t="shared" si="14"/>
        <v>10048290.280858815</v>
      </c>
      <c r="Q128" s="136">
        <f t="shared" si="12"/>
        <v>138.31094674272285</v>
      </c>
      <c r="R128" s="118">
        <v>459854237.12</v>
      </c>
      <c r="S128" s="118">
        <v>273442253.82472378</v>
      </c>
      <c r="T128" s="118">
        <v>30443702.500665512</v>
      </c>
      <c r="U128" s="118">
        <v>100208986.51198107</v>
      </c>
      <c r="V128" s="118">
        <v>37763398.052871093</v>
      </c>
      <c r="W128" s="118">
        <v>31696816.670000002</v>
      </c>
      <c r="X128" s="168">
        <f t="shared" si="13"/>
        <v>13700920.440241456</v>
      </c>
      <c r="Y128" s="168">
        <f t="shared" si="9"/>
        <v>188.58803083608336</v>
      </c>
      <c r="Z128" s="134">
        <f t="shared" si="11"/>
        <v>-3652630.1593826413</v>
      </c>
      <c r="AA128" s="134">
        <f t="shared" si="10"/>
        <v>-50.277084093360514</v>
      </c>
    </row>
    <row r="129" spans="1:27" s="119" customFormat="1" ht="15" x14ac:dyDescent="0.2">
      <c r="A129" s="118">
        <v>407</v>
      </c>
      <c r="B129" s="118" t="s">
        <v>130</v>
      </c>
      <c r="C129" s="118">
        <v>34</v>
      </c>
      <c r="D129" s="118">
        <v>2518</v>
      </c>
      <c r="E129" s="118">
        <v>7158320.9308957625</v>
      </c>
      <c r="F129" s="118">
        <v>3528087.3205332588</v>
      </c>
      <c r="G129" s="118">
        <v>745220</v>
      </c>
      <c r="H129" s="118">
        <v>540993.23852799903</v>
      </c>
      <c r="I129" s="118">
        <v>2013260.7369976586</v>
      </c>
      <c r="J129" s="118">
        <v>573509.47713478678</v>
      </c>
      <c r="K129" s="118">
        <v>238680.55645978486</v>
      </c>
      <c r="L129" s="118">
        <v>-597059</v>
      </c>
      <c r="M129" s="118">
        <v>268329.06</v>
      </c>
      <c r="N129" s="118">
        <v>22048.35981205495</v>
      </c>
      <c r="O129" s="118">
        <v>-73282.276632480483</v>
      </c>
      <c r="P129" s="136">
        <f t="shared" si="14"/>
        <v>101466.54193729907</v>
      </c>
      <c r="Q129" s="136">
        <f t="shared" si="12"/>
        <v>40.296482103772469</v>
      </c>
      <c r="R129" s="118">
        <v>18349191.449999999</v>
      </c>
      <c r="S129" s="118">
        <v>8216306.5952802813</v>
      </c>
      <c r="T129" s="118">
        <v>813087.01727327832</v>
      </c>
      <c r="U129" s="118">
        <v>7196910.8676481629</v>
      </c>
      <c r="V129" s="118">
        <v>1912731.607525209</v>
      </c>
      <c r="W129" s="118">
        <v>416490.06</v>
      </c>
      <c r="X129" s="168">
        <f t="shared" si="13"/>
        <v>206334.6977269277</v>
      </c>
      <c r="Y129" s="168">
        <f t="shared" si="9"/>
        <v>81.943883132219099</v>
      </c>
      <c r="Z129" s="134">
        <f t="shared" si="11"/>
        <v>-104868.15578962862</v>
      </c>
      <c r="AA129" s="134">
        <f t="shared" si="10"/>
        <v>-41.647401028446637</v>
      </c>
    </row>
    <row r="130" spans="1:27" s="119" customFormat="1" ht="15" x14ac:dyDescent="0.2">
      <c r="A130" s="118">
        <v>408</v>
      </c>
      <c r="B130" s="118" t="s">
        <v>131</v>
      </c>
      <c r="C130" s="118">
        <v>14</v>
      </c>
      <c r="D130" s="118">
        <v>14099</v>
      </c>
      <c r="E130" s="118">
        <v>40654017.322988726</v>
      </c>
      <c r="F130" s="118">
        <v>20678200.906946488</v>
      </c>
      <c r="G130" s="118">
        <v>3132895</v>
      </c>
      <c r="H130" s="118">
        <v>2550582.9809308788</v>
      </c>
      <c r="I130" s="118">
        <v>11993235.160108302</v>
      </c>
      <c r="J130" s="118">
        <v>2545954.3857871434</v>
      </c>
      <c r="K130" s="118">
        <v>186743.99033681533</v>
      </c>
      <c r="L130" s="118">
        <v>236434</v>
      </c>
      <c r="M130" s="118">
        <v>2825.3</v>
      </c>
      <c r="N130" s="118">
        <v>129263.40502452815</v>
      </c>
      <c r="O130" s="118">
        <v>-410328.36308234406</v>
      </c>
      <c r="P130" s="136">
        <f t="shared" si="14"/>
        <v>391789.44306308776</v>
      </c>
      <c r="Q130" s="136">
        <f t="shared" si="12"/>
        <v>27.788456136115169</v>
      </c>
      <c r="R130" s="118">
        <v>99460877.399999991</v>
      </c>
      <c r="S130" s="118">
        <v>48476316.066321939</v>
      </c>
      <c r="T130" s="118">
        <v>3833404.4874864793</v>
      </c>
      <c r="U130" s="118">
        <v>35061108.631456599</v>
      </c>
      <c r="V130" s="118">
        <v>8491101.9244900998</v>
      </c>
      <c r="W130" s="118">
        <v>3372154.3</v>
      </c>
      <c r="X130" s="168">
        <f t="shared" si="13"/>
        <v>-226791.99024488032</v>
      </c>
      <c r="Y130" s="168">
        <f t="shared" si="9"/>
        <v>-16.085679143547793</v>
      </c>
      <c r="Z130" s="134">
        <f t="shared" si="11"/>
        <v>618581.43330796808</v>
      </c>
      <c r="AA130" s="134">
        <f t="shared" si="10"/>
        <v>43.874135279662958</v>
      </c>
    </row>
    <row r="131" spans="1:27" s="119" customFormat="1" ht="15" x14ac:dyDescent="0.2">
      <c r="A131" s="118">
        <v>410</v>
      </c>
      <c r="B131" s="118" t="s">
        <v>132</v>
      </c>
      <c r="C131" s="118">
        <v>13</v>
      </c>
      <c r="D131" s="118">
        <v>18775</v>
      </c>
      <c r="E131" s="118">
        <v>57378773.763304219</v>
      </c>
      <c r="F131" s="118">
        <v>28757744.227209859</v>
      </c>
      <c r="G131" s="118">
        <v>6145623</v>
      </c>
      <c r="H131" s="118">
        <v>2646974.1891761455</v>
      </c>
      <c r="I131" s="118">
        <v>21234214.924980529</v>
      </c>
      <c r="J131" s="118">
        <v>2718648.2973175347</v>
      </c>
      <c r="K131" s="118">
        <v>-3199093.3276624191</v>
      </c>
      <c r="L131" s="118">
        <v>-1171434</v>
      </c>
      <c r="M131" s="118">
        <v>495681.02</v>
      </c>
      <c r="N131" s="118">
        <v>180355.94066662903</v>
      </c>
      <c r="O131" s="118">
        <v>-546415.70443797496</v>
      </c>
      <c r="P131" s="136">
        <f t="shared" si="14"/>
        <v>-116475.19605391473</v>
      </c>
      <c r="Q131" s="136">
        <f t="shared" si="12"/>
        <v>-6.2037388044694923</v>
      </c>
      <c r="R131" s="118">
        <v>128196135.40000001</v>
      </c>
      <c r="S131" s="118">
        <v>68001883.727680326</v>
      </c>
      <c r="T131" s="118">
        <v>3978275.8729713745</v>
      </c>
      <c r="U131" s="118">
        <v>38792287.275181606</v>
      </c>
      <c r="V131" s="118">
        <v>9067059.4564590249</v>
      </c>
      <c r="W131" s="118">
        <v>5469870.0199999996</v>
      </c>
      <c r="X131" s="168">
        <f t="shared" si="13"/>
        <v>-2886759.0477076769</v>
      </c>
      <c r="Y131" s="168">
        <f t="shared" si="9"/>
        <v>-153.75547524408398</v>
      </c>
      <c r="Z131" s="134">
        <f t="shared" si="11"/>
        <v>2770283.8516537622</v>
      </c>
      <c r="AA131" s="134">
        <f t="shared" si="10"/>
        <v>147.5517364396145</v>
      </c>
    </row>
    <row r="132" spans="1:27" s="119" customFormat="1" ht="15" x14ac:dyDescent="0.2">
      <c r="A132" s="118">
        <v>416</v>
      </c>
      <c r="B132" s="118" t="s">
        <v>133</v>
      </c>
      <c r="C132" s="118">
        <v>9</v>
      </c>
      <c r="D132" s="118">
        <v>2886</v>
      </c>
      <c r="E132" s="118">
        <v>7127613.7625474092</v>
      </c>
      <c r="F132" s="118">
        <v>4549512.8114496619</v>
      </c>
      <c r="G132" s="118">
        <v>962898</v>
      </c>
      <c r="H132" s="118">
        <v>353766.42229789705</v>
      </c>
      <c r="I132" s="118">
        <v>2202624.2272827053</v>
      </c>
      <c r="J132" s="118">
        <v>522594.68104558275</v>
      </c>
      <c r="K132" s="118">
        <v>-375483.45121920179</v>
      </c>
      <c r="L132" s="118">
        <v>-621063</v>
      </c>
      <c r="M132" s="118">
        <v>-53464.68</v>
      </c>
      <c r="N132" s="118">
        <v>26777.361896359391</v>
      </c>
      <c r="O132" s="118">
        <v>-83992.31547312894</v>
      </c>
      <c r="P132" s="136">
        <f t="shared" si="14"/>
        <v>356556.29473246541</v>
      </c>
      <c r="Q132" s="136">
        <f t="shared" si="12"/>
        <v>123.54687967167894</v>
      </c>
      <c r="R132" s="118">
        <v>19042060.409999996</v>
      </c>
      <c r="S132" s="118">
        <v>10395801.901971322</v>
      </c>
      <c r="T132" s="118">
        <v>531694.04834021628</v>
      </c>
      <c r="U132" s="118">
        <v>6136241.2950158538</v>
      </c>
      <c r="V132" s="118">
        <v>1742923.8821898634</v>
      </c>
      <c r="W132" s="118">
        <v>288370.32</v>
      </c>
      <c r="X132" s="168">
        <f t="shared" si="13"/>
        <v>52971.037517257035</v>
      </c>
      <c r="Y132" s="168">
        <f t="shared" si="9"/>
        <v>18.354482854212417</v>
      </c>
      <c r="Z132" s="134">
        <f t="shared" si="11"/>
        <v>303585.25721520837</v>
      </c>
      <c r="AA132" s="134">
        <f t="shared" si="10"/>
        <v>105.19239681746652</v>
      </c>
    </row>
    <row r="133" spans="1:27" s="119" customFormat="1" ht="15" x14ac:dyDescent="0.2">
      <c r="A133" s="118">
        <v>418</v>
      </c>
      <c r="B133" s="118" t="s">
        <v>134</v>
      </c>
      <c r="C133" s="118">
        <v>6</v>
      </c>
      <c r="D133" s="118">
        <v>24580</v>
      </c>
      <c r="E133" s="118">
        <v>74360652.949048072</v>
      </c>
      <c r="F133" s="118">
        <v>39751485.770081386</v>
      </c>
      <c r="G133" s="118">
        <v>6280877</v>
      </c>
      <c r="H133" s="118">
        <v>4511445.986391196</v>
      </c>
      <c r="I133" s="118">
        <v>20746183.180091776</v>
      </c>
      <c r="J133" s="118">
        <v>2834189.2429537158</v>
      </c>
      <c r="K133" s="118">
        <v>505147.090106057</v>
      </c>
      <c r="L133" s="118">
        <v>-2266907</v>
      </c>
      <c r="M133" s="118">
        <v>313662.90000000002</v>
      </c>
      <c r="N133" s="118">
        <v>288690.79527316301</v>
      </c>
      <c r="O133" s="118">
        <v>-715360.74647592148</v>
      </c>
      <c r="P133" s="136">
        <f t="shared" si="14"/>
        <v>-2111238.7306266874</v>
      </c>
      <c r="Q133" s="136">
        <f t="shared" si="12"/>
        <v>-85.892543963656934</v>
      </c>
      <c r="R133" s="118">
        <v>148973981.41000003</v>
      </c>
      <c r="S133" s="118">
        <v>102430436.82599717</v>
      </c>
      <c r="T133" s="118">
        <v>6780487.9976785015</v>
      </c>
      <c r="U133" s="118">
        <v>24300484.652439509</v>
      </c>
      <c r="V133" s="118">
        <v>9452404.1237969939</v>
      </c>
      <c r="W133" s="118">
        <v>4327632.9000000004</v>
      </c>
      <c r="X133" s="168">
        <f t="shared" si="13"/>
        <v>-1682534.9100878537</v>
      </c>
      <c r="Y133" s="168">
        <f t="shared" si="9"/>
        <v>-68.451379580465982</v>
      </c>
      <c r="Z133" s="134">
        <f t="shared" si="11"/>
        <v>-428703.82053883374</v>
      </c>
      <c r="AA133" s="134">
        <f t="shared" si="10"/>
        <v>-17.441164383190959</v>
      </c>
    </row>
    <row r="134" spans="1:27" s="119" customFormat="1" ht="15" x14ac:dyDescent="0.2">
      <c r="A134" s="118">
        <v>420</v>
      </c>
      <c r="B134" s="118" t="s">
        <v>135</v>
      </c>
      <c r="C134" s="118">
        <v>11</v>
      </c>
      <c r="D134" s="118">
        <v>9177</v>
      </c>
      <c r="E134" s="118">
        <v>18416472.938552514</v>
      </c>
      <c r="F134" s="118">
        <v>13102196.642716862</v>
      </c>
      <c r="G134" s="118">
        <v>2779964</v>
      </c>
      <c r="H134" s="118">
        <v>2445478.2522771456</v>
      </c>
      <c r="I134" s="118">
        <v>2997786.0921220947</v>
      </c>
      <c r="J134" s="118">
        <v>1722284.7525844411</v>
      </c>
      <c r="K134" s="118">
        <v>-1590794.3760832108</v>
      </c>
      <c r="L134" s="118">
        <v>-1186772</v>
      </c>
      <c r="M134" s="118">
        <v>795342.55</v>
      </c>
      <c r="N134" s="118">
        <v>89008.82888214555</v>
      </c>
      <c r="O134" s="118">
        <v>-267081.59358867089</v>
      </c>
      <c r="P134" s="136">
        <f t="shared" si="14"/>
        <v>2470940.2103582993</v>
      </c>
      <c r="Q134" s="136">
        <f t="shared" si="12"/>
        <v>269.25359162670799</v>
      </c>
      <c r="R134" s="118">
        <v>66510834.990000002</v>
      </c>
      <c r="S134" s="118">
        <v>31896931.677733112</v>
      </c>
      <c r="T134" s="118">
        <v>3675437.0967018753</v>
      </c>
      <c r="U134" s="118">
        <v>24087620.327098124</v>
      </c>
      <c r="V134" s="118">
        <v>5744052.3910518959</v>
      </c>
      <c r="W134" s="118">
        <v>2388534.5499999998</v>
      </c>
      <c r="X134" s="168">
        <f t="shared" si="13"/>
        <v>1281741.0525849983</v>
      </c>
      <c r="Y134" s="168">
        <f t="shared" ref="Y134:Y197" si="15">X134/D134</f>
        <v>139.66885175819965</v>
      </c>
      <c r="Z134" s="134">
        <f t="shared" si="11"/>
        <v>1189199.157773301</v>
      </c>
      <c r="AA134" s="134">
        <f t="shared" ref="AA134:AA197" si="16">Z134/D134</f>
        <v>129.58473986850834</v>
      </c>
    </row>
    <row r="135" spans="1:27" s="119" customFormat="1" ht="15" x14ac:dyDescent="0.2">
      <c r="A135" s="118">
        <v>421</v>
      </c>
      <c r="B135" s="118" t="s">
        <v>136</v>
      </c>
      <c r="C135" s="118">
        <v>16</v>
      </c>
      <c r="D135" s="118">
        <v>695</v>
      </c>
      <c r="E135" s="118">
        <v>2610874.389796563</v>
      </c>
      <c r="F135" s="118">
        <v>739057.14803044323</v>
      </c>
      <c r="G135" s="118">
        <v>283471</v>
      </c>
      <c r="H135" s="118">
        <v>382880.92776208505</v>
      </c>
      <c r="I135" s="118">
        <v>801748.79818766192</v>
      </c>
      <c r="J135" s="118">
        <v>168347.76836910687</v>
      </c>
      <c r="K135" s="118">
        <v>-242015.02502842923</v>
      </c>
      <c r="L135" s="118">
        <v>-188960</v>
      </c>
      <c r="M135" s="118">
        <v>0</v>
      </c>
      <c r="N135" s="118">
        <v>5386.4185607274703</v>
      </c>
      <c r="O135" s="118">
        <v>-20226.839658289886</v>
      </c>
      <c r="P135" s="136">
        <f t="shared" si="14"/>
        <v>-681184.19357325719</v>
      </c>
      <c r="Q135" s="136">
        <f t="shared" si="12"/>
        <v>-980.1211418320247</v>
      </c>
      <c r="R135" s="118">
        <v>6389732.1999999983</v>
      </c>
      <c r="S135" s="118">
        <v>1758291.7523541234</v>
      </c>
      <c r="T135" s="118">
        <v>575451.7604914339</v>
      </c>
      <c r="U135" s="118">
        <v>2463674.7759963665</v>
      </c>
      <c r="V135" s="118">
        <v>561462.55720939999</v>
      </c>
      <c r="W135" s="118">
        <v>94511</v>
      </c>
      <c r="X135" s="168">
        <f t="shared" si="13"/>
        <v>-936340.35394867416</v>
      </c>
      <c r="Y135" s="168">
        <f t="shared" si="15"/>
        <v>-1347.252307839819</v>
      </c>
      <c r="Z135" s="134">
        <f t="shared" ref="Z135:Z198" si="17">P135-X135</f>
        <v>255156.16037541698</v>
      </c>
      <c r="AA135" s="134">
        <f t="shared" si="16"/>
        <v>367.13116600779421</v>
      </c>
    </row>
    <row r="136" spans="1:27" s="119" customFormat="1" ht="15" x14ac:dyDescent="0.2">
      <c r="A136" s="118">
        <v>422</v>
      </c>
      <c r="B136" s="118" t="s">
        <v>137</v>
      </c>
      <c r="C136" s="118">
        <v>12</v>
      </c>
      <c r="D136" s="118">
        <v>10372</v>
      </c>
      <c r="E136" s="118">
        <v>25221703.069415554</v>
      </c>
      <c r="F136" s="118">
        <v>12960553.035137592</v>
      </c>
      <c r="G136" s="118">
        <v>3411225</v>
      </c>
      <c r="H136" s="118">
        <v>3717475.8838304142</v>
      </c>
      <c r="I136" s="118">
        <v>3961043.5502648246</v>
      </c>
      <c r="J136" s="118">
        <v>2050201.4227373954</v>
      </c>
      <c r="K136" s="118">
        <v>-653435.19046852773</v>
      </c>
      <c r="L136" s="118">
        <v>-426638</v>
      </c>
      <c r="M136" s="118">
        <v>762531.98</v>
      </c>
      <c r="N136" s="118">
        <v>90656.020094611027</v>
      </c>
      <c r="O136" s="118">
        <v>-301860.11645436363</v>
      </c>
      <c r="P136" s="136">
        <f t="shared" si="14"/>
        <v>350050.51572639123</v>
      </c>
      <c r="Q136" s="136">
        <f t="shared" ref="Q136:Q199" si="18">P136/D136</f>
        <v>33.749567655841808</v>
      </c>
      <c r="R136" s="118">
        <v>83407906.799999997</v>
      </c>
      <c r="S136" s="118">
        <v>31486109.566457126</v>
      </c>
      <c r="T136" s="118">
        <v>5587188.8277076483</v>
      </c>
      <c r="U136" s="118">
        <v>35943929.611101776</v>
      </c>
      <c r="V136" s="118">
        <v>6837698.7990755327</v>
      </c>
      <c r="W136" s="118">
        <v>3747118.98</v>
      </c>
      <c r="X136" s="168">
        <f t="shared" ref="X136:X199" si="19">S136+T136+U136+V136+W136-R136</f>
        <v>194138.98434208333</v>
      </c>
      <c r="Y136" s="168">
        <f t="shared" si="15"/>
        <v>18.717603580995309</v>
      </c>
      <c r="Z136" s="134">
        <f t="shared" si="17"/>
        <v>155911.53138430789</v>
      </c>
      <c r="AA136" s="134">
        <f t="shared" si="16"/>
        <v>15.031964074846499</v>
      </c>
    </row>
    <row r="137" spans="1:27" s="119" customFormat="1" ht="15" x14ac:dyDescent="0.2">
      <c r="A137" s="118">
        <v>423</v>
      </c>
      <c r="B137" s="118" t="s">
        <v>138</v>
      </c>
      <c r="C137" s="118">
        <v>2</v>
      </c>
      <c r="D137" s="118">
        <v>20497</v>
      </c>
      <c r="E137" s="118">
        <v>49252455.552626684</v>
      </c>
      <c r="F137" s="118">
        <v>29318222.148688089</v>
      </c>
      <c r="G137" s="118">
        <v>4675221</v>
      </c>
      <c r="H137" s="118">
        <v>3933404.7580519533</v>
      </c>
      <c r="I137" s="118">
        <v>13444048.216048447</v>
      </c>
      <c r="J137" s="118">
        <v>2500431.4661001489</v>
      </c>
      <c r="K137" s="118">
        <v>3102132.6518469034</v>
      </c>
      <c r="L137" s="118">
        <v>-1650190</v>
      </c>
      <c r="M137" s="118">
        <v>-479408.66</v>
      </c>
      <c r="N137" s="118">
        <v>242374.3625103471</v>
      </c>
      <c r="O137" s="118">
        <v>-596531.70140427025</v>
      </c>
      <c r="P137" s="136">
        <f t="shared" ref="P137:P200" si="20">SUM(F137:O137)-E137</f>
        <v>5237248.6892149374</v>
      </c>
      <c r="Q137" s="136">
        <f t="shared" si="18"/>
        <v>255.51293795262416</v>
      </c>
      <c r="R137" s="118">
        <v>112514736.20999999</v>
      </c>
      <c r="S137" s="118">
        <v>81867895.964440301</v>
      </c>
      <c r="T137" s="118">
        <v>5911719.6199254552</v>
      </c>
      <c r="U137" s="118">
        <v>20320996.241685383</v>
      </c>
      <c r="V137" s="118">
        <v>8339276.8355880678</v>
      </c>
      <c r="W137" s="118">
        <v>2545622.34</v>
      </c>
      <c r="X137" s="168">
        <f t="shared" si="19"/>
        <v>6470774.7916392237</v>
      </c>
      <c r="Y137" s="168">
        <f t="shared" si="15"/>
        <v>315.69374989702021</v>
      </c>
      <c r="Z137" s="134">
        <f t="shared" si="17"/>
        <v>-1233526.1024242863</v>
      </c>
      <c r="AA137" s="134">
        <f t="shared" si="16"/>
        <v>-60.180811944396076</v>
      </c>
    </row>
    <row r="138" spans="1:27" s="119" customFormat="1" ht="15" x14ac:dyDescent="0.2">
      <c r="A138" s="118">
        <v>425</v>
      </c>
      <c r="B138" s="118" t="s">
        <v>139</v>
      </c>
      <c r="C138" s="118">
        <v>17</v>
      </c>
      <c r="D138" s="118">
        <v>10258</v>
      </c>
      <c r="E138" s="118">
        <v>38393983.355947614</v>
      </c>
      <c r="F138" s="118">
        <v>15316769.383472187</v>
      </c>
      <c r="G138" s="118">
        <v>1573560</v>
      </c>
      <c r="H138" s="118">
        <v>934463.76877407357</v>
      </c>
      <c r="I138" s="118">
        <v>21571078.876020968</v>
      </c>
      <c r="J138" s="118">
        <v>1201284.9136626851</v>
      </c>
      <c r="K138" s="118">
        <v>-877994.57764340285</v>
      </c>
      <c r="L138" s="118">
        <v>590543</v>
      </c>
      <c r="M138" s="118">
        <v>-110695.07</v>
      </c>
      <c r="N138" s="118">
        <v>95682.184970494156</v>
      </c>
      <c r="O138" s="118">
        <v>-298542.33268307574</v>
      </c>
      <c r="P138" s="136">
        <f t="shared" si="20"/>
        <v>1602166.7906263173</v>
      </c>
      <c r="Q138" s="136">
        <f t="shared" si="18"/>
        <v>156.18705309283655</v>
      </c>
      <c r="R138" s="118">
        <v>68634901.479999989</v>
      </c>
      <c r="S138" s="118">
        <v>36372805.819652379</v>
      </c>
      <c r="T138" s="118">
        <v>1404454.4448832967</v>
      </c>
      <c r="U138" s="118">
        <v>24643640.897452414</v>
      </c>
      <c r="V138" s="118">
        <v>4006447.5228641997</v>
      </c>
      <c r="W138" s="118">
        <v>2053407.93</v>
      </c>
      <c r="X138" s="168">
        <f t="shared" si="19"/>
        <v>-154144.86514769495</v>
      </c>
      <c r="Y138" s="168">
        <f t="shared" si="15"/>
        <v>-15.026795198644468</v>
      </c>
      <c r="Z138" s="134">
        <f t="shared" si="17"/>
        <v>1756311.6557740122</v>
      </c>
      <c r="AA138" s="134">
        <f t="shared" si="16"/>
        <v>171.21384829148101</v>
      </c>
    </row>
    <row r="139" spans="1:27" s="119" customFormat="1" ht="15" x14ac:dyDescent="0.2">
      <c r="A139" s="118">
        <v>426</v>
      </c>
      <c r="B139" s="118" t="s">
        <v>140</v>
      </c>
      <c r="C139" s="118">
        <v>12</v>
      </c>
      <c r="D139" s="118">
        <v>11962</v>
      </c>
      <c r="E139" s="118">
        <v>33859046.416206747</v>
      </c>
      <c r="F139" s="118">
        <v>17227771.893718995</v>
      </c>
      <c r="G139" s="118">
        <v>2932753</v>
      </c>
      <c r="H139" s="118">
        <v>1426503.9781749891</v>
      </c>
      <c r="I139" s="118">
        <v>10923939.823208392</v>
      </c>
      <c r="J139" s="118">
        <v>2103553.7127240766</v>
      </c>
      <c r="K139" s="118">
        <v>-1641384.3675753432</v>
      </c>
      <c r="L139" s="118">
        <v>-2732252</v>
      </c>
      <c r="M139" s="118">
        <v>79791.850000000006</v>
      </c>
      <c r="N139" s="118">
        <v>105712.06842906926</v>
      </c>
      <c r="O139" s="118">
        <v>-348134.46905390447</v>
      </c>
      <c r="P139" s="136">
        <f t="shared" si="20"/>
        <v>-3780790.9265804738</v>
      </c>
      <c r="Q139" s="136">
        <f t="shared" si="18"/>
        <v>-316.06678871262949</v>
      </c>
      <c r="R139" s="118">
        <v>82115584.680000007</v>
      </c>
      <c r="S139" s="118">
        <v>40292801.02477213</v>
      </c>
      <c r="T139" s="118">
        <v>2143967.3957824125</v>
      </c>
      <c r="U139" s="118">
        <v>27332922.629205883</v>
      </c>
      <c r="V139" s="118">
        <v>7015635.8959500305</v>
      </c>
      <c r="W139" s="118">
        <v>280292.84999999998</v>
      </c>
      <c r="X139" s="168">
        <f t="shared" si="19"/>
        <v>-5049964.8842895478</v>
      </c>
      <c r="Y139" s="168">
        <f t="shared" si="15"/>
        <v>-422.16727004594111</v>
      </c>
      <c r="Z139" s="134">
        <f t="shared" si="17"/>
        <v>1269173.957709074</v>
      </c>
      <c r="AA139" s="134">
        <f t="shared" si="16"/>
        <v>106.10048133331165</v>
      </c>
    </row>
    <row r="140" spans="1:27" s="119" customFormat="1" ht="15" x14ac:dyDescent="0.2">
      <c r="A140" s="118">
        <v>430</v>
      </c>
      <c r="B140" s="118" t="s">
        <v>141</v>
      </c>
      <c r="C140" s="118">
        <v>2</v>
      </c>
      <c r="D140" s="118">
        <v>15392</v>
      </c>
      <c r="E140" s="118">
        <v>37270796.467904732</v>
      </c>
      <c r="F140" s="118">
        <v>20786383.81035576</v>
      </c>
      <c r="G140" s="118">
        <v>4332258</v>
      </c>
      <c r="H140" s="118">
        <v>3629278.7773357239</v>
      </c>
      <c r="I140" s="118">
        <v>7391699.3494977131</v>
      </c>
      <c r="J140" s="118">
        <v>3074547.2846662533</v>
      </c>
      <c r="K140" s="118">
        <v>626564.92325518245</v>
      </c>
      <c r="L140" s="118">
        <v>-1730805</v>
      </c>
      <c r="M140" s="118">
        <v>85685.54</v>
      </c>
      <c r="N140" s="118">
        <v>138516.34751455783</v>
      </c>
      <c r="O140" s="118">
        <v>-447959.01585668768</v>
      </c>
      <c r="P140" s="136">
        <f t="shared" si="20"/>
        <v>615373.54886376858</v>
      </c>
      <c r="Q140" s="136">
        <f t="shared" si="18"/>
        <v>39.980090232833199</v>
      </c>
      <c r="R140" s="118">
        <v>107916065.78999999</v>
      </c>
      <c r="S140" s="118">
        <v>50123640.197831966</v>
      </c>
      <c r="T140" s="118">
        <v>5454632.7860701894</v>
      </c>
      <c r="U140" s="118">
        <v>40251589.121175207</v>
      </c>
      <c r="V140" s="118">
        <v>10254030.673724752</v>
      </c>
      <c r="W140" s="118">
        <v>2687138.54</v>
      </c>
      <c r="X140" s="168">
        <f t="shared" si="19"/>
        <v>854965.52880212665</v>
      </c>
      <c r="Y140" s="168">
        <f t="shared" si="15"/>
        <v>55.546097245460409</v>
      </c>
      <c r="Z140" s="134">
        <f t="shared" si="17"/>
        <v>-239591.97993835807</v>
      </c>
      <c r="AA140" s="134">
        <f t="shared" si="16"/>
        <v>-15.566007012627214</v>
      </c>
    </row>
    <row r="141" spans="1:27" s="119" customFormat="1" ht="15" x14ac:dyDescent="0.2">
      <c r="A141" s="118">
        <v>433</v>
      </c>
      <c r="B141" s="118" t="s">
        <v>142</v>
      </c>
      <c r="C141" s="118">
        <v>5</v>
      </c>
      <c r="D141" s="118">
        <v>7749</v>
      </c>
      <c r="E141" s="118">
        <v>22232408.156647999</v>
      </c>
      <c r="F141" s="118">
        <v>12154376.78722376</v>
      </c>
      <c r="G141" s="118">
        <v>2131769</v>
      </c>
      <c r="H141" s="118">
        <v>1678928.9144800359</v>
      </c>
      <c r="I141" s="118">
        <v>4679255.410982375</v>
      </c>
      <c r="J141" s="118">
        <v>1470353.0501399366</v>
      </c>
      <c r="K141" s="118">
        <v>392881.46313038148</v>
      </c>
      <c r="L141" s="118">
        <v>-633271</v>
      </c>
      <c r="M141" s="118">
        <v>-166941</v>
      </c>
      <c r="N141" s="118">
        <v>76461.798801396668</v>
      </c>
      <c r="O141" s="118">
        <v>-225521.98634832853</v>
      </c>
      <c r="P141" s="136">
        <f t="shared" si="20"/>
        <v>-674115.71823843941</v>
      </c>
      <c r="Q141" s="136">
        <f t="shared" si="18"/>
        <v>-86.993898340229634</v>
      </c>
      <c r="R141" s="118">
        <v>52029967.000000007</v>
      </c>
      <c r="S141" s="118">
        <v>28511890.962009795</v>
      </c>
      <c r="T141" s="118">
        <v>2523350.0274473093</v>
      </c>
      <c r="U141" s="118">
        <v>14444019.427632414</v>
      </c>
      <c r="V141" s="118">
        <v>4903826.1185748177</v>
      </c>
      <c r="W141" s="118">
        <v>1331557</v>
      </c>
      <c r="X141" s="168">
        <f t="shared" si="19"/>
        <v>-315323.46433566511</v>
      </c>
      <c r="Y141" s="168">
        <f t="shared" si="15"/>
        <v>-40.692149223856639</v>
      </c>
      <c r="Z141" s="134">
        <f t="shared" si="17"/>
        <v>-358792.2539027743</v>
      </c>
      <c r="AA141" s="134">
        <f t="shared" si="16"/>
        <v>-46.301749116372989</v>
      </c>
    </row>
    <row r="142" spans="1:27" s="119" customFormat="1" ht="15" x14ac:dyDescent="0.2">
      <c r="A142" s="118">
        <v>434</v>
      </c>
      <c r="B142" s="118" t="s">
        <v>143</v>
      </c>
      <c r="C142" s="118">
        <v>34</v>
      </c>
      <c r="D142" s="118">
        <v>14568</v>
      </c>
      <c r="E142" s="118">
        <v>36638275.247102171</v>
      </c>
      <c r="F142" s="118">
        <v>20289197.323134832</v>
      </c>
      <c r="G142" s="118">
        <v>4690241</v>
      </c>
      <c r="H142" s="118">
        <v>5157559.2092258176</v>
      </c>
      <c r="I142" s="118">
        <v>6179800.2356202882</v>
      </c>
      <c r="J142" s="118">
        <v>2599741.4787412304</v>
      </c>
      <c r="K142" s="118">
        <v>2421501.2594438777</v>
      </c>
      <c r="L142" s="118">
        <v>-866843</v>
      </c>
      <c r="M142" s="118">
        <v>0</v>
      </c>
      <c r="N142" s="118">
        <v>154141.95931730952</v>
      </c>
      <c r="O142" s="118">
        <v>-423977.84193088784</v>
      </c>
      <c r="P142" s="136">
        <f t="shared" si="20"/>
        <v>3563086.3764503002</v>
      </c>
      <c r="Q142" s="136">
        <f t="shared" si="18"/>
        <v>244.5830845998284</v>
      </c>
      <c r="R142" s="118">
        <v>95113640.309999987</v>
      </c>
      <c r="S142" s="118">
        <v>52373161.777781069</v>
      </c>
      <c r="T142" s="118">
        <v>7751565.3342545629</v>
      </c>
      <c r="U142" s="118">
        <v>27540313.568221591</v>
      </c>
      <c r="V142" s="118">
        <v>8670489.1480180528</v>
      </c>
      <c r="W142" s="118">
        <v>3823398</v>
      </c>
      <c r="X142" s="168">
        <f t="shared" si="19"/>
        <v>5045287.5182752907</v>
      </c>
      <c r="Y142" s="168">
        <f t="shared" si="15"/>
        <v>346.32671048018193</v>
      </c>
      <c r="Z142" s="134">
        <f t="shared" si="17"/>
        <v>-1482201.1418249905</v>
      </c>
      <c r="AA142" s="134">
        <f t="shared" si="16"/>
        <v>-101.74362588035355</v>
      </c>
    </row>
    <row r="143" spans="1:27" s="119" customFormat="1" ht="15" x14ac:dyDescent="0.2">
      <c r="A143" s="118">
        <v>435</v>
      </c>
      <c r="B143" s="118" t="s">
        <v>144</v>
      </c>
      <c r="C143" s="118">
        <v>13</v>
      </c>
      <c r="D143" s="118">
        <v>692</v>
      </c>
      <c r="E143" s="118">
        <v>1968247.8340376914</v>
      </c>
      <c r="F143" s="118">
        <v>647467.27153473522</v>
      </c>
      <c r="G143" s="118">
        <v>624086</v>
      </c>
      <c r="H143" s="118">
        <v>262873.7872296432</v>
      </c>
      <c r="I143" s="118">
        <v>141997.26427714105</v>
      </c>
      <c r="J143" s="118">
        <v>150592.9042023865</v>
      </c>
      <c r="K143" s="118">
        <v>261130.137094376</v>
      </c>
      <c r="L143" s="118">
        <v>-182564</v>
      </c>
      <c r="M143" s="118">
        <v>10206.280000000001</v>
      </c>
      <c r="N143" s="118">
        <v>6449.8960338239031</v>
      </c>
      <c r="O143" s="118">
        <v>-20139.52955904547</v>
      </c>
      <c r="P143" s="136">
        <f t="shared" si="20"/>
        <v>-66147.823224630905</v>
      </c>
      <c r="Q143" s="136">
        <f t="shared" si="18"/>
        <v>-95.589339919986855</v>
      </c>
      <c r="R143" s="118">
        <v>5250968.1500000004</v>
      </c>
      <c r="S143" s="118">
        <v>1966314.7791447353</v>
      </c>
      <c r="T143" s="118">
        <v>395086.7559074288</v>
      </c>
      <c r="U143" s="118">
        <v>2194604.5697020716</v>
      </c>
      <c r="V143" s="118">
        <v>502247.68590741896</v>
      </c>
      <c r="W143" s="118">
        <v>451728.28</v>
      </c>
      <c r="X143" s="168">
        <f t="shared" si="19"/>
        <v>259013.92066165432</v>
      </c>
      <c r="Y143" s="168">
        <f t="shared" si="15"/>
        <v>374.29757321048311</v>
      </c>
      <c r="Z143" s="134">
        <f t="shared" si="17"/>
        <v>-325161.74388628523</v>
      </c>
      <c r="AA143" s="134">
        <f t="shared" si="16"/>
        <v>-469.88691313046996</v>
      </c>
    </row>
    <row r="144" spans="1:27" s="119" customFormat="1" ht="15" x14ac:dyDescent="0.2">
      <c r="A144" s="118">
        <v>436</v>
      </c>
      <c r="B144" s="118" t="s">
        <v>145</v>
      </c>
      <c r="C144" s="118">
        <v>17</v>
      </c>
      <c r="D144" s="118">
        <v>1988</v>
      </c>
      <c r="E144" s="118">
        <v>7209804.0486214925</v>
      </c>
      <c r="F144" s="118">
        <v>2399745.2975716675</v>
      </c>
      <c r="G144" s="118">
        <v>306316</v>
      </c>
      <c r="H144" s="118">
        <v>175361.18735089208</v>
      </c>
      <c r="I144" s="118">
        <v>3827029.7480982337</v>
      </c>
      <c r="J144" s="118">
        <v>323735.25570308452</v>
      </c>
      <c r="K144" s="118">
        <v>-32477.348924889327</v>
      </c>
      <c r="L144" s="118">
        <v>-336778</v>
      </c>
      <c r="M144" s="118">
        <v>-40007.75</v>
      </c>
      <c r="N144" s="118">
        <v>15467.454672150778</v>
      </c>
      <c r="O144" s="118">
        <v>-57857.492432633517</v>
      </c>
      <c r="P144" s="136">
        <f t="shared" si="20"/>
        <v>-629269.69658298697</v>
      </c>
      <c r="Q144" s="136">
        <f t="shared" si="18"/>
        <v>-316.53405260713629</v>
      </c>
      <c r="R144" s="118">
        <v>14201597.43</v>
      </c>
      <c r="S144" s="118">
        <v>5791325.8926440282</v>
      </c>
      <c r="T144" s="118">
        <v>263559.4950439625</v>
      </c>
      <c r="U144" s="118">
        <v>6320459.1541309021</v>
      </c>
      <c r="V144" s="118">
        <v>1079700.8257773151</v>
      </c>
      <c r="W144" s="118">
        <v>-70469.75</v>
      </c>
      <c r="X144" s="168">
        <f t="shared" si="19"/>
        <v>-817021.81240379252</v>
      </c>
      <c r="Y144" s="168">
        <f t="shared" si="15"/>
        <v>-410.97676680271252</v>
      </c>
      <c r="Z144" s="134">
        <f t="shared" si="17"/>
        <v>187752.11582080554</v>
      </c>
      <c r="AA144" s="134">
        <f t="shared" si="16"/>
        <v>94.442714195576229</v>
      </c>
    </row>
    <row r="145" spans="1:27" s="119" customFormat="1" ht="15" x14ac:dyDescent="0.2">
      <c r="A145" s="118">
        <v>440</v>
      </c>
      <c r="B145" s="118" t="s">
        <v>146</v>
      </c>
      <c r="C145" s="118">
        <v>15</v>
      </c>
      <c r="D145" s="118">
        <v>5732</v>
      </c>
      <c r="E145" s="118">
        <v>17240951.472576741</v>
      </c>
      <c r="F145" s="118">
        <v>6731264.9884558609</v>
      </c>
      <c r="G145" s="118">
        <v>1439571</v>
      </c>
      <c r="H145" s="118">
        <v>423153.30878037988</v>
      </c>
      <c r="I145" s="118">
        <v>12217892.325259862</v>
      </c>
      <c r="J145" s="118">
        <v>753119.01954361494</v>
      </c>
      <c r="K145" s="118">
        <v>-795400.50521327171</v>
      </c>
      <c r="L145" s="118">
        <v>-1244698</v>
      </c>
      <c r="M145" s="118">
        <v>1102089.43</v>
      </c>
      <c r="N145" s="118">
        <v>49829.000065913177</v>
      </c>
      <c r="O145" s="118">
        <v>-166820.49628966567</v>
      </c>
      <c r="P145" s="136">
        <f t="shared" si="20"/>
        <v>3269048.5980259515</v>
      </c>
      <c r="Q145" s="136">
        <f t="shared" si="18"/>
        <v>570.31552652232233</v>
      </c>
      <c r="R145" s="118">
        <v>35212612.979999997</v>
      </c>
      <c r="S145" s="118">
        <v>17728680.629015654</v>
      </c>
      <c r="T145" s="118">
        <v>635979.22706339112</v>
      </c>
      <c r="U145" s="118">
        <v>15254212.077365723</v>
      </c>
      <c r="V145" s="118">
        <v>2511753.7030184357</v>
      </c>
      <c r="W145" s="118">
        <v>1296962.43</v>
      </c>
      <c r="X145" s="168">
        <f t="shared" si="19"/>
        <v>2214975.0864632055</v>
      </c>
      <c r="Y145" s="168">
        <f t="shared" si="15"/>
        <v>386.42272966908678</v>
      </c>
      <c r="Z145" s="134">
        <f t="shared" si="17"/>
        <v>1054073.511562746</v>
      </c>
      <c r="AA145" s="134">
        <f t="shared" si="16"/>
        <v>183.89279685323552</v>
      </c>
    </row>
    <row r="146" spans="1:27" s="119" customFormat="1" ht="15" x14ac:dyDescent="0.2">
      <c r="A146" s="118">
        <v>441</v>
      </c>
      <c r="B146" s="118" t="s">
        <v>147</v>
      </c>
      <c r="C146" s="118">
        <v>9</v>
      </c>
      <c r="D146" s="118">
        <v>4421</v>
      </c>
      <c r="E146" s="118">
        <v>11907532.315090153</v>
      </c>
      <c r="F146" s="118">
        <v>5941099.7671291232</v>
      </c>
      <c r="G146" s="118">
        <v>1654282</v>
      </c>
      <c r="H146" s="118">
        <v>1513499.8836195811</v>
      </c>
      <c r="I146" s="118">
        <v>1076224.7995170408</v>
      </c>
      <c r="J146" s="118">
        <v>903950.5741007952</v>
      </c>
      <c r="K146" s="118">
        <v>-783616.46493395884</v>
      </c>
      <c r="L146" s="118">
        <v>-422447</v>
      </c>
      <c r="M146" s="118">
        <v>418201.58</v>
      </c>
      <c r="N146" s="118">
        <v>41093.298952683719</v>
      </c>
      <c r="O146" s="118">
        <v>-128665.98291985552</v>
      </c>
      <c r="P146" s="136">
        <f t="shared" si="20"/>
        <v>-1693909.8596247435</v>
      </c>
      <c r="Q146" s="136">
        <f t="shared" si="18"/>
        <v>-383.15083909177639</v>
      </c>
      <c r="R146" s="118">
        <v>34642207.68</v>
      </c>
      <c r="S146" s="118">
        <v>14424815.376825642</v>
      </c>
      <c r="T146" s="118">
        <v>2274718.0895718518</v>
      </c>
      <c r="U146" s="118">
        <v>11299341.010956787</v>
      </c>
      <c r="V146" s="118">
        <v>3014797.3201091406</v>
      </c>
      <c r="W146" s="118">
        <v>1650036.58</v>
      </c>
      <c r="X146" s="168">
        <f t="shared" si="19"/>
        <v>-1978499.302536577</v>
      </c>
      <c r="Y146" s="168">
        <f t="shared" si="15"/>
        <v>-447.52302703835716</v>
      </c>
      <c r="Z146" s="134">
        <f t="shared" si="17"/>
        <v>284589.44291183352</v>
      </c>
      <c r="AA146" s="134">
        <f t="shared" si="16"/>
        <v>64.372187946580752</v>
      </c>
    </row>
    <row r="147" spans="1:27" s="119" customFormat="1" ht="15" x14ac:dyDescent="0.2">
      <c r="A147" s="118">
        <v>444</v>
      </c>
      <c r="B147" s="118" t="s">
        <v>148</v>
      </c>
      <c r="C147" s="118">
        <v>33</v>
      </c>
      <c r="D147" s="118">
        <v>45811</v>
      </c>
      <c r="E147" s="118">
        <v>113903604.87639171</v>
      </c>
      <c r="F147" s="118">
        <v>72288452.375768438</v>
      </c>
      <c r="G147" s="118">
        <v>14215039</v>
      </c>
      <c r="H147" s="118">
        <v>8207943.5313500036</v>
      </c>
      <c r="I147" s="118">
        <v>19979054.915244233</v>
      </c>
      <c r="J147" s="118">
        <v>7119001.3747097366</v>
      </c>
      <c r="K147" s="118">
        <v>1884661.4536771185</v>
      </c>
      <c r="L147" s="118">
        <v>-575417</v>
      </c>
      <c r="M147" s="118">
        <v>100339.22</v>
      </c>
      <c r="N147" s="118">
        <v>520069.13923463837</v>
      </c>
      <c r="O147" s="118">
        <v>-1333254.3188286589</v>
      </c>
      <c r="P147" s="136">
        <f t="shared" si="20"/>
        <v>8502284.8147637993</v>
      </c>
      <c r="Q147" s="136">
        <f t="shared" si="18"/>
        <v>185.59483125807773</v>
      </c>
      <c r="R147" s="118">
        <v>289393379.02999997</v>
      </c>
      <c r="S147" s="118">
        <v>185162409.32189816</v>
      </c>
      <c r="T147" s="118">
        <v>12336147.383304998</v>
      </c>
      <c r="U147" s="118">
        <v>66756953.542353585</v>
      </c>
      <c r="V147" s="118">
        <v>23742831.611869782</v>
      </c>
      <c r="W147" s="118">
        <v>13739961.220000001</v>
      </c>
      <c r="X147" s="168">
        <f t="shared" si="19"/>
        <v>12344924.049426556</v>
      </c>
      <c r="Y147" s="168">
        <f t="shared" si="15"/>
        <v>269.47510531153119</v>
      </c>
      <c r="Z147" s="134">
        <f t="shared" si="17"/>
        <v>-3842639.2346627563</v>
      </c>
      <c r="AA147" s="134">
        <f t="shared" si="16"/>
        <v>-83.880274053453462</v>
      </c>
    </row>
    <row r="148" spans="1:27" s="119" customFormat="1" ht="15" x14ac:dyDescent="0.2">
      <c r="A148" s="118">
        <v>445</v>
      </c>
      <c r="B148" s="118" t="s">
        <v>149</v>
      </c>
      <c r="C148" s="118">
        <v>2</v>
      </c>
      <c r="D148" s="118">
        <v>14991</v>
      </c>
      <c r="E148" s="118">
        <v>44484276.280461982</v>
      </c>
      <c r="F148" s="118">
        <v>24319383.212502744</v>
      </c>
      <c r="G148" s="118">
        <v>9963347</v>
      </c>
      <c r="H148" s="118">
        <v>2443628.3227494326</v>
      </c>
      <c r="I148" s="118">
        <v>12019173.317575591</v>
      </c>
      <c r="J148" s="118">
        <v>2172749.395259141</v>
      </c>
      <c r="K148" s="118">
        <v>-4341360.2286292827</v>
      </c>
      <c r="L148" s="118">
        <v>-292032</v>
      </c>
      <c r="M148" s="118">
        <v>-746600.37</v>
      </c>
      <c r="N148" s="118">
        <v>174679.62156544687</v>
      </c>
      <c r="O148" s="118">
        <v>-436288.56592435064</v>
      </c>
      <c r="P148" s="136">
        <f t="shared" si="20"/>
        <v>792403.42463674396</v>
      </c>
      <c r="Q148" s="136">
        <f t="shared" si="18"/>
        <v>52.858610141868049</v>
      </c>
      <c r="R148" s="118">
        <v>110737472.10000001</v>
      </c>
      <c r="S148" s="118">
        <v>62388770.386977293</v>
      </c>
      <c r="T148" s="118">
        <v>3672656.7409141636</v>
      </c>
      <c r="U148" s="118">
        <v>28377477.758460645</v>
      </c>
      <c r="V148" s="118">
        <v>7246412.8479723809</v>
      </c>
      <c r="W148" s="118">
        <v>8924714.6300000008</v>
      </c>
      <c r="X148" s="168">
        <f t="shared" si="19"/>
        <v>-127439.73567552865</v>
      </c>
      <c r="Y148" s="168">
        <f t="shared" si="15"/>
        <v>-8.5010830281854872</v>
      </c>
      <c r="Z148" s="134">
        <f t="shared" si="17"/>
        <v>919843.16031227261</v>
      </c>
      <c r="AA148" s="134">
        <f t="shared" si="16"/>
        <v>61.359693170053539</v>
      </c>
    </row>
    <row r="149" spans="1:27" s="119" customFormat="1" ht="15" x14ac:dyDescent="0.2">
      <c r="A149" s="118">
        <v>475</v>
      </c>
      <c r="B149" s="118" t="s">
        <v>150</v>
      </c>
      <c r="C149" s="118">
        <v>15</v>
      </c>
      <c r="D149" s="118">
        <v>5479</v>
      </c>
      <c r="E149" s="118">
        <v>16558384.368773345</v>
      </c>
      <c r="F149" s="118">
        <v>8332580.3327830946</v>
      </c>
      <c r="G149" s="118">
        <v>2084200</v>
      </c>
      <c r="H149" s="118">
        <v>1211735.9864923407</v>
      </c>
      <c r="I149" s="118">
        <v>6588617.2126064654</v>
      </c>
      <c r="J149" s="118">
        <v>1117749.6629083124</v>
      </c>
      <c r="K149" s="118">
        <v>-1059104.0087166179</v>
      </c>
      <c r="L149" s="118">
        <v>-19113</v>
      </c>
      <c r="M149" s="118">
        <v>-42358.01</v>
      </c>
      <c r="N149" s="118">
        <v>52131.063823815522</v>
      </c>
      <c r="O149" s="118">
        <v>-159457.34458671985</v>
      </c>
      <c r="P149" s="136">
        <f t="shared" si="20"/>
        <v>1548597.5265373476</v>
      </c>
      <c r="Q149" s="136">
        <f t="shared" si="18"/>
        <v>282.64236658830947</v>
      </c>
      <c r="R149" s="118">
        <v>42016014.759999998</v>
      </c>
      <c r="S149" s="118">
        <v>19451281.574293479</v>
      </c>
      <c r="T149" s="118">
        <v>1821181.3546145814</v>
      </c>
      <c r="U149" s="118">
        <v>15681405.174741337</v>
      </c>
      <c r="V149" s="118">
        <v>3727846.1730509689</v>
      </c>
      <c r="W149" s="118">
        <v>2022728.99</v>
      </c>
      <c r="X149" s="168">
        <f t="shared" si="19"/>
        <v>688428.50670037419</v>
      </c>
      <c r="Y149" s="168">
        <f t="shared" si="15"/>
        <v>125.64856847971787</v>
      </c>
      <c r="Z149" s="134">
        <f t="shared" si="17"/>
        <v>860169.0198369734</v>
      </c>
      <c r="AA149" s="134">
        <f t="shared" si="16"/>
        <v>156.99379810859159</v>
      </c>
    </row>
    <row r="150" spans="1:27" s="119" customFormat="1" ht="15" x14ac:dyDescent="0.2">
      <c r="A150" s="118">
        <v>480</v>
      </c>
      <c r="B150" s="118" t="s">
        <v>151</v>
      </c>
      <c r="C150" s="118">
        <v>2</v>
      </c>
      <c r="D150" s="118">
        <v>1978</v>
      </c>
      <c r="E150" s="118">
        <v>5253962.8143054079</v>
      </c>
      <c r="F150" s="118">
        <v>2671302.5702963178</v>
      </c>
      <c r="G150" s="118">
        <v>544696</v>
      </c>
      <c r="H150" s="118">
        <v>280798.45291462343</v>
      </c>
      <c r="I150" s="118">
        <v>1348466.0133018647</v>
      </c>
      <c r="J150" s="118">
        <v>411394.23761871096</v>
      </c>
      <c r="K150" s="118">
        <v>248751.01016083293</v>
      </c>
      <c r="L150" s="118">
        <v>-475710</v>
      </c>
      <c r="M150" s="118">
        <v>15115.88</v>
      </c>
      <c r="N150" s="118">
        <v>17914.953309940978</v>
      </c>
      <c r="O150" s="118">
        <v>-57566.458768485463</v>
      </c>
      <c r="P150" s="136">
        <f t="shared" si="20"/>
        <v>-248800.15547160245</v>
      </c>
      <c r="Q150" s="136">
        <f t="shared" si="18"/>
        <v>-125.78369841840367</v>
      </c>
      <c r="R150" s="118">
        <v>12976084.779999999</v>
      </c>
      <c r="S150" s="118">
        <v>6560477.4058111561</v>
      </c>
      <c r="T150" s="118">
        <v>422026.67293315136</v>
      </c>
      <c r="U150" s="118">
        <v>4345774.235937125</v>
      </c>
      <c r="V150" s="118">
        <v>1372055.3762742963</v>
      </c>
      <c r="W150" s="118">
        <v>84101.88</v>
      </c>
      <c r="X150" s="168">
        <f t="shared" si="19"/>
        <v>-191649.20904426835</v>
      </c>
      <c r="Y150" s="168">
        <f t="shared" si="15"/>
        <v>-96.890398910145777</v>
      </c>
      <c r="Z150" s="134">
        <f t="shared" si="17"/>
        <v>-57150.9464273341</v>
      </c>
      <c r="AA150" s="134">
        <f t="shared" si="16"/>
        <v>-28.893299508257886</v>
      </c>
    </row>
    <row r="151" spans="1:27" s="119" customFormat="1" ht="15" x14ac:dyDescent="0.2">
      <c r="A151" s="118">
        <v>481</v>
      </c>
      <c r="B151" s="118" t="s">
        <v>152</v>
      </c>
      <c r="C151" s="118">
        <v>2</v>
      </c>
      <c r="D151" s="118">
        <v>9642</v>
      </c>
      <c r="E151" s="118">
        <v>24547472.365810208</v>
      </c>
      <c r="F151" s="118">
        <v>16483164.312287195</v>
      </c>
      <c r="G151" s="118">
        <v>2150799</v>
      </c>
      <c r="H151" s="118">
        <v>1687923.756392373</v>
      </c>
      <c r="I151" s="118">
        <v>6703593.9938688232</v>
      </c>
      <c r="J151" s="118">
        <v>1285401.1698365146</v>
      </c>
      <c r="K151" s="118">
        <v>88608.866246997146</v>
      </c>
      <c r="L151" s="118">
        <v>-1856027</v>
      </c>
      <c r="M151" s="118">
        <v>-65235.9</v>
      </c>
      <c r="N151" s="118">
        <v>114519.95263745268</v>
      </c>
      <c r="O151" s="118">
        <v>-280614.65897155553</v>
      </c>
      <c r="P151" s="136">
        <f t="shared" si="20"/>
        <v>1764661.1264875978</v>
      </c>
      <c r="Q151" s="136">
        <f t="shared" si="18"/>
        <v>183.01816287985872</v>
      </c>
      <c r="R151" s="118">
        <v>55025389.149999991</v>
      </c>
      <c r="S151" s="118">
        <v>41398258.852168113</v>
      </c>
      <c r="T151" s="118">
        <v>2536868.8455405752</v>
      </c>
      <c r="U151" s="118">
        <v>8264387.6836951235</v>
      </c>
      <c r="V151" s="118">
        <v>4286986.6042655669</v>
      </c>
      <c r="W151" s="118">
        <v>229536.1</v>
      </c>
      <c r="X151" s="168">
        <f t="shared" si="19"/>
        <v>1690648.9356693849</v>
      </c>
      <c r="Y151" s="168">
        <f t="shared" si="15"/>
        <v>175.34214225984078</v>
      </c>
      <c r="Z151" s="134">
        <f t="shared" si="17"/>
        <v>74012.190818212926</v>
      </c>
      <c r="AA151" s="134">
        <f t="shared" si="16"/>
        <v>7.6760206200179351</v>
      </c>
    </row>
    <row r="152" spans="1:27" s="119" customFormat="1" ht="15" x14ac:dyDescent="0.2">
      <c r="A152" s="118">
        <v>483</v>
      </c>
      <c r="B152" s="118" t="s">
        <v>153</v>
      </c>
      <c r="C152" s="118">
        <v>17</v>
      </c>
      <c r="D152" s="118">
        <v>1067</v>
      </c>
      <c r="E152" s="118">
        <v>3816914.0388872428</v>
      </c>
      <c r="F152" s="118">
        <v>1145829.0430204489</v>
      </c>
      <c r="G152" s="118">
        <v>339966</v>
      </c>
      <c r="H152" s="118">
        <v>130349.74673156095</v>
      </c>
      <c r="I152" s="118">
        <v>2083395.7286402744</v>
      </c>
      <c r="J152" s="118">
        <v>230951.94149333844</v>
      </c>
      <c r="K152" s="118">
        <v>-243882.08160656228</v>
      </c>
      <c r="L152" s="118">
        <v>-197264</v>
      </c>
      <c r="M152" s="118">
        <v>28530.84</v>
      </c>
      <c r="N152" s="118">
        <v>5844.3082585636694</v>
      </c>
      <c r="O152" s="118">
        <v>-31053.291964597567</v>
      </c>
      <c r="P152" s="136">
        <f t="shared" si="20"/>
        <v>-324245.80431421613</v>
      </c>
      <c r="Q152" s="136">
        <f t="shared" si="18"/>
        <v>-303.88547733291108</v>
      </c>
      <c r="R152" s="118">
        <v>8317426.5000000019</v>
      </c>
      <c r="S152" s="118">
        <v>2395088.1667824304</v>
      </c>
      <c r="T152" s="118">
        <v>195909.44807493535</v>
      </c>
      <c r="U152" s="118">
        <v>4147485.8493449651</v>
      </c>
      <c r="V152" s="118">
        <v>770255.93460210762</v>
      </c>
      <c r="W152" s="118">
        <v>171232.84</v>
      </c>
      <c r="X152" s="168">
        <f t="shared" si="19"/>
        <v>-637454.26119556278</v>
      </c>
      <c r="Y152" s="168">
        <f t="shared" si="15"/>
        <v>-597.42667403520409</v>
      </c>
      <c r="Z152" s="134">
        <f t="shared" si="17"/>
        <v>313208.45688134665</v>
      </c>
      <c r="AA152" s="134">
        <f t="shared" si="16"/>
        <v>293.54119670229301</v>
      </c>
    </row>
    <row r="153" spans="1:27" s="119" customFormat="1" ht="15" x14ac:dyDescent="0.2">
      <c r="A153" s="118">
        <v>484</v>
      </c>
      <c r="B153" s="118" t="s">
        <v>154</v>
      </c>
      <c r="C153" s="118">
        <v>4</v>
      </c>
      <c r="D153" s="118">
        <v>2967</v>
      </c>
      <c r="E153" s="118">
        <v>8554484.2431461662</v>
      </c>
      <c r="F153" s="118">
        <v>3507709.4505373635</v>
      </c>
      <c r="G153" s="118">
        <v>1235387</v>
      </c>
      <c r="H153" s="118">
        <v>986228.19679071184</v>
      </c>
      <c r="I153" s="118">
        <v>977508.99191928795</v>
      </c>
      <c r="J153" s="118">
        <v>590949.96653250745</v>
      </c>
      <c r="K153" s="118">
        <v>-272832.24364521436</v>
      </c>
      <c r="L153" s="118">
        <v>165604</v>
      </c>
      <c r="M153" s="118">
        <v>142938.68</v>
      </c>
      <c r="N153" s="118">
        <v>25880.073499750906</v>
      </c>
      <c r="O153" s="118">
        <v>-86349.688152728195</v>
      </c>
      <c r="P153" s="136">
        <f t="shared" si="20"/>
        <v>-1281459.815664487</v>
      </c>
      <c r="Q153" s="136">
        <f t="shared" si="18"/>
        <v>-431.90421828934512</v>
      </c>
      <c r="R153" s="118">
        <v>24156089.919999998</v>
      </c>
      <c r="S153" s="118">
        <v>8834033.6766927205</v>
      </c>
      <c r="T153" s="118">
        <v>1482253.9096075264</v>
      </c>
      <c r="U153" s="118">
        <v>9220556.3121283893</v>
      </c>
      <c r="V153" s="118">
        <v>1970897.996489499</v>
      </c>
      <c r="W153" s="118">
        <v>1543929.68</v>
      </c>
      <c r="X153" s="168">
        <f t="shared" si="19"/>
        <v>-1104418.3450818658</v>
      </c>
      <c r="Y153" s="168">
        <f t="shared" si="15"/>
        <v>-372.23402260932448</v>
      </c>
      <c r="Z153" s="134">
        <f t="shared" si="17"/>
        <v>-177041.47058262117</v>
      </c>
      <c r="AA153" s="134">
        <f t="shared" si="16"/>
        <v>-59.670195680020619</v>
      </c>
    </row>
    <row r="154" spans="1:27" s="119" customFormat="1" ht="15" x14ac:dyDescent="0.2">
      <c r="A154" s="118">
        <v>489</v>
      </c>
      <c r="B154" s="118" t="s">
        <v>155</v>
      </c>
      <c r="C154" s="118">
        <v>8</v>
      </c>
      <c r="D154" s="118">
        <v>1791</v>
      </c>
      <c r="E154" s="118">
        <v>6294289.3929458223</v>
      </c>
      <c r="F154" s="118">
        <v>2146350.2729831338</v>
      </c>
      <c r="G154" s="118">
        <v>513218</v>
      </c>
      <c r="H154" s="118">
        <v>590214.33127013315</v>
      </c>
      <c r="I154" s="118">
        <v>924804.61406807532</v>
      </c>
      <c r="J154" s="118">
        <v>422239.16431304347</v>
      </c>
      <c r="K154" s="118">
        <v>576999.10091449495</v>
      </c>
      <c r="L154" s="118">
        <v>-420682</v>
      </c>
      <c r="M154" s="118">
        <v>-11033.61</v>
      </c>
      <c r="N154" s="118">
        <v>13958.37029182092</v>
      </c>
      <c r="O154" s="118">
        <v>-52124.129248916812</v>
      </c>
      <c r="P154" s="136">
        <f t="shared" si="20"/>
        <v>-1590345.2783540385</v>
      </c>
      <c r="Q154" s="136">
        <f t="shared" si="18"/>
        <v>-887.96497953882658</v>
      </c>
      <c r="R154" s="118">
        <v>15770759.349999998</v>
      </c>
      <c r="S154" s="118">
        <v>4989774.420779963</v>
      </c>
      <c r="T154" s="118">
        <v>887063.97046686593</v>
      </c>
      <c r="U154" s="118">
        <v>7132321.9398948792</v>
      </c>
      <c r="V154" s="118">
        <v>1408224.6723305294</v>
      </c>
      <c r="W154" s="118">
        <v>81502.39</v>
      </c>
      <c r="X154" s="168">
        <f t="shared" si="19"/>
        <v>-1271871.9565277584</v>
      </c>
      <c r="Y154" s="168">
        <f t="shared" si="15"/>
        <v>-710.14626271789973</v>
      </c>
      <c r="Z154" s="134">
        <f t="shared" si="17"/>
        <v>-318473.32182628009</v>
      </c>
      <c r="AA154" s="134">
        <f t="shared" si="16"/>
        <v>-177.81871682092691</v>
      </c>
    </row>
    <row r="155" spans="1:27" s="119" customFormat="1" ht="15" x14ac:dyDescent="0.2">
      <c r="A155" s="118">
        <v>491</v>
      </c>
      <c r="B155" s="118" t="s">
        <v>156</v>
      </c>
      <c r="C155" s="118">
        <v>10</v>
      </c>
      <c r="D155" s="118">
        <v>51980</v>
      </c>
      <c r="E155" s="118">
        <v>142836134.34002608</v>
      </c>
      <c r="F155" s="118">
        <v>86223168.256802574</v>
      </c>
      <c r="G155" s="118">
        <v>21509108</v>
      </c>
      <c r="H155" s="118">
        <v>13324223.304851932</v>
      </c>
      <c r="I155" s="118">
        <v>15415959.854735026</v>
      </c>
      <c r="J155" s="118">
        <v>8835308.4677305967</v>
      </c>
      <c r="K155" s="118">
        <v>-12156636.199275194</v>
      </c>
      <c r="L155" s="118">
        <v>1058135</v>
      </c>
      <c r="M155" s="118">
        <v>4017213.09</v>
      </c>
      <c r="N155" s="118">
        <v>525388.90147284127</v>
      </c>
      <c r="O155" s="118">
        <v>-1512792.9862415947</v>
      </c>
      <c r="P155" s="136">
        <f t="shared" si="20"/>
        <v>-5597058.6499499381</v>
      </c>
      <c r="Q155" s="136">
        <f t="shared" si="18"/>
        <v>-107.67715755963714</v>
      </c>
      <c r="R155" s="118">
        <v>389284723.83999997</v>
      </c>
      <c r="S155" s="118">
        <v>197720690.1452758</v>
      </c>
      <c r="T155" s="118">
        <v>20025671.695829265</v>
      </c>
      <c r="U155" s="118">
        <v>104033650.33221558</v>
      </c>
      <c r="V155" s="118">
        <v>29466947.700485308</v>
      </c>
      <c r="W155" s="118">
        <v>26584456.09</v>
      </c>
      <c r="X155" s="168">
        <f t="shared" si="19"/>
        <v>-11453307.87619406</v>
      </c>
      <c r="Y155" s="168">
        <f t="shared" si="15"/>
        <v>-220.34066710646516</v>
      </c>
      <c r="Z155" s="134">
        <f t="shared" si="17"/>
        <v>5856249.2262441218</v>
      </c>
      <c r="AA155" s="134">
        <f t="shared" si="16"/>
        <v>112.66350954682804</v>
      </c>
    </row>
    <row r="156" spans="1:27" s="119" customFormat="1" ht="15" x14ac:dyDescent="0.2">
      <c r="A156" s="118">
        <v>494</v>
      </c>
      <c r="B156" s="118" t="s">
        <v>157</v>
      </c>
      <c r="C156" s="118">
        <v>17</v>
      </c>
      <c r="D156" s="118">
        <v>8882</v>
      </c>
      <c r="E156" s="118">
        <v>27957781.404779665</v>
      </c>
      <c r="F156" s="118">
        <v>12967001.000894699</v>
      </c>
      <c r="G156" s="118">
        <v>4082142</v>
      </c>
      <c r="H156" s="118">
        <v>926771.28741968214</v>
      </c>
      <c r="I156" s="118">
        <v>12989403.359351192</v>
      </c>
      <c r="J156" s="118">
        <v>1347344.4454076407</v>
      </c>
      <c r="K156" s="118">
        <v>-1896165.6464686755</v>
      </c>
      <c r="L156" s="118">
        <v>-9224</v>
      </c>
      <c r="M156" s="118">
        <v>-149419.41</v>
      </c>
      <c r="N156" s="118">
        <v>75509.940502901125</v>
      </c>
      <c r="O156" s="118">
        <v>-258496.10049630326</v>
      </c>
      <c r="P156" s="136">
        <f t="shared" si="20"/>
        <v>2117085.471831467</v>
      </c>
      <c r="Q156" s="136">
        <f t="shared" si="18"/>
        <v>238.35684213369365</v>
      </c>
      <c r="R156" s="118">
        <v>64189317.270000003</v>
      </c>
      <c r="S156" s="118">
        <v>29488670.963569425</v>
      </c>
      <c r="T156" s="118">
        <v>1392893.012550259</v>
      </c>
      <c r="U156" s="118">
        <v>24788315.810552366</v>
      </c>
      <c r="V156" s="118">
        <v>4493575.7990081869</v>
      </c>
      <c r="W156" s="118">
        <v>3923498.59</v>
      </c>
      <c r="X156" s="168">
        <f t="shared" si="19"/>
        <v>-102363.09431976825</v>
      </c>
      <c r="Y156" s="168">
        <f t="shared" si="15"/>
        <v>-11.52477981533081</v>
      </c>
      <c r="Z156" s="134">
        <f t="shared" si="17"/>
        <v>2219448.5661512353</v>
      </c>
      <c r="AA156" s="134">
        <f t="shared" si="16"/>
        <v>249.88162194902446</v>
      </c>
    </row>
    <row r="157" spans="1:27" s="119" customFormat="1" ht="15" x14ac:dyDescent="0.2">
      <c r="A157" s="118">
        <v>495</v>
      </c>
      <c r="B157" s="118" t="s">
        <v>158</v>
      </c>
      <c r="C157" s="118">
        <v>13</v>
      </c>
      <c r="D157" s="118">
        <v>1477</v>
      </c>
      <c r="E157" s="118">
        <v>4289374.8125544349</v>
      </c>
      <c r="F157" s="118">
        <v>1870746.2841441596</v>
      </c>
      <c r="G157" s="118">
        <v>478891</v>
      </c>
      <c r="H157" s="118">
        <v>936904.31000649184</v>
      </c>
      <c r="I157" s="118">
        <v>873321.19218334975</v>
      </c>
      <c r="J157" s="118">
        <v>335372.9538111873</v>
      </c>
      <c r="K157" s="118">
        <v>10372.702048117093</v>
      </c>
      <c r="L157" s="118">
        <v>-388195</v>
      </c>
      <c r="M157" s="118">
        <v>6078.83</v>
      </c>
      <c r="N157" s="118">
        <v>12570.029020130187</v>
      </c>
      <c r="O157" s="118">
        <v>-42985.672194667859</v>
      </c>
      <c r="P157" s="136">
        <f t="shared" si="20"/>
        <v>-196298.18353566714</v>
      </c>
      <c r="Q157" s="136">
        <f t="shared" si="18"/>
        <v>-132.90330638840024</v>
      </c>
      <c r="R157" s="118">
        <v>12272474.83</v>
      </c>
      <c r="S157" s="118">
        <v>4227460.8929358358</v>
      </c>
      <c r="T157" s="118">
        <v>1408122.4618747823</v>
      </c>
      <c r="U157" s="118">
        <v>5261014.7884016288</v>
      </c>
      <c r="V157" s="118">
        <v>1118514.1216297441</v>
      </c>
      <c r="W157" s="118">
        <v>96774.83</v>
      </c>
      <c r="X157" s="168">
        <f t="shared" si="19"/>
        <v>-160587.73515800759</v>
      </c>
      <c r="Y157" s="168">
        <f t="shared" si="15"/>
        <v>-108.72561622072281</v>
      </c>
      <c r="Z157" s="134">
        <f t="shared" si="17"/>
        <v>-35710.448377659544</v>
      </c>
      <c r="AA157" s="134">
        <f t="shared" si="16"/>
        <v>-24.177690167677415</v>
      </c>
    </row>
    <row r="158" spans="1:27" s="119" customFormat="1" ht="15" x14ac:dyDescent="0.2">
      <c r="A158" s="118">
        <v>498</v>
      </c>
      <c r="B158" s="118" t="s">
        <v>159</v>
      </c>
      <c r="C158" s="118">
        <v>19</v>
      </c>
      <c r="D158" s="118">
        <v>2281</v>
      </c>
      <c r="E158" s="118">
        <v>8588019.3230702374</v>
      </c>
      <c r="F158" s="118">
        <v>3373424.2801199444</v>
      </c>
      <c r="G158" s="118">
        <v>1190114</v>
      </c>
      <c r="H158" s="118">
        <v>1083141.3663026828</v>
      </c>
      <c r="I158" s="118">
        <v>2777023.7496504183</v>
      </c>
      <c r="J158" s="118">
        <v>451249.68529735203</v>
      </c>
      <c r="K158" s="118">
        <v>-149615.10894360224</v>
      </c>
      <c r="L158" s="118">
        <v>153518</v>
      </c>
      <c r="M158" s="118">
        <v>-28178.35</v>
      </c>
      <c r="N158" s="118">
        <v>22250.076939519713</v>
      </c>
      <c r="O158" s="118">
        <v>-66384.77879217155</v>
      </c>
      <c r="P158" s="136">
        <f t="shared" si="20"/>
        <v>218523.59750390612</v>
      </c>
      <c r="Q158" s="136">
        <f t="shared" si="18"/>
        <v>95.801664841694915</v>
      </c>
      <c r="R158" s="118">
        <v>20305410.870000001</v>
      </c>
      <c r="S158" s="118">
        <v>7834350.0799598237</v>
      </c>
      <c r="T158" s="118">
        <v>1627909.7779643908</v>
      </c>
      <c r="U158" s="118">
        <v>8707001.4184687212</v>
      </c>
      <c r="V158" s="118">
        <v>1504978.6801538721</v>
      </c>
      <c r="W158" s="118">
        <v>1315453.6499999999</v>
      </c>
      <c r="X158" s="168">
        <f t="shared" si="19"/>
        <v>684282.73654680699</v>
      </c>
      <c r="Y158" s="168">
        <f t="shared" si="15"/>
        <v>299.99243162946385</v>
      </c>
      <c r="Z158" s="134">
        <f t="shared" si="17"/>
        <v>-465759.13904290088</v>
      </c>
      <c r="AA158" s="134">
        <f t="shared" si="16"/>
        <v>-204.19076678776889</v>
      </c>
    </row>
    <row r="159" spans="1:27" s="119" customFormat="1" ht="15" x14ac:dyDescent="0.2">
      <c r="A159" s="118">
        <v>499</v>
      </c>
      <c r="B159" s="118" t="s">
        <v>160</v>
      </c>
      <c r="C159" s="118">
        <v>15</v>
      </c>
      <c r="D159" s="118">
        <v>19662</v>
      </c>
      <c r="E159" s="118">
        <v>59035598.276827574</v>
      </c>
      <c r="F159" s="118">
        <v>31131661.146995723</v>
      </c>
      <c r="G159" s="118">
        <v>4898962</v>
      </c>
      <c r="H159" s="118">
        <v>3210255.5733452258</v>
      </c>
      <c r="I159" s="118">
        <v>19786444.999655616</v>
      </c>
      <c r="J159" s="118">
        <v>2870551.6972954422</v>
      </c>
      <c r="K159" s="118">
        <v>1141046.1133504813</v>
      </c>
      <c r="L159" s="118">
        <v>-1255080</v>
      </c>
      <c r="M159" s="118">
        <v>-133309.39000000001</v>
      </c>
      <c r="N159" s="118">
        <v>215171.96218638498</v>
      </c>
      <c r="O159" s="118">
        <v>-572230.3904479075</v>
      </c>
      <c r="P159" s="136">
        <f t="shared" si="20"/>
        <v>2257875.4355534017</v>
      </c>
      <c r="Q159" s="136">
        <f t="shared" si="18"/>
        <v>114.83447439494465</v>
      </c>
      <c r="R159" s="118">
        <v>128920600.34999999</v>
      </c>
      <c r="S159" s="118">
        <v>77925205.073609263</v>
      </c>
      <c r="T159" s="118">
        <v>4824860.9093865706</v>
      </c>
      <c r="U159" s="118">
        <v>35278218.179145597</v>
      </c>
      <c r="V159" s="118">
        <v>9573677.8228718303</v>
      </c>
      <c r="W159" s="118">
        <v>3510572.61</v>
      </c>
      <c r="X159" s="168">
        <f t="shared" si="19"/>
        <v>2191934.2450132817</v>
      </c>
      <c r="Y159" s="168">
        <f t="shared" si="15"/>
        <v>111.48073670090946</v>
      </c>
      <c r="Z159" s="134">
        <f t="shared" si="17"/>
        <v>65941.190540120006</v>
      </c>
      <c r="AA159" s="134">
        <f t="shared" si="16"/>
        <v>3.3537376940351953</v>
      </c>
    </row>
    <row r="160" spans="1:27" s="119" customFormat="1" ht="15" x14ac:dyDescent="0.2">
      <c r="A160" s="118">
        <v>500</v>
      </c>
      <c r="B160" s="118" t="s">
        <v>161</v>
      </c>
      <c r="C160" s="118">
        <v>13</v>
      </c>
      <c r="D160" s="118">
        <v>10486</v>
      </c>
      <c r="E160" s="118">
        <v>30460281.690237794</v>
      </c>
      <c r="F160" s="118">
        <v>14670442.546396015</v>
      </c>
      <c r="G160" s="118">
        <v>2520290</v>
      </c>
      <c r="H160" s="118">
        <v>2204239.523453</v>
      </c>
      <c r="I160" s="118">
        <v>8396818.3287557121</v>
      </c>
      <c r="J160" s="118">
        <v>1064065.4764082972</v>
      </c>
      <c r="K160" s="118">
        <v>2893926.1840446638</v>
      </c>
      <c r="L160" s="118">
        <v>-626124</v>
      </c>
      <c r="M160" s="118">
        <v>33903</v>
      </c>
      <c r="N160" s="118">
        <v>122361.97176581295</v>
      </c>
      <c r="O160" s="118">
        <v>-305177.90022565145</v>
      </c>
      <c r="P160" s="136">
        <f t="shared" si="20"/>
        <v>514463.44036005437</v>
      </c>
      <c r="Q160" s="136">
        <f t="shared" si="18"/>
        <v>49.061934041584436</v>
      </c>
      <c r="R160" s="118">
        <v>59626021</v>
      </c>
      <c r="S160" s="118">
        <v>41090107.213239104</v>
      </c>
      <c r="T160" s="118">
        <v>3312866.8009914784</v>
      </c>
      <c r="U160" s="118">
        <v>11824294.065960072</v>
      </c>
      <c r="V160" s="118">
        <v>3548802.1564536197</v>
      </c>
      <c r="W160" s="118">
        <v>1928069</v>
      </c>
      <c r="X160" s="168">
        <f t="shared" si="19"/>
        <v>2078118.236644268</v>
      </c>
      <c r="Y160" s="168">
        <f t="shared" si="15"/>
        <v>198.18026288806675</v>
      </c>
      <c r="Z160" s="134">
        <f t="shared" si="17"/>
        <v>-1563654.7962842137</v>
      </c>
      <c r="AA160" s="134">
        <f t="shared" si="16"/>
        <v>-149.11832884648231</v>
      </c>
    </row>
    <row r="161" spans="1:27" s="119" customFormat="1" ht="15" x14ac:dyDescent="0.2">
      <c r="A161" s="118">
        <v>503</v>
      </c>
      <c r="B161" s="118" t="s">
        <v>162</v>
      </c>
      <c r="C161" s="118">
        <v>2</v>
      </c>
      <c r="D161" s="118">
        <v>7539</v>
      </c>
      <c r="E161" s="118">
        <v>19540220.094946358</v>
      </c>
      <c r="F161" s="118">
        <v>11386503.987013465</v>
      </c>
      <c r="G161" s="118">
        <v>1853944</v>
      </c>
      <c r="H161" s="118">
        <v>1120562.3931500469</v>
      </c>
      <c r="I161" s="118">
        <v>4356769.5873166798</v>
      </c>
      <c r="J161" s="118">
        <v>1438059.243024745</v>
      </c>
      <c r="K161" s="118">
        <v>-269127.05533204752</v>
      </c>
      <c r="L161" s="118">
        <v>-273069</v>
      </c>
      <c r="M161" s="118">
        <v>-124141.12</v>
      </c>
      <c r="N161" s="118">
        <v>72302.657804425355</v>
      </c>
      <c r="O161" s="118">
        <v>-219410.27940121936</v>
      </c>
      <c r="P161" s="136">
        <f t="shared" si="20"/>
        <v>-197825.68137026578</v>
      </c>
      <c r="Q161" s="136">
        <f t="shared" si="18"/>
        <v>-26.240307914878073</v>
      </c>
      <c r="R161" s="118">
        <v>51008314.410000004</v>
      </c>
      <c r="S161" s="118">
        <v>27089150.276158419</v>
      </c>
      <c r="T161" s="118">
        <v>1684151.7953053373</v>
      </c>
      <c r="U161" s="118">
        <v>15147900.933237664</v>
      </c>
      <c r="V161" s="118">
        <v>4796121.9078176655</v>
      </c>
      <c r="W161" s="118">
        <v>1456733.88</v>
      </c>
      <c r="X161" s="168">
        <f t="shared" si="19"/>
        <v>-834255.61748091877</v>
      </c>
      <c r="Y161" s="168">
        <f t="shared" si="15"/>
        <v>-110.6586573127628</v>
      </c>
      <c r="Z161" s="134">
        <f t="shared" si="17"/>
        <v>636429.93611065298</v>
      </c>
      <c r="AA161" s="134">
        <f t="shared" si="16"/>
        <v>84.418349397884725</v>
      </c>
    </row>
    <row r="162" spans="1:27" s="119" customFormat="1" ht="15" x14ac:dyDescent="0.2">
      <c r="A162" s="118">
        <v>504</v>
      </c>
      <c r="B162" s="118" t="s">
        <v>163</v>
      </c>
      <c r="C162" s="118">
        <v>34</v>
      </c>
      <c r="D162" s="118">
        <v>1764</v>
      </c>
      <c r="E162" s="118">
        <v>5369460.0165687436</v>
      </c>
      <c r="F162" s="118">
        <v>2587473.135797841</v>
      </c>
      <c r="G162" s="118">
        <v>411620</v>
      </c>
      <c r="H162" s="118">
        <v>421535.84634430922</v>
      </c>
      <c r="I162" s="118">
        <v>1403564.443172052</v>
      </c>
      <c r="J162" s="118">
        <v>396516.81656430673</v>
      </c>
      <c r="K162" s="118">
        <v>-364959.62436226802</v>
      </c>
      <c r="L162" s="118">
        <v>-500555</v>
      </c>
      <c r="M162" s="118">
        <v>112488.92</v>
      </c>
      <c r="N162" s="118">
        <v>16317.039670492757</v>
      </c>
      <c r="O162" s="118">
        <v>-51338.338355717067</v>
      </c>
      <c r="P162" s="136">
        <f t="shared" si="20"/>
        <v>-936796.77773772646</v>
      </c>
      <c r="Q162" s="136">
        <f t="shared" si="18"/>
        <v>-531.06393295789485</v>
      </c>
      <c r="R162" s="118">
        <v>13708644.699999999</v>
      </c>
      <c r="S162" s="118">
        <v>6046374.3683764879</v>
      </c>
      <c r="T162" s="118">
        <v>633548.25821935397</v>
      </c>
      <c r="U162" s="118">
        <v>4621143.6105410429</v>
      </c>
      <c r="V162" s="118">
        <v>1322437.1665955535</v>
      </c>
      <c r="W162" s="118">
        <v>23553.919999999998</v>
      </c>
      <c r="X162" s="168">
        <f t="shared" si="19"/>
        <v>-1061587.3762675598</v>
      </c>
      <c r="Y162" s="168">
        <f t="shared" si="15"/>
        <v>-601.80690264600901</v>
      </c>
      <c r="Z162" s="134">
        <f t="shared" si="17"/>
        <v>124790.59852983337</v>
      </c>
      <c r="AA162" s="134">
        <f t="shared" si="16"/>
        <v>70.742969688114158</v>
      </c>
    </row>
    <row r="163" spans="1:27" s="119" customFormat="1" ht="15" x14ac:dyDescent="0.2">
      <c r="A163" s="118">
        <v>505</v>
      </c>
      <c r="B163" s="118" t="s">
        <v>164</v>
      </c>
      <c r="C163" s="118">
        <v>35</v>
      </c>
      <c r="D163" s="118">
        <v>20912</v>
      </c>
      <c r="E163" s="118">
        <v>62143109.032740816</v>
      </c>
      <c r="F163" s="118">
        <v>34539017.597883321</v>
      </c>
      <c r="G163" s="118">
        <v>8509148</v>
      </c>
      <c r="H163" s="118">
        <v>3670450.1521849814</v>
      </c>
      <c r="I163" s="118">
        <v>14885151.861152273</v>
      </c>
      <c r="J163" s="118">
        <v>3164770.6125270398</v>
      </c>
      <c r="K163" s="118">
        <v>26419.770464792044</v>
      </c>
      <c r="L163" s="118">
        <v>-2201441</v>
      </c>
      <c r="M163" s="118">
        <v>107150.69</v>
      </c>
      <c r="N163" s="118">
        <v>232068.22282250319</v>
      </c>
      <c r="O163" s="118">
        <v>-608609.59846641449</v>
      </c>
      <c r="P163" s="136">
        <f t="shared" si="20"/>
        <v>181017.27582767606</v>
      </c>
      <c r="Q163" s="136">
        <f t="shared" si="18"/>
        <v>8.6561436413387565</v>
      </c>
      <c r="R163" s="118">
        <v>134629683.09</v>
      </c>
      <c r="S163" s="118">
        <v>84902329.057863533</v>
      </c>
      <c r="T163" s="118">
        <v>5516511.3974633897</v>
      </c>
      <c r="U163" s="118">
        <v>27568192.97139148</v>
      </c>
      <c r="V163" s="118">
        <v>10554937.664482078</v>
      </c>
      <c r="W163" s="118">
        <v>6414857.6900000004</v>
      </c>
      <c r="X163" s="168">
        <f t="shared" si="19"/>
        <v>327145.69120049477</v>
      </c>
      <c r="Y163" s="168">
        <f t="shared" si="15"/>
        <v>15.643921729174386</v>
      </c>
      <c r="Z163" s="134">
        <f t="shared" si="17"/>
        <v>-146128.41537281871</v>
      </c>
      <c r="AA163" s="134">
        <f t="shared" si="16"/>
        <v>-6.9877780878356308</v>
      </c>
    </row>
    <row r="164" spans="1:27" s="119" customFormat="1" ht="15" x14ac:dyDescent="0.2">
      <c r="A164" s="118">
        <v>507</v>
      </c>
      <c r="B164" s="118" t="s">
        <v>165</v>
      </c>
      <c r="C164" s="118">
        <v>10</v>
      </c>
      <c r="D164" s="118">
        <v>5564</v>
      </c>
      <c r="E164" s="118">
        <v>15401937.091247074</v>
      </c>
      <c r="F164" s="118">
        <v>7048858.9979064064</v>
      </c>
      <c r="G164" s="118">
        <v>2854979</v>
      </c>
      <c r="H164" s="118">
        <v>2146798.5396423098</v>
      </c>
      <c r="I164" s="118">
        <v>880601.11862387066</v>
      </c>
      <c r="J164" s="118">
        <v>1128003.3488512365</v>
      </c>
      <c r="K164" s="118">
        <v>-1060976.853015742</v>
      </c>
      <c r="L164" s="118">
        <v>-35179</v>
      </c>
      <c r="M164" s="118">
        <v>247241.95</v>
      </c>
      <c r="N164" s="118">
        <v>51407.957018242603</v>
      </c>
      <c r="O164" s="118">
        <v>-161931.13073197831</v>
      </c>
      <c r="P164" s="136">
        <f t="shared" si="20"/>
        <v>-2302133.1629527286</v>
      </c>
      <c r="Q164" s="136">
        <f t="shared" si="18"/>
        <v>-413.7550616378017</v>
      </c>
      <c r="R164" s="118">
        <v>46892275.189999998</v>
      </c>
      <c r="S164" s="118">
        <v>17534587.997304436</v>
      </c>
      <c r="T164" s="118">
        <v>3226535.7438363908</v>
      </c>
      <c r="U164" s="118">
        <v>16649489.341040572</v>
      </c>
      <c r="V164" s="118">
        <v>3762043.601303855</v>
      </c>
      <c r="W164" s="118">
        <v>3067041.95</v>
      </c>
      <c r="X164" s="168">
        <f t="shared" si="19"/>
        <v>-2652576.55651474</v>
      </c>
      <c r="Y164" s="168">
        <f t="shared" si="15"/>
        <v>-476.73913668489217</v>
      </c>
      <c r="Z164" s="134">
        <f t="shared" si="17"/>
        <v>350443.39356201142</v>
      </c>
      <c r="AA164" s="134">
        <f t="shared" si="16"/>
        <v>62.984075047090478</v>
      </c>
    </row>
    <row r="165" spans="1:27" s="119" customFormat="1" ht="15" x14ac:dyDescent="0.2">
      <c r="A165" s="118">
        <v>508</v>
      </c>
      <c r="B165" s="118" t="s">
        <v>166</v>
      </c>
      <c r="C165" s="118">
        <v>6</v>
      </c>
      <c r="D165" s="118">
        <v>9360</v>
      </c>
      <c r="E165" s="118">
        <v>23566257.679859459</v>
      </c>
      <c r="F165" s="118">
        <v>15963760.231611827</v>
      </c>
      <c r="G165" s="118">
        <v>3178006</v>
      </c>
      <c r="H165" s="118">
        <v>2653766.5870100828</v>
      </c>
      <c r="I165" s="118">
        <v>549117.47414105933</v>
      </c>
      <c r="J165" s="118">
        <v>1679739.0588825876</v>
      </c>
      <c r="K165" s="118">
        <v>-601802.44865164103</v>
      </c>
      <c r="L165" s="118">
        <v>-982561</v>
      </c>
      <c r="M165" s="118">
        <v>63455.12</v>
      </c>
      <c r="N165" s="118">
        <v>93639.916383918229</v>
      </c>
      <c r="O165" s="118">
        <v>-272407.50964258035</v>
      </c>
      <c r="P165" s="136">
        <f t="shared" si="20"/>
        <v>-1241544.2501242086</v>
      </c>
      <c r="Q165" s="136">
        <f t="shared" si="18"/>
        <v>-132.64361646626162</v>
      </c>
      <c r="R165" s="118">
        <v>71415000</v>
      </c>
      <c r="S165" s="118">
        <v>35695611.579339452</v>
      </c>
      <c r="T165" s="118">
        <v>3988484.5227318713</v>
      </c>
      <c r="U165" s="118">
        <v>22148566.760554716</v>
      </c>
      <c r="V165" s="118">
        <v>5602156.7531381464</v>
      </c>
      <c r="W165" s="118">
        <v>2258900.12</v>
      </c>
      <c r="X165" s="168">
        <f t="shared" si="19"/>
        <v>-1721280.2642358094</v>
      </c>
      <c r="Y165" s="168">
        <f t="shared" si="15"/>
        <v>-183.89746412775742</v>
      </c>
      <c r="Z165" s="134">
        <f t="shared" si="17"/>
        <v>479736.01411160082</v>
      </c>
      <c r="AA165" s="134">
        <f t="shared" si="16"/>
        <v>51.253847661495811</v>
      </c>
    </row>
    <row r="166" spans="1:27" s="119" customFormat="1" ht="15" x14ac:dyDescent="0.2">
      <c r="A166" s="118">
        <v>529</v>
      </c>
      <c r="B166" s="118" t="s">
        <v>167</v>
      </c>
      <c r="C166" s="118">
        <v>2</v>
      </c>
      <c r="D166" s="118">
        <v>19850</v>
      </c>
      <c r="E166" s="118">
        <v>50941960.97359398</v>
      </c>
      <c r="F166" s="118">
        <v>28354476.141060874</v>
      </c>
      <c r="G166" s="118">
        <v>7261502</v>
      </c>
      <c r="H166" s="118">
        <v>8022773.3224212788</v>
      </c>
      <c r="I166" s="118">
        <v>4070144.3002463579</v>
      </c>
      <c r="J166" s="118">
        <v>2305097.3269123631</v>
      </c>
      <c r="K166" s="118">
        <v>4105217.0350178806</v>
      </c>
      <c r="L166" s="118">
        <v>-1086400</v>
      </c>
      <c r="M166" s="118">
        <v>2141703.35</v>
      </c>
      <c r="N166" s="118">
        <v>264563.11668194993</v>
      </c>
      <c r="O166" s="118">
        <v>-577701.82333389099</v>
      </c>
      <c r="P166" s="136">
        <f t="shared" si="20"/>
        <v>3919413.7954128385</v>
      </c>
      <c r="Q166" s="136">
        <f t="shared" si="18"/>
        <v>197.45157659510522</v>
      </c>
      <c r="R166" s="118">
        <v>121509668.69000003</v>
      </c>
      <c r="S166" s="118">
        <v>83839290.912342265</v>
      </c>
      <c r="T166" s="118">
        <v>12057845.39698926</v>
      </c>
      <c r="U166" s="118">
        <v>14620872.467841715</v>
      </c>
      <c r="V166" s="118">
        <v>7687811.0848915074</v>
      </c>
      <c r="W166" s="118">
        <v>8316805.3499999996</v>
      </c>
      <c r="X166" s="168">
        <f t="shared" si="19"/>
        <v>5012956.5220647156</v>
      </c>
      <c r="Y166" s="168">
        <f t="shared" si="15"/>
        <v>252.54189028033832</v>
      </c>
      <c r="Z166" s="134">
        <f t="shared" si="17"/>
        <v>-1093542.7266518772</v>
      </c>
      <c r="AA166" s="134">
        <f t="shared" si="16"/>
        <v>-55.090313685233106</v>
      </c>
    </row>
    <row r="167" spans="1:27" s="119" customFormat="1" ht="15" x14ac:dyDescent="0.2">
      <c r="A167" s="118">
        <v>531</v>
      </c>
      <c r="B167" s="118" t="s">
        <v>168</v>
      </c>
      <c r="C167" s="118">
        <v>4</v>
      </c>
      <c r="D167" s="118">
        <v>5072</v>
      </c>
      <c r="E167" s="118">
        <v>10885755.502542865</v>
      </c>
      <c r="F167" s="118">
        <v>8162406.5122503405</v>
      </c>
      <c r="G167" s="118">
        <v>1575156</v>
      </c>
      <c r="H167" s="118">
        <v>597800.74951396254</v>
      </c>
      <c r="I167" s="118">
        <v>3123858.1010100087</v>
      </c>
      <c r="J167" s="118">
        <v>892457.54867764446</v>
      </c>
      <c r="K167" s="118">
        <v>-1005929.5607249625</v>
      </c>
      <c r="L167" s="118">
        <v>-213181</v>
      </c>
      <c r="M167" s="118">
        <v>52959.71</v>
      </c>
      <c r="N167" s="118">
        <v>49229.54513210892</v>
      </c>
      <c r="O167" s="118">
        <v>-147612.27445589396</v>
      </c>
      <c r="P167" s="136">
        <f t="shared" si="20"/>
        <v>2201389.8288603444</v>
      </c>
      <c r="Q167" s="136">
        <f t="shared" si="18"/>
        <v>434.02796310338022</v>
      </c>
      <c r="R167" s="118">
        <v>33825171.810000002</v>
      </c>
      <c r="S167" s="118">
        <v>18937120.905780539</v>
      </c>
      <c r="T167" s="118">
        <v>898465.9950068522</v>
      </c>
      <c r="U167" s="118">
        <v>10799487.129237399</v>
      </c>
      <c r="V167" s="118">
        <v>2976466.5272113886</v>
      </c>
      <c r="W167" s="118">
        <v>1414934.71</v>
      </c>
      <c r="X167" s="168">
        <f t="shared" si="19"/>
        <v>1201303.4572361782</v>
      </c>
      <c r="Y167" s="168">
        <f t="shared" si="15"/>
        <v>236.85005071691211</v>
      </c>
      <c r="Z167" s="134">
        <f t="shared" si="17"/>
        <v>1000086.3716241661</v>
      </c>
      <c r="AA167" s="134">
        <f t="shared" si="16"/>
        <v>197.17791238646808</v>
      </c>
    </row>
    <row r="168" spans="1:27" s="119" customFormat="1" ht="15" x14ac:dyDescent="0.2">
      <c r="A168" s="118">
        <v>535</v>
      </c>
      <c r="B168" s="118" t="s">
        <v>169</v>
      </c>
      <c r="C168" s="118">
        <v>17</v>
      </c>
      <c r="D168" s="118">
        <v>10419</v>
      </c>
      <c r="E168" s="118">
        <v>35388077.358955681</v>
      </c>
      <c r="F168" s="118">
        <v>13836630.326038163</v>
      </c>
      <c r="G168" s="118">
        <v>2575139</v>
      </c>
      <c r="H168" s="118">
        <v>1395482.6977145844</v>
      </c>
      <c r="I168" s="118">
        <v>14607306.980716048</v>
      </c>
      <c r="J168" s="118">
        <v>1951961.086962169</v>
      </c>
      <c r="K168" s="118">
        <v>410312.30065606942</v>
      </c>
      <c r="L168" s="118">
        <v>-927929</v>
      </c>
      <c r="M168" s="118">
        <v>-983548.2</v>
      </c>
      <c r="N168" s="118">
        <v>78964.951091569965</v>
      </c>
      <c r="O168" s="118">
        <v>-303227.97467585944</v>
      </c>
      <c r="P168" s="136">
        <f t="shared" si="20"/>
        <v>-2746985.1904529296</v>
      </c>
      <c r="Q168" s="136">
        <f t="shared" si="18"/>
        <v>-263.65152034292441</v>
      </c>
      <c r="R168" s="118">
        <v>81849741.25999999</v>
      </c>
      <c r="S168" s="118">
        <v>30899849.210760001</v>
      </c>
      <c r="T168" s="118">
        <v>2097343.8918174123</v>
      </c>
      <c r="U168" s="118">
        <v>38396467.565769553</v>
      </c>
      <c r="V168" s="118">
        <v>6510054.0035441034</v>
      </c>
      <c r="W168" s="118">
        <v>663661.80000000005</v>
      </c>
      <c r="X168" s="168">
        <f t="shared" si="19"/>
        <v>-3282364.7881089151</v>
      </c>
      <c r="Y168" s="168">
        <f t="shared" si="15"/>
        <v>-315.03645149332135</v>
      </c>
      <c r="Z168" s="134">
        <f t="shared" si="17"/>
        <v>535379.5976559855</v>
      </c>
      <c r="AA168" s="134">
        <f t="shared" si="16"/>
        <v>51.384931150396916</v>
      </c>
    </row>
    <row r="169" spans="1:27" s="119" customFormat="1" ht="15" x14ac:dyDescent="0.2">
      <c r="A169" s="118">
        <v>536</v>
      </c>
      <c r="B169" s="118" t="s">
        <v>170</v>
      </c>
      <c r="C169" s="118">
        <v>6</v>
      </c>
      <c r="D169" s="118">
        <v>35346</v>
      </c>
      <c r="E169" s="118">
        <v>82833708.781979352</v>
      </c>
      <c r="F169" s="118">
        <v>58002788.100137636</v>
      </c>
      <c r="G169" s="118">
        <v>9778744</v>
      </c>
      <c r="H169" s="118">
        <v>6576414.6568559287</v>
      </c>
      <c r="I169" s="118">
        <v>19539015.544062998</v>
      </c>
      <c r="J169" s="118">
        <v>4309968.564386202</v>
      </c>
      <c r="K169" s="118">
        <v>-2060360.4963072585</v>
      </c>
      <c r="L169" s="118">
        <v>-1922232</v>
      </c>
      <c r="M169" s="118">
        <v>329330.03000000003</v>
      </c>
      <c r="N169" s="118">
        <v>394629.85024413321</v>
      </c>
      <c r="O169" s="118">
        <v>-1028687.5892977185</v>
      </c>
      <c r="P169" s="136">
        <f t="shared" si="20"/>
        <v>11085901.878102586</v>
      </c>
      <c r="Q169" s="136">
        <f t="shared" si="18"/>
        <v>313.63950314328594</v>
      </c>
      <c r="R169" s="118">
        <v>206670392.56</v>
      </c>
      <c r="S169" s="118">
        <v>143476717.14457208</v>
      </c>
      <c r="T169" s="118">
        <v>9884037.3536729757</v>
      </c>
      <c r="U169" s="118">
        <v>40031255.952458531</v>
      </c>
      <c r="V169" s="118">
        <v>14374327.590412365</v>
      </c>
      <c r="W169" s="118">
        <v>8185842.0300000003</v>
      </c>
      <c r="X169" s="168">
        <f t="shared" si="19"/>
        <v>9281787.5111159682</v>
      </c>
      <c r="Y169" s="168">
        <f t="shared" si="15"/>
        <v>262.59796047971395</v>
      </c>
      <c r="Z169" s="134">
        <f t="shared" si="17"/>
        <v>1804114.3669866174</v>
      </c>
      <c r="AA169" s="134">
        <f t="shared" si="16"/>
        <v>51.041542663572045</v>
      </c>
    </row>
    <row r="170" spans="1:27" s="119" customFormat="1" ht="15" x14ac:dyDescent="0.2">
      <c r="A170" s="118">
        <v>538</v>
      </c>
      <c r="B170" s="118" t="s">
        <v>171</v>
      </c>
      <c r="C170" s="118">
        <v>2</v>
      </c>
      <c r="D170" s="118">
        <v>4644</v>
      </c>
      <c r="E170" s="118">
        <v>14577844.424653217</v>
      </c>
      <c r="F170" s="118">
        <v>7708929.3217758145</v>
      </c>
      <c r="G170" s="118">
        <v>913365</v>
      </c>
      <c r="H170" s="118">
        <v>348748.9470316355</v>
      </c>
      <c r="I170" s="118">
        <v>4230231.2336015012</v>
      </c>
      <c r="J170" s="118">
        <v>796036.83807637822</v>
      </c>
      <c r="K170" s="118">
        <v>-20470.384929660016</v>
      </c>
      <c r="L170" s="118">
        <v>668912</v>
      </c>
      <c r="M170" s="118">
        <v>-66704.37</v>
      </c>
      <c r="N170" s="118">
        <v>46991.612183017183</v>
      </c>
      <c r="O170" s="118">
        <v>-135156.03363035718</v>
      </c>
      <c r="P170" s="136">
        <f t="shared" si="20"/>
        <v>-86960.260544886813</v>
      </c>
      <c r="Q170" s="136">
        <f t="shared" si="18"/>
        <v>-18.725292968321881</v>
      </c>
      <c r="R170" s="118">
        <v>30978642.620000001</v>
      </c>
      <c r="S170" s="118">
        <v>18105427.614706047</v>
      </c>
      <c r="T170" s="118">
        <v>524153.02248638589</v>
      </c>
      <c r="U170" s="118">
        <v>7797033.882263503</v>
      </c>
      <c r="V170" s="118">
        <v>2654890.4275304084</v>
      </c>
      <c r="W170" s="118">
        <v>1515572.63</v>
      </c>
      <c r="X170" s="168">
        <f t="shared" si="19"/>
        <v>-381565.04301365837</v>
      </c>
      <c r="Y170" s="168">
        <f t="shared" si="15"/>
        <v>-82.163015291485436</v>
      </c>
      <c r="Z170" s="134">
        <f t="shared" si="17"/>
        <v>294604.78246877156</v>
      </c>
      <c r="AA170" s="134">
        <f t="shared" si="16"/>
        <v>63.437722323163555</v>
      </c>
    </row>
    <row r="171" spans="1:27" s="119" customFormat="1" ht="15" x14ac:dyDescent="0.2">
      <c r="A171" s="118">
        <v>541</v>
      </c>
      <c r="B171" s="118" t="s">
        <v>172</v>
      </c>
      <c r="C171" s="118">
        <v>12</v>
      </c>
      <c r="D171" s="118">
        <v>9243</v>
      </c>
      <c r="E171" s="118">
        <v>29088996.393206082</v>
      </c>
      <c r="F171" s="118">
        <v>10884357.08702522</v>
      </c>
      <c r="G171" s="118">
        <v>2184759</v>
      </c>
      <c r="H171" s="118">
        <v>2823853.6772193294</v>
      </c>
      <c r="I171" s="118">
        <v>5687437.3935074266</v>
      </c>
      <c r="J171" s="118">
        <v>1968519.2471732125</v>
      </c>
      <c r="K171" s="118">
        <v>2185373.2369700479</v>
      </c>
      <c r="L171" s="118">
        <v>-962239</v>
      </c>
      <c r="M171" s="118">
        <v>690152.43</v>
      </c>
      <c r="N171" s="118">
        <v>73007.976822173121</v>
      </c>
      <c r="O171" s="118">
        <v>-269002.41577204806</v>
      </c>
      <c r="P171" s="136">
        <f t="shared" si="20"/>
        <v>-3822777.7602607198</v>
      </c>
      <c r="Q171" s="136">
        <f t="shared" si="18"/>
        <v>-413.58625557294386</v>
      </c>
      <c r="R171" s="118">
        <v>78880053.600000009</v>
      </c>
      <c r="S171" s="118">
        <v>25889007.765997212</v>
      </c>
      <c r="T171" s="118">
        <v>4244117.301491213</v>
      </c>
      <c r="U171" s="118">
        <v>38068116.557303682</v>
      </c>
      <c r="V171" s="118">
        <v>6565277.7054371508</v>
      </c>
      <c r="W171" s="118">
        <v>1912672.4300000002</v>
      </c>
      <c r="X171" s="168">
        <f t="shared" si="19"/>
        <v>-2200861.8397707492</v>
      </c>
      <c r="Y171" s="168">
        <f t="shared" si="15"/>
        <v>-238.11120196589303</v>
      </c>
      <c r="Z171" s="134">
        <f t="shared" si="17"/>
        <v>-1621915.9204899706</v>
      </c>
      <c r="AA171" s="134">
        <f t="shared" si="16"/>
        <v>-175.4750536070508</v>
      </c>
    </row>
    <row r="172" spans="1:27" s="119" customFormat="1" ht="15" x14ac:dyDescent="0.2">
      <c r="A172" s="118">
        <v>543</v>
      </c>
      <c r="B172" s="118" t="s">
        <v>173</v>
      </c>
      <c r="C172" s="118">
        <v>35</v>
      </c>
      <c r="D172" s="118">
        <v>44458</v>
      </c>
      <c r="E172" s="118">
        <v>122855684.08401015</v>
      </c>
      <c r="F172" s="118">
        <v>72043601.166967556</v>
      </c>
      <c r="G172" s="118">
        <v>12473531</v>
      </c>
      <c r="H172" s="118">
        <v>8219066.9000701951</v>
      </c>
      <c r="I172" s="118">
        <v>27833065.931889866</v>
      </c>
      <c r="J172" s="118">
        <v>5177628.6164690685</v>
      </c>
      <c r="K172" s="118">
        <v>5907625.994499363</v>
      </c>
      <c r="L172" s="118">
        <v>-6734788</v>
      </c>
      <c r="M172" s="118">
        <v>1300988.6000000001</v>
      </c>
      <c r="N172" s="118">
        <v>578018.03378746612</v>
      </c>
      <c r="O172" s="118">
        <v>-1293877.464069427</v>
      </c>
      <c r="P172" s="136">
        <f t="shared" si="20"/>
        <v>2649176.6956039071</v>
      </c>
      <c r="Q172" s="136">
        <f t="shared" si="18"/>
        <v>59.588301219216049</v>
      </c>
      <c r="R172" s="118">
        <v>263137204.88000003</v>
      </c>
      <c r="S172" s="118">
        <v>197948972.26209736</v>
      </c>
      <c r="T172" s="118">
        <v>12352865.275601288</v>
      </c>
      <c r="U172" s="118">
        <v>35265104.029353917</v>
      </c>
      <c r="V172" s="118">
        <v>17268091.11546712</v>
      </c>
      <c r="W172" s="118">
        <v>7039731.5999999996</v>
      </c>
      <c r="X172" s="168">
        <f t="shared" si="19"/>
        <v>6737559.4025196731</v>
      </c>
      <c r="Y172" s="168">
        <f t="shared" si="15"/>
        <v>151.54886415312595</v>
      </c>
      <c r="Z172" s="134">
        <f t="shared" si="17"/>
        <v>-4088382.706915766</v>
      </c>
      <c r="AA172" s="134">
        <f t="shared" si="16"/>
        <v>-91.960562933909898</v>
      </c>
    </row>
    <row r="173" spans="1:27" s="119" customFormat="1" ht="15" x14ac:dyDescent="0.2">
      <c r="A173" s="118">
        <v>545</v>
      </c>
      <c r="B173" s="118" t="s">
        <v>174</v>
      </c>
      <c r="C173" s="118">
        <v>15</v>
      </c>
      <c r="D173" s="118">
        <v>9584</v>
      </c>
      <c r="E173" s="118">
        <v>28822494.852646731</v>
      </c>
      <c r="F173" s="118">
        <v>12502305.407579783</v>
      </c>
      <c r="G173" s="118">
        <v>4152611</v>
      </c>
      <c r="H173" s="118">
        <v>3004080.6913821693</v>
      </c>
      <c r="I173" s="118">
        <v>10547114.542636201</v>
      </c>
      <c r="J173" s="118">
        <v>2121957.9720273744</v>
      </c>
      <c r="K173" s="118">
        <v>1675760.1126260478</v>
      </c>
      <c r="L173" s="118">
        <v>363744</v>
      </c>
      <c r="M173" s="118">
        <v>-62083.85</v>
      </c>
      <c r="N173" s="118">
        <v>81209.032828135954</v>
      </c>
      <c r="O173" s="118">
        <v>-278926.66371949681</v>
      </c>
      <c r="P173" s="136">
        <f t="shared" si="20"/>
        <v>5285277.3927134797</v>
      </c>
      <c r="Q173" s="136">
        <f t="shared" si="18"/>
        <v>551.46884314623117</v>
      </c>
      <c r="R173" s="118">
        <v>68809000</v>
      </c>
      <c r="S173" s="118">
        <v>29261336.865230851</v>
      </c>
      <c r="T173" s="118">
        <v>4514989.9019999672</v>
      </c>
      <c r="U173" s="118">
        <v>30239191.998645641</v>
      </c>
      <c r="V173" s="118">
        <v>7077016.5877885977</v>
      </c>
      <c r="W173" s="118">
        <v>4454271.1500000004</v>
      </c>
      <c r="X173" s="168">
        <f t="shared" si="19"/>
        <v>6737806.5036650598</v>
      </c>
      <c r="Y173" s="168">
        <f t="shared" si="15"/>
        <v>703.02655505687187</v>
      </c>
      <c r="Z173" s="134">
        <f t="shared" si="17"/>
        <v>-1452529.1109515801</v>
      </c>
      <c r="AA173" s="134">
        <f t="shared" si="16"/>
        <v>-151.55771191064065</v>
      </c>
    </row>
    <row r="174" spans="1:27" s="119" customFormat="1" ht="15" x14ac:dyDescent="0.2">
      <c r="A174" s="118">
        <v>560</v>
      </c>
      <c r="B174" s="118" t="s">
        <v>175</v>
      </c>
      <c r="C174" s="118">
        <v>7</v>
      </c>
      <c r="D174" s="118">
        <v>15735</v>
      </c>
      <c r="E174" s="118">
        <v>45161679.75429596</v>
      </c>
      <c r="F174" s="118">
        <v>23228119.052426945</v>
      </c>
      <c r="G174" s="118">
        <v>4554773</v>
      </c>
      <c r="H174" s="118">
        <v>2686777.6404830175</v>
      </c>
      <c r="I174" s="118">
        <v>10988587.987124622</v>
      </c>
      <c r="J174" s="118">
        <v>2812027.5711718397</v>
      </c>
      <c r="K174" s="118">
        <v>575077.6428344422</v>
      </c>
      <c r="L174" s="118">
        <v>-1909711</v>
      </c>
      <c r="M174" s="118">
        <v>813608.99</v>
      </c>
      <c r="N174" s="118">
        <v>149158.49089222957</v>
      </c>
      <c r="O174" s="118">
        <v>-457941.47053696599</v>
      </c>
      <c r="P174" s="136">
        <f t="shared" si="20"/>
        <v>-1721201.8498998284</v>
      </c>
      <c r="Q174" s="136">
        <f t="shared" si="18"/>
        <v>-109.3868350746634</v>
      </c>
      <c r="R174" s="118">
        <v>105551208.85000001</v>
      </c>
      <c r="S174" s="118">
        <v>55433616.676613711</v>
      </c>
      <c r="T174" s="118">
        <v>4038098.560567888</v>
      </c>
      <c r="U174" s="118">
        <v>31780481.683280874</v>
      </c>
      <c r="V174" s="118">
        <v>9378491.9535839241</v>
      </c>
      <c r="W174" s="118">
        <v>3458670.99</v>
      </c>
      <c r="X174" s="168">
        <f t="shared" si="19"/>
        <v>-1461848.9859536141</v>
      </c>
      <c r="Y174" s="168">
        <f t="shared" si="15"/>
        <v>-92.904288907125149</v>
      </c>
      <c r="Z174" s="134">
        <f t="shared" si="17"/>
        <v>-259352.86394621432</v>
      </c>
      <c r="AA174" s="134">
        <f t="shared" si="16"/>
        <v>-16.482546167538246</v>
      </c>
    </row>
    <row r="175" spans="1:27" s="119" customFormat="1" ht="15" x14ac:dyDescent="0.2">
      <c r="A175" s="118">
        <v>561</v>
      </c>
      <c r="B175" s="118" t="s">
        <v>176</v>
      </c>
      <c r="C175" s="118">
        <v>2</v>
      </c>
      <c r="D175" s="118">
        <v>1317</v>
      </c>
      <c r="E175" s="118">
        <v>4174746.9108116589</v>
      </c>
      <c r="F175" s="118">
        <v>1660488.6122805527</v>
      </c>
      <c r="G175" s="118">
        <v>427675</v>
      </c>
      <c r="H175" s="118">
        <v>493555.05940981576</v>
      </c>
      <c r="I175" s="118">
        <v>983055.97034078452</v>
      </c>
      <c r="J175" s="118">
        <v>285287.23308439273</v>
      </c>
      <c r="K175" s="118">
        <v>450825.56534838409</v>
      </c>
      <c r="L175" s="118">
        <v>-296983</v>
      </c>
      <c r="M175" s="118">
        <v>-39487.019999999997</v>
      </c>
      <c r="N175" s="118">
        <v>11261.336811508107</v>
      </c>
      <c r="O175" s="118">
        <v>-38329.133568298967</v>
      </c>
      <c r="P175" s="136">
        <f t="shared" si="20"/>
        <v>-237397.28710451955</v>
      </c>
      <c r="Q175" s="136">
        <f t="shared" si="18"/>
        <v>-180.2561025850566</v>
      </c>
      <c r="R175" s="118">
        <v>9205242.620000001</v>
      </c>
      <c r="S175" s="118">
        <v>3945764.6955070458</v>
      </c>
      <c r="T175" s="118">
        <v>741789.69816254615</v>
      </c>
      <c r="U175" s="118">
        <v>3608072.0526811765</v>
      </c>
      <c r="V175" s="118">
        <v>951471.47466524527</v>
      </c>
      <c r="W175" s="118">
        <v>91204.98000000001</v>
      </c>
      <c r="X175" s="168">
        <f t="shared" si="19"/>
        <v>133060.28101601265</v>
      </c>
      <c r="Y175" s="168">
        <f t="shared" si="15"/>
        <v>101.03286333789875</v>
      </c>
      <c r="Z175" s="134">
        <f t="shared" si="17"/>
        <v>-370457.5681205322</v>
      </c>
      <c r="AA175" s="134">
        <f t="shared" si="16"/>
        <v>-281.28896592295536</v>
      </c>
    </row>
    <row r="176" spans="1:27" s="119" customFormat="1" ht="15" x14ac:dyDescent="0.2">
      <c r="A176" s="118">
        <v>562</v>
      </c>
      <c r="B176" s="118" t="s">
        <v>177</v>
      </c>
      <c r="C176" s="118">
        <v>6</v>
      </c>
      <c r="D176" s="118">
        <v>8935</v>
      </c>
      <c r="E176" s="118">
        <v>24144722.986598745</v>
      </c>
      <c r="F176" s="118">
        <v>13911942.888415718</v>
      </c>
      <c r="G176" s="118">
        <v>3053703</v>
      </c>
      <c r="H176" s="118">
        <v>1785991.0886913671</v>
      </c>
      <c r="I176" s="118">
        <v>4851618.2045474602</v>
      </c>
      <c r="J176" s="118">
        <v>1710905.5069268346</v>
      </c>
      <c r="K176" s="118">
        <v>-360295.99720420444</v>
      </c>
      <c r="L176" s="118">
        <v>-581202</v>
      </c>
      <c r="M176" s="118">
        <v>261254.63000000003</v>
      </c>
      <c r="N176" s="118">
        <v>83125.694429346593</v>
      </c>
      <c r="O176" s="118">
        <v>-260038.57891628795</v>
      </c>
      <c r="P176" s="136">
        <f t="shared" si="20"/>
        <v>312281.45029148832</v>
      </c>
      <c r="Q176" s="136">
        <f t="shared" si="18"/>
        <v>34.950358174760865</v>
      </c>
      <c r="R176" s="118">
        <v>64639241.950000003</v>
      </c>
      <c r="S176" s="118">
        <v>31714814.772313111</v>
      </c>
      <c r="T176" s="118">
        <v>2684259.3654810749</v>
      </c>
      <c r="U176" s="118">
        <v>21739906.92005543</v>
      </c>
      <c r="V176" s="118">
        <v>5706101.0690478776</v>
      </c>
      <c r="W176" s="118">
        <v>2733755.63</v>
      </c>
      <c r="X176" s="168">
        <f t="shared" si="19"/>
        <v>-60404.193102508783</v>
      </c>
      <c r="Y176" s="168">
        <f t="shared" si="15"/>
        <v>-6.7604021379416661</v>
      </c>
      <c r="Z176" s="134">
        <f t="shared" si="17"/>
        <v>372685.6433939971</v>
      </c>
      <c r="AA176" s="134">
        <f t="shared" si="16"/>
        <v>41.710760312702533</v>
      </c>
    </row>
    <row r="177" spans="1:27" s="119" customFormat="1" ht="15" x14ac:dyDescent="0.2">
      <c r="A177" s="118">
        <v>563</v>
      </c>
      <c r="B177" s="118" t="s">
        <v>178</v>
      </c>
      <c r="C177" s="118">
        <v>17</v>
      </c>
      <c r="D177" s="118">
        <v>7025</v>
      </c>
      <c r="E177" s="118">
        <v>24050615.564161286</v>
      </c>
      <c r="F177" s="118">
        <v>10169499.280998461</v>
      </c>
      <c r="G177" s="118">
        <v>2137060</v>
      </c>
      <c r="H177" s="118">
        <v>1205362.3926531912</v>
      </c>
      <c r="I177" s="118">
        <v>6410666.6019456359</v>
      </c>
      <c r="J177" s="118">
        <v>1302524.839191502</v>
      </c>
      <c r="K177" s="118">
        <v>268242.8762147766</v>
      </c>
      <c r="L177" s="118">
        <v>-388633</v>
      </c>
      <c r="M177" s="118">
        <v>324835.56</v>
      </c>
      <c r="N177" s="118">
        <v>60146.803738159069</v>
      </c>
      <c r="O177" s="118">
        <v>-204451.14906400928</v>
      </c>
      <c r="P177" s="136">
        <f t="shared" si="20"/>
        <v>-2765361.3584835678</v>
      </c>
      <c r="Q177" s="136">
        <f t="shared" si="18"/>
        <v>-393.64574497986729</v>
      </c>
      <c r="R177" s="118">
        <v>59766000</v>
      </c>
      <c r="S177" s="118">
        <v>23094741.153650504</v>
      </c>
      <c r="T177" s="118">
        <v>1811602.1472697984</v>
      </c>
      <c r="U177" s="118">
        <v>25189654.179884568</v>
      </c>
      <c r="V177" s="118">
        <v>4344096.3555738218</v>
      </c>
      <c r="W177" s="118">
        <v>2073262.56</v>
      </c>
      <c r="X177" s="168">
        <f t="shared" si="19"/>
        <v>-3252643.603621304</v>
      </c>
      <c r="Y177" s="168">
        <f t="shared" si="15"/>
        <v>-463.00976564004327</v>
      </c>
      <c r="Z177" s="134">
        <f t="shared" si="17"/>
        <v>487282.2451377362</v>
      </c>
      <c r="AA177" s="134">
        <f t="shared" si="16"/>
        <v>69.364020660175967</v>
      </c>
    </row>
    <row r="178" spans="1:27" s="119" customFormat="1" ht="15" x14ac:dyDescent="0.2">
      <c r="A178" s="118">
        <v>564</v>
      </c>
      <c r="B178" s="118" t="s">
        <v>179</v>
      </c>
      <c r="C178" s="118">
        <v>17</v>
      </c>
      <c r="D178" s="118">
        <v>211848</v>
      </c>
      <c r="E178" s="118">
        <v>414581880.29331243</v>
      </c>
      <c r="F178" s="118">
        <v>320487753.74818903</v>
      </c>
      <c r="G178" s="118">
        <v>63462841</v>
      </c>
      <c r="H178" s="118">
        <v>45798259.997830011</v>
      </c>
      <c r="I178" s="118">
        <v>118348006.72697836</v>
      </c>
      <c r="J178" s="118">
        <v>28631186.758485146</v>
      </c>
      <c r="K178" s="118">
        <v>-12366375.192438386</v>
      </c>
      <c r="L178" s="118">
        <v>9631</v>
      </c>
      <c r="M178" s="118">
        <v>15740549.01</v>
      </c>
      <c r="N178" s="118">
        <v>2324198.4578776895</v>
      </c>
      <c r="O178" s="118">
        <v>-6165489.9682437349</v>
      </c>
      <c r="P178" s="136">
        <f t="shared" si="20"/>
        <v>161688681.24536574</v>
      </c>
      <c r="Q178" s="136">
        <f t="shared" si="18"/>
        <v>763.2296799845443</v>
      </c>
      <c r="R178" s="118">
        <v>1158380382.3499999</v>
      </c>
      <c r="S178" s="118">
        <v>820338202.96017098</v>
      </c>
      <c r="T178" s="118">
        <v>68832598.942018852</v>
      </c>
      <c r="U178" s="118">
        <v>249402691.69645357</v>
      </c>
      <c r="V178" s="118">
        <v>95488876.918839708</v>
      </c>
      <c r="W178" s="118">
        <v>79213021.010000005</v>
      </c>
      <c r="X178" s="168">
        <f t="shared" si="19"/>
        <v>154895009.17748308</v>
      </c>
      <c r="Y178" s="168">
        <f t="shared" si="15"/>
        <v>731.16106443054969</v>
      </c>
      <c r="Z178" s="134">
        <f t="shared" si="17"/>
        <v>6793672.0678826571</v>
      </c>
      <c r="AA178" s="134">
        <f t="shared" si="16"/>
        <v>32.06861555399464</v>
      </c>
    </row>
    <row r="179" spans="1:27" s="119" customFormat="1" ht="15" x14ac:dyDescent="0.2">
      <c r="A179" s="118">
        <v>576</v>
      </c>
      <c r="B179" s="118" t="s">
        <v>180</v>
      </c>
      <c r="C179" s="118">
        <v>7</v>
      </c>
      <c r="D179" s="118">
        <v>2750</v>
      </c>
      <c r="E179" s="118">
        <v>6833248.8070381209</v>
      </c>
      <c r="F179" s="118">
        <v>3367950.5962099289</v>
      </c>
      <c r="G179" s="118">
        <v>1514789</v>
      </c>
      <c r="H179" s="118">
        <v>989553.56589069555</v>
      </c>
      <c r="I179" s="118">
        <v>447203.33466567774</v>
      </c>
      <c r="J179" s="118">
        <v>629448.88798383507</v>
      </c>
      <c r="K179" s="118">
        <v>542428.54064623767</v>
      </c>
      <c r="L179" s="118">
        <v>-273557</v>
      </c>
      <c r="M179" s="118">
        <v>169327.86</v>
      </c>
      <c r="N179" s="118">
        <v>23393.808995708161</v>
      </c>
      <c r="O179" s="118">
        <v>-80034.257640715383</v>
      </c>
      <c r="P179" s="136">
        <f t="shared" si="20"/>
        <v>497255.52971324604</v>
      </c>
      <c r="Q179" s="136">
        <f t="shared" si="18"/>
        <v>180.82019262299855</v>
      </c>
      <c r="R179" s="118">
        <v>21416147.030000005</v>
      </c>
      <c r="S179" s="118">
        <v>8133256.8462451976</v>
      </c>
      <c r="T179" s="118">
        <v>1487251.780653374</v>
      </c>
      <c r="U179" s="118">
        <v>9310077.3839183338</v>
      </c>
      <c r="V179" s="118">
        <v>2099297.1020866297</v>
      </c>
      <c r="W179" s="118">
        <v>1410559.8599999999</v>
      </c>
      <c r="X179" s="168">
        <f t="shared" si="19"/>
        <v>1024295.9429035299</v>
      </c>
      <c r="Y179" s="168">
        <f t="shared" si="15"/>
        <v>372.47125196491993</v>
      </c>
      <c r="Z179" s="134">
        <f t="shared" si="17"/>
        <v>-527040.41319028381</v>
      </c>
      <c r="AA179" s="134">
        <f t="shared" si="16"/>
        <v>-191.65105934192138</v>
      </c>
    </row>
    <row r="180" spans="1:27" s="119" customFormat="1" ht="15" x14ac:dyDescent="0.2">
      <c r="A180" s="118">
        <v>577</v>
      </c>
      <c r="B180" s="118" t="s">
        <v>181</v>
      </c>
      <c r="C180" s="118">
        <v>2</v>
      </c>
      <c r="D180" s="118">
        <v>11138</v>
      </c>
      <c r="E180" s="118">
        <v>31371581.037114196</v>
      </c>
      <c r="F180" s="118">
        <v>17471607.891416345</v>
      </c>
      <c r="G180" s="118">
        <v>2514583</v>
      </c>
      <c r="H180" s="118">
        <v>1996672.9263936479</v>
      </c>
      <c r="I180" s="118">
        <v>7835940.1495970683</v>
      </c>
      <c r="J180" s="118">
        <v>1609314.53374825</v>
      </c>
      <c r="K180" s="118">
        <v>489120.82064579474</v>
      </c>
      <c r="L180" s="118">
        <v>80242</v>
      </c>
      <c r="M180" s="118">
        <v>635702.05000000005</v>
      </c>
      <c r="N180" s="118">
        <v>120789.66100459524</v>
      </c>
      <c r="O180" s="118">
        <v>-324153.29512810468</v>
      </c>
      <c r="P180" s="136">
        <f t="shared" si="20"/>
        <v>1058238.700563401</v>
      </c>
      <c r="Q180" s="136">
        <f t="shared" si="18"/>
        <v>95.011555087394598</v>
      </c>
      <c r="R180" s="118">
        <v>69370316.229999989</v>
      </c>
      <c r="S180" s="118">
        <v>43641939.227016881</v>
      </c>
      <c r="T180" s="118">
        <v>3000904.1122381729</v>
      </c>
      <c r="U180" s="118">
        <v>15054631.744087966</v>
      </c>
      <c r="V180" s="118">
        <v>5367281.4449874097</v>
      </c>
      <c r="W180" s="118">
        <v>3230527.05</v>
      </c>
      <c r="X180" s="168">
        <f t="shared" si="19"/>
        <v>924967.34833043814</v>
      </c>
      <c r="Y180" s="168">
        <f t="shared" si="15"/>
        <v>83.046089812393447</v>
      </c>
      <c r="Z180" s="134">
        <f t="shared" si="17"/>
        <v>133271.35223296285</v>
      </c>
      <c r="AA180" s="134">
        <f t="shared" si="16"/>
        <v>11.965465275001153</v>
      </c>
    </row>
    <row r="181" spans="1:27" s="119" customFormat="1" ht="15" x14ac:dyDescent="0.2">
      <c r="A181" s="118">
        <v>578</v>
      </c>
      <c r="B181" s="118" t="s">
        <v>182</v>
      </c>
      <c r="C181" s="118">
        <v>18</v>
      </c>
      <c r="D181" s="118">
        <v>3100</v>
      </c>
      <c r="E181" s="118">
        <v>8755032.7613576315</v>
      </c>
      <c r="F181" s="118">
        <v>4332924.5576425251</v>
      </c>
      <c r="G181" s="118">
        <v>1337755</v>
      </c>
      <c r="H181" s="118">
        <v>592501.95274383016</v>
      </c>
      <c r="I181" s="118">
        <v>2201329.2591393837</v>
      </c>
      <c r="J181" s="118">
        <v>686559.97341075726</v>
      </c>
      <c r="K181" s="118">
        <v>-290900.41572442633</v>
      </c>
      <c r="L181" s="118">
        <v>-27899</v>
      </c>
      <c r="M181" s="118">
        <v>-149146.32999999999</v>
      </c>
      <c r="N181" s="118">
        <v>25726.294323776805</v>
      </c>
      <c r="O181" s="118">
        <v>-90220.435885897328</v>
      </c>
      <c r="P181" s="136">
        <f t="shared" si="20"/>
        <v>-136401.90570768341</v>
      </c>
      <c r="Q181" s="136">
        <f t="shared" si="18"/>
        <v>-44.000614744414001</v>
      </c>
      <c r="R181" s="118">
        <v>26105585.660000004</v>
      </c>
      <c r="S181" s="118">
        <v>9822677.9393273219</v>
      </c>
      <c r="T181" s="118">
        <v>890502.15635946544</v>
      </c>
      <c r="U181" s="118">
        <v>11537100.848089065</v>
      </c>
      <c r="V181" s="118">
        <v>2289770.2896996615</v>
      </c>
      <c r="W181" s="118">
        <v>1160709.67</v>
      </c>
      <c r="X181" s="168">
        <f t="shared" si="19"/>
        <v>-404824.75652448833</v>
      </c>
      <c r="Y181" s="168">
        <f t="shared" si="15"/>
        <v>-130.58863113693172</v>
      </c>
      <c r="Z181" s="134">
        <f t="shared" si="17"/>
        <v>268422.85081680492</v>
      </c>
      <c r="AA181" s="134">
        <f t="shared" si="16"/>
        <v>86.588016392517716</v>
      </c>
    </row>
    <row r="182" spans="1:27" s="119" customFormat="1" ht="15" x14ac:dyDescent="0.2">
      <c r="A182" s="118">
        <v>580</v>
      </c>
      <c r="B182" s="118" t="s">
        <v>183</v>
      </c>
      <c r="C182" s="118">
        <v>9</v>
      </c>
      <c r="D182" s="118">
        <v>4438</v>
      </c>
      <c r="E182" s="118">
        <v>10286666.492421769</v>
      </c>
      <c r="F182" s="118">
        <v>5955961.0450451821</v>
      </c>
      <c r="G182" s="118">
        <v>1363039</v>
      </c>
      <c r="H182" s="118">
        <v>1071954.2507472052</v>
      </c>
      <c r="I182" s="118">
        <v>1420300.7109251353</v>
      </c>
      <c r="J182" s="118">
        <v>1012751.7011421002</v>
      </c>
      <c r="K182" s="118">
        <v>-504900.56676241627</v>
      </c>
      <c r="L182" s="118">
        <v>-308852</v>
      </c>
      <c r="M182" s="118">
        <v>6655.2</v>
      </c>
      <c r="N182" s="118">
        <v>37954.712545281538</v>
      </c>
      <c r="O182" s="118">
        <v>-129160.74014890722</v>
      </c>
      <c r="P182" s="136">
        <f t="shared" si="20"/>
        <v>-360963.17892818712</v>
      </c>
      <c r="Q182" s="136">
        <f t="shared" si="18"/>
        <v>-81.334650502070104</v>
      </c>
      <c r="R182" s="118">
        <v>35936905.709999993</v>
      </c>
      <c r="S182" s="118">
        <v>13955651.933785781</v>
      </c>
      <c r="T182" s="118">
        <v>1611096.0772171421</v>
      </c>
      <c r="U182" s="118">
        <v>15456110.167144036</v>
      </c>
      <c r="V182" s="118">
        <v>3377663.7816468976</v>
      </c>
      <c r="W182" s="118">
        <v>1060842.2</v>
      </c>
      <c r="X182" s="168">
        <f t="shared" si="19"/>
        <v>-475541.55020613223</v>
      </c>
      <c r="Y182" s="168">
        <f t="shared" si="15"/>
        <v>-107.15221951467603</v>
      </c>
      <c r="Z182" s="134">
        <f t="shared" si="17"/>
        <v>114578.37127794512</v>
      </c>
      <c r="AA182" s="134">
        <f t="shared" si="16"/>
        <v>25.817569012605929</v>
      </c>
    </row>
    <row r="183" spans="1:27" s="119" customFormat="1" ht="15" x14ac:dyDescent="0.2">
      <c r="A183" s="118">
        <v>581</v>
      </c>
      <c r="B183" s="118" t="s">
        <v>184</v>
      </c>
      <c r="C183" s="118">
        <v>6</v>
      </c>
      <c r="D183" s="118">
        <v>6240</v>
      </c>
      <c r="E183" s="118">
        <v>17860625.667684618</v>
      </c>
      <c r="F183" s="118">
        <v>8869526.5005875938</v>
      </c>
      <c r="G183" s="118">
        <v>2021419</v>
      </c>
      <c r="H183" s="118">
        <v>2076403.1455349112</v>
      </c>
      <c r="I183" s="118">
        <v>3328170.5478133834</v>
      </c>
      <c r="J183" s="118">
        <v>1235397.0917646484</v>
      </c>
      <c r="K183" s="118">
        <v>-110430.20908119342</v>
      </c>
      <c r="L183" s="118">
        <v>-360824</v>
      </c>
      <c r="M183" s="118">
        <v>-587520.98</v>
      </c>
      <c r="N183" s="118">
        <v>54155.927299708157</v>
      </c>
      <c r="O183" s="118">
        <v>-181605.0064283869</v>
      </c>
      <c r="P183" s="136">
        <f t="shared" si="20"/>
        <v>-1515933.650193952</v>
      </c>
      <c r="Q183" s="136">
        <f t="shared" si="18"/>
        <v>-242.93808496697949</v>
      </c>
      <c r="R183" s="118">
        <v>48477705.710000001</v>
      </c>
      <c r="S183" s="118">
        <v>20008883.55671199</v>
      </c>
      <c r="T183" s="118">
        <v>3120734.8262864766</v>
      </c>
      <c r="U183" s="118">
        <v>18455188.372585651</v>
      </c>
      <c r="V183" s="118">
        <v>4120216.2465880457</v>
      </c>
      <c r="W183" s="118">
        <v>1073074.02</v>
      </c>
      <c r="X183" s="168">
        <f t="shared" si="19"/>
        <v>-1699608.687827833</v>
      </c>
      <c r="Y183" s="168">
        <f t="shared" si="15"/>
        <v>-272.37318715189633</v>
      </c>
      <c r="Z183" s="134">
        <f t="shared" si="17"/>
        <v>183675.03763388097</v>
      </c>
      <c r="AA183" s="134">
        <f t="shared" si="16"/>
        <v>29.435102184916822</v>
      </c>
    </row>
    <row r="184" spans="1:27" s="119" customFormat="1" ht="15" x14ac:dyDescent="0.2">
      <c r="A184" s="118">
        <v>583</v>
      </c>
      <c r="B184" s="118" t="s">
        <v>185</v>
      </c>
      <c r="C184" s="118">
        <v>19</v>
      </c>
      <c r="D184" s="118">
        <v>947</v>
      </c>
      <c r="E184" s="118">
        <v>3166219.0221534809</v>
      </c>
      <c r="F184" s="118">
        <v>1366604.1923153289</v>
      </c>
      <c r="G184" s="118">
        <v>2066305</v>
      </c>
      <c r="H184" s="118">
        <v>304555.49999102234</v>
      </c>
      <c r="I184" s="118">
        <v>778013.54954019852</v>
      </c>
      <c r="J184" s="118">
        <v>194648.58204048802</v>
      </c>
      <c r="K184" s="118">
        <v>-629030.17722693109</v>
      </c>
      <c r="L184" s="118">
        <v>-156686</v>
      </c>
      <c r="M184" s="118">
        <v>426.16</v>
      </c>
      <c r="N184" s="118">
        <v>8325.9720002042523</v>
      </c>
      <c r="O184" s="118">
        <v>-27560.887994820896</v>
      </c>
      <c r="P184" s="136">
        <f t="shared" si="20"/>
        <v>739382.86851200974</v>
      </c>
      <c r="Q184" s="136">
        <f t="shared" si="18"/>
        <v>780.76332472229115</v>
      </c>
      <c r="R184" s="118">
        <v>9792334.9400000013</v>
      </c>
      <c r="S184" s="118">
        <v>3086556.5577228311</v>
      </c>
      <c r="T184" s="118">
        <v>457732.38082541438</v>
      </c>
      <c r="U184" s="118">
        <v>4691561.9957051016</v>
      </c>
      <c r="V184" s="118">
        <v>649179.32496746571</v>
      </c>
      <c r="W184" s="118">
        <v>1910045.16</v>
      </c>
      <c r="X184" s="168">
        <f t="shared" si="19"/>
        <v>1002740.4792208113</v>
      </c>
      <c r="Y184" s="168">
        <f t="shared" si="15"/>
        <v>1058.8600625351755</v>
      </c>
      <c r="Z184" s="134">
        <f t="shared" si="17"/>
        <v>-263357.61070880154</v>
      </c>
      <c r="AA184" s="134">
        <f t="shared" si="16"/>
        <v>-278.09673781288444</v>
      </c>
    </row>
    <row r="185" spans="1:27" s="119" customFormat="1" ht="15" x14ac:dyDescent="0.2">
      <c r="A185" s="118">
        <v>584</v>
      </c>
      <c r="B185" s="118" t="s">
        <v>186</v>
      </c>
      <c r="C185" s="118">
        <v>16</v>
      </c>
      <c r="D185" s="118">
        <v>2653</v>
      </c>
      <c r="E185" s="118">
        <v>10417361.030116037</v>
      </c>
      <c r="F185" s="118">
        <v>2841891.3156854305</v>
      </c>
      <c r="G185" s="118">
        <v>859002</v>
      </c>
      <c r="H185" s="118">
        <v>626080.18959739013</v>
      </c>
      <c r="I185" s="118">
        <v>5525774.1407506019</v>
      </c>
      <c r="J185" s="118">
        <v>531683.76091442816</v>
      </c>
      <c r="K185" s="118">
        <v>-485502.29660352558</v>
      </c>
      <c r="L185" s="118">
        <v>241881</v>
      </c>
      <c r="M185" s="118">
        <v>-497942.89</v>
      </c>
      <c r="N185" s="118">
        <v>17724.499742156702</v>
      </c>
      <c r="O185" s="118">
        <v>-77211.231098479242</v>
      </c>
      <c r="P185" s="136">
        <f t="shared" si="20"/>
        <v>-833980.54112803377</v>
      </c>
      <c r="Q185" s="136">
        <f t="shared" si="18"/>
        <v>-314.3537659736275</v>
      </c>
      <c r="R185" s="118">
        <v>22831125.629999999</v>
      </c>
      <c r="S185" s="118">
        <v>6514558.7698708083</v>
      </c>
      <c r="T185" s="118">
        <v>940968.64374633809</v>
      </c>
      <c r="U185" s="118">
        <v>11667265.84597639</v>
      </c>
      <c r="V185" s="118">
        <v>1773237.1918064989</v>
      </c>
      <c r="W185" s="118">
        <v>602940.11</v>
      </c>
      <c r="X185" s="168">
        <f t="shared" si="19"/>
        <v>-1332155.0685999654</v>
      </c>
      <c r="Y185" s="168">
        <f t="shared" si="15"/>
        <v>-502.13157504710341</v>
      </c>
      <c r="Z185" s="134">
        <f t="shared" si="17"/>
        <v>498174.52747193165</v>
      </c>
      <c r="AA185" s="134">
        <f t="shared" si="16"/>
        <v>187.77780907347594</v>
      </c>
    </row>
    <row r="186" spans="1:27" s="119" customFormat="1" ht="15" x14ac:dyDescent="0.2">
      <c r="A186" s="118">
        <v>588</v>
      </c>
      <c r="B186" s="118" t="s">
        <v>187</v>
      </c>
      <c r="C186" s="118">
        <v>10</v>
      </c>
      <c r="D186" s="118">
        <v>1600</v>
      </c>
      <c r="E186" s="118">
        <v>4673003.4454298411</v>
      </c>
      <c r="F186" s="118">
        <v>1892923.8712007941</v>
      </c>
      <c r="G186" s="118">
        <v>941897</v>
      </c>
      <c r="H186" s="118">
        <v>659907.23888497381</v>
      </c>
      <c r="I186" s="118">
        <v>419008.31234798656</v>
      </c>
      <c r="J186" s="118">
        <v>387658.98398264812</v>
      </c>
      <c r="K186" s="118">
        <v>-721788.82450356137</v>
      </c>
      <c r="L186" s="118">
        <v>-353048</v>
      </c>
      <c r="M186" s="118">
        <v>101203.47</v>
      </c>
      <c r="N186" s="118">
        <v>12706.125171523527</v>
      </c>
      <c r="O186" s="118">
        <v>-46565.386263688946</v>
      </c>
      <c r="P186" s="136">
        <f t="shared" si="20"/>
        <v>-1379100.6546091647</v>
      </c>
      <c r="Q186" s="136">
        <f t="shared" si="18"/>
        <v>-861.93790913072792</v>
      </c>
      <c r="R186" s="118">
        <v>14567924.560000001</v>
      </c>
      <c r="S186" s="118">
        <v>4419572.9150058068</v>
      </c>
      <c r="T186" s="118">
        <v>991809.08434636262</v>
      </c>
      <c r="U186" s="118">
        <v>5360933.760418538</v>
      </c>
      <c r="V186" s="118">
        <v>1292895.0979313189</v>
      </c>
      <c r="W186" s="118">
        <v>690052.47</v>
      </c>
      <c r="X186" s="168">
        <f t="shared" si="19"/>
        <v>-1812661.2322979756</v>
      </c>
      <c r="Y186" s="168">
        <f t="shared" si="15"/>
        <v>-1132.9132701862347</v>
      </c>
      <c r="Z186" s="134">
        <f t="shared" si="17"/>
        <v>433560.57768881088</v>
      </c>
      <c r="AA186" s="134">
        <f t="shared" si="16"/>
        <v>270.97536105550682</v>
      </c>
    </row>
    <row r="187" spans="1:27" s="119" customFormat="1" ht="15" x14ac:dyDescent="0.2">
      <c r="A187" s="118">
        <v>592</v>
      </c>
      <c r="B187" s="118" t="s">
        <v>188</v>
      </c>
      <c r="C187" s="118">
        <v>13</v>
      </c>
      <c r="D187" s="118">
        <v>3651</v>
      </c>
      <c r="E187" s="118">
        <v>12636642.791164754</v>
      </c>
      <c r="F187" s="118">
        <v>5232788.663220088</v>
      </c>
      <c r="G187" s="118">
        <v>1084918</v>
      </c>
      <c r="H187" s="118">
        <v>1041503.422735902</v>
      </c>
      <c r="I187" s="118">
        <v>3563856.7121611363</v>
      </c>
      <c r="J187" s="118">
        <v>700478.59328419995</v>
      </c>
      <c r="K187" s="118">
        <v>-241310.5960531543</v>
      </c>
      <c r="L187" s="118">
        <v>-165857</v>
      </c>
      <c r="M187" s="118">
        <v>-46432.12</v>
      </c>
      <c r="N187" s="118">
        <v>32393.709744239433</v>
      </c>
      <c r="O187" s="118">
        <v>-106256.39078045521</v>
      </c>
      <c r="P187" s="136">
        <f t="shared" si="20"/>
        <v>-1540559.7968527954</v>
      </c>
      <c r="Q187" s="136">
        <f t="shared" si="18"/>
        <v>-421.95557295338136</v>
      </c>
      <c r="R187" s="118">
        <v>27416068.940000001</v>
      </c>
      <c r="S187" s="118">
        <v>11996712.470788643</v>
      </c>
      <c r="T187" s="118">
        <v>1565329.936056894</v>
      </c>
      <c r="U187" s="118">
        <v>8864301.2029203698</v>
      </c>
      <c r="V187" s="118">
        <v>2336190.767872171</v>
      </c>
      <c r="W187" s="118">
        <v>872628.88</v>
      </c>
      <c r="X187" s="168">
        <f t="shared" si="19"/>
        <v>-1780905.6823619269</v>
      </c>
      <c r="Y187" s="168">
        <f t="shared" si="15"/>
        <v>-487.78572510597832</v>
      </c>
      <c r="Z187" s="134">
        <f t="shared" si="17"/>
        <v>240345.88550913148</v>
      </c>
      <c r="AA187" s="134">
        <f t="shared" si="16"/>
        <v>65.830152152596952</v>
      </c>
    </row>
    <row r="188" spans="1:27" s="119" customFormat="1" ht="15" x14ac:dyDescent="0.2">
      <c r="A188" s="118">
        <v>593</v>
      </c>
      <c r="B188" s="118" t="s">
        <v>189</v>
      </c>
      <c r="C188" s="118">
        <v>10</v>
      </c>
      <c r="D188" s="118">
        <v>17077</v>
      </c>
      <c r="E188" s="118">
        <v>41022789.97054112</v>
      </c>
      <c r="F188" s="118">
        <v>26085340.296480134</v>
      </c>
      <c r="G188" s="118">
        <v>4855378</v>
      </c>
      <c r="H188" s="118">
        <v>4168815.4642426493</v>
      </c>
      <c r="I188" s="118">
        <v>4222742.5045052171</v>
      </c>
      <c r="J188" s="118">
        <v>3313749.6288933894</v>
      </c>
      <c r="K188" s="118">
        <v>-1911299.8023453685</v>
      </c>
      <c r="L188" s="118">
        <v>-1963133</v>
      </c>
      <c r="M188" s="118">
        <v>2225400.5499999998</v>
      </c>
      <c r="N188" s="118">
        <v>157083.87925007389</v>
      </c>
      <c r="O188" s="118">
        <v>-496998.18826563511</v>
      </c>
      <c r="P188" s="136">
        <f t="shared" si="20"/>
        <v>-365710.6377806589</v>
      </c>
      <c r="Q188" s="136">
        <f t="shared" si="18"/>
        <v>-21.415391332239789</v>
      </c>
      <c r="R188" s="118">
        <v>130373937.06</v>
      </c>
      <c r="S188" s="118">
        <v>59328451.873847574</v>
      </c>
      <c r="T188" s="118">
        <v>6265530.6757745063</v>
      </c>
      <c r="U188" s="118">
        <v>46281380.653800882</v>
      </c>
      <c r="V188" s="118">
        <v>11051802.816363364</v>
      </c>
      <c r="W188" s="118">
        <v>5117645.55</v>
      </c>
      <c r="X188" s="168">
        <f t="shared" si="19"/>
        <v>-2329125.4902136773</v>
      </c>
      <c r="Y188" s="168">
        <f t="shared" si="15"/>
        <v>-136.3896170412647</v>
      </c>
      <c r="Z188" s="134">
        <f t="shared" si="17"/>
        <v>1963414.8524330184</v>
      </c>
      <c r="AA188" s="134">
        <f t="shared" si="16"/>
        <v>114.97422570902491</v>
      </c>
    </row>
    <row r="189" spans="1:27" s="119" customFormat="1" ht="15" x14ac:dyDescent="0.2">
      <c r="A189" s="118">
        <v>595</v>
      </c>
      <c r="B189" s="118" t="s">
        <v>190</v>
      </c>
      <c r="C189" s="118">
        <v>11</v>
      </c>
      <c r="D189" s="118">
        <v>4140</v>
      </c>
      <c r="E189" s="118">
        <v>12737961.010710031</v>
      </c>
      <c r="F189" s="118">
        <v>4790856.9671332696</v>
      </c>
      <c r="G189" s="118">
        <v>1228970</v>
      </c>
      <c r="H189" s="118">
        <v>1442321.547612126</v>
      </c>
      <c r="I189" s="118">
        <v>3595948.4537519137</v>
      </c>
      <c r="J189" s="118">
        <v>951056.2254325375</v>
      </c>
      <c r="K189" s="118">
        <v>911577.66748930363</v>
      </c>
      <c r="L189" s="118">
        <v>17472</v>
      </c>
      <c r="M189" s="118">
        <v>851444.39</v>
      </c>
      <c r="N189" s="118">
        <v>30069.172029069628</v>
      </c>
      <c r="O189" s="118">
        <v>-120487.93695729515</v>
      </c>
      <c r="P189" s="136">
        <f t="shared" si="20"/>
        <v>961267.47578089498</v>
      </c>
      <c r="Q189" s="136">
        <f t="shared" si="18"/>
        <v>232.19021154127898</v>
      </c>
      <c r="R189" s="118">
        <v>36761833.579999998</v>
      </c>
      <c r="S189" s="118">
        <v>10830227.275612384</v>
      </c>
      <c r="T189" s="118">
        <v>2167740.4477139828</v>
      </c>
      <c r="U189" s="118">
        <v>19763645.01426987</v>
      </c>
      <c r="V189" s="118">
        <v>3171901.0329290587</v>
      </c>
      <c r="W189" s="118">
        <v>2097886.39</v>
      </c>
      <c r="X189" s="168">
        <f t="shared" si="19"/>
        <v>1269566.5805252939</v>
      </c>
      <c r="Y189" s="168">
        <f t="shared" si="15"/>
        <v>306.65859432978112</v>
      </c>
      <c r="Z189" s="134">
        <f t="shared" si="17"/>
        <v>-308299.10474439897</v>
      </c>
      <c r="AA189" s="134">
        <f t="shared" si="16"/>
        <v>-74.468382788502169</v>
      </c>
    </row>
    <row r="190" spans="1:27" s="119" customFormat="1" ht="15" x14ac:dyDescent="0.2">
      <c r="A190" s="118">
        <v>598</v>
      </c>
      <c r="B190" s="118" t="s">
        <v>191</v>
      </c>
      <c r="C190" s="118">
        <v>15</v>
      </c>
      <c r="D190" s="118">
        <v>19207</v>
      </c>
      <c r="E190" s="118">
        <v>50096699.012085661</v>
      </c>
      <c r="F190" s="118">
        <v>30475873.077502325</v>
      </c>
      <c r="G190" s="118">
        <v>6963376</v>
      </c>
      <c r="H190" s="118">
        <v>7075820.0775337815</v>
      </c>
      <c r="I190" s="118">
        <v>11007485.245612307</v>
      </c>
      <c r="J190" s="118">
        <v>2992948.4784067981</v>
      </c>
      <c r="K190" s="118">
        <v>-7303298.7805607188</v>
      </c>
      <c r="L190" s="118">
        <v>2229776</v>
      </c>
      <c r="M190" s="118">
        <v>466025</v>
      </c>
      <c r="N190" s="118">
        <v>207278.1838071853</v>
      </c>
      <c r="O190" s="118">
        <v>-558988.35872917098</v>
      </c>
      <c r="P190" s="136">
        <f t="shared" si="20"/>
        <v>3459595.9114868566</v>
      </c>
      <c r="Q190" s="136">
        <f t="shared" si="18"/>
        <v>180.12161771681454</v>
      </c>
      <c r="R190" s="118">
        <v>142567580</v>
      </c>
      <c r="S190" s="118">
        <v>73549325.738475055</v>
      </c>
      <c r="T190" s="118">
        <v>10634619.865598487</v>
      </c>
      <c r="U190" s="118">
        <v>38112298.801839717</v>
      </c>
      <c r="V190" s="118">
        <v>9981887.6279837582</v>
      </c>
      <c r="W190" s="118">
        <v>9659177</v>
      </c>
      <c r="X190" s="168">
        <f t="shared" si="19"/>
        <v>-630270.96610295773</v>
      </c>
      <c r="Y190" s="168">
        <f t="shared" si="15"/>
        <v>-32.814649143695412</v>
      </c>
      <c r="Z190" s="134">
        <f t="shared" si="17"/>
        <v>4089866.8775898144</v>
      </c>
      <c r="AA190" s="134">
        <f t="shared" si="16"/>
        <v>212.93626686050993</v>
      </c>
    </row>
    <row r="191" spans="1:27" s="119" customFormat="1" ht="15" x14ac:dyDescent="0.2">
      <c r="A191" s="118">
        <v>599</v>
      </c>
      <c r="B191" s="118" t="s">
        <v>192</v>
      </c>
      <c r="C191" s="118">
        <v>15</v>
      </c>
      <c r="D191" s="118">
        <v>11206</v>
      </c>
      <c r="E191" s="118">
        <v>33136954.334270097</v>
      </c>
      <c r="F191" s="118">
        <v>14460171.916455401</v>
      </c>
      <c r="G191" s="118">
        <v>2449354</v>
      </c>
      <c r="H191" s="118">
        <v>2756066.6365261287</v>
      </c>
      <c r="I191" s="118">
        <v>17553874.288712289</v>
      </c>
      <c r="J191" s="118">
        <v>1970430.45633497</v>
      </c>
      <c r="K191" s="118">
        <v>-2253755.0919483542</v>
      </c>
      <c r="L191" s="118">
        <v>-919269</v>
      </c>
      <c r="M191" s="118">
        <v>18082.59</v>
      </c>
      <c r="N191" s="118">
        <v>95226.005530367416</v>
      </c>
      <c r="O191" s="118">
        <v>-326132.32404431148</v>
      </c>
      <c r="P191" s="136">
        <f t="shared" si="20"/>
        <v>2667095.1432963982</v>
      </c>
      <c r="Q191" s="136">
        <f t="shared" si="18"/>
        <v>238.0059917273245</v>
      </c>
      <c r="R191" s="118">
        <v>72649088.75999999</v>
      </c>
      <c r="S191" s="118">
        <v>34497400.426519029</v>
      </c>
      <c r="T191" s="118">
        <v>4142236.6146327495</v>
      </c>
      <c r="U191" s="118">
        <v>26426250.837361664</v>
      </c>
      <c r="V191" s="118">
        <v>6571651.8462631181</v>
      </c>
      <c r="W191" s="118">
        <v>1548167.59</v>
      </c>
      <c r="X191" s="168">
        <f t="shared" si="19"/>
        <v>536618.55477657914</v>
      </c>
      <c r="Y191" s="168">
        <f t="shared" si="15"/>
        <v>47.88671736360692</v>
      </c>
      <c r="Z191" s="134">
        <f t="shared" si="17"/>
        <v>2130476.5885198191</v>
      </c>
      <c r="AA191" s="134">
        <f t="shared" si="16"/>
        <v>190.11927436371758</v>
      </c>
    </row>
    <row r="192" spans="1:27" s="119" customFormat="1" ht="15" x14ac:dyDescent="0.2">
      <c r="A192" s="118">
        <v>601</v>
      </c>
      <c r="B192" s="118" t="s">
        <v>193</v>
      </c>
      <c r="C192" s="118">
        <v>13</v>
      </c>
      <c r="D192" s="118">
        <v>3786</v>
      </c>
      <c r="E192" s="118">
        <v>10480481.556470934</v>
      </c>
      <c r="F192" s="118">
        <v>4298463.5888733771</v>
      </c>
      <c r="G192" s="118">
        <v>1146081</v>
      </c>
      <c r="H192" s="118">
        <v>1682464.7752669055</v>
      </c>
      <c r="I192" s="118">
        <v>3345396.3147327756</v>
      </c>
      <c r="J192" s="118">
        <v>854923.05302928691</v>
      </c>
      <c r="K192" s="118">
        <v>650087.80183864944</v>
      </c>
      <c r="L192" s="118">
        <v>303850</v>
      </c>
      <c r="M192" s="118">
        <v>-235638.19</v>
      </c>
      <c r="N192" s="118">
        <v>29889.087833154139</v>
      </c>
      <c r="O192" s="118">
        <v>-110185.34524645397</v>
      </c>
      <c r="P192" s="136">
        <f t="shared" si="20"/>
        <v>1484850.5298567619</v>
      </c>
      <c r="Q192" s="136">
        <f t="shared" si="18"/>
        <v>392.19506863622871</v>
      </c>
      <c r="R192" s="118">
        <v>30948209.32</v>
      </c>
      <c r="S192" s="118">
        <v>10176539.009654295</v>
      </c>
      <c r="T192" s="118">
        <v>2528664.2574523129</v>
      </c>
      <c r="U192" s="118">
        <v>16019627.686880184</v>
      </c>
      <c r="V192" s="118">
        <v>2851283.9119949746</v>
      </c>
      <c r="W192" s="118">
        <v>1214292.81</v>
      </c>
      <c r="X192" s="168">
        <f t="shared" si="19"/>
        <v>1842198.3559817672</v>
      </c>
      <c r="Y192" s="168">
        <f t="shared" si="15"/>
        <v>486.5817105075983</v>
      </c>
      <c r="Z192" s="134">
        <f t="shared" si="17"/>
        <v>-357347.82612500526</v>
      </c>
      <c r="AA192" s="134">
        <f t="shared" si="16"/>
        <v>-94.386641871369591</v>
      </c>
    </row>
    <row r="193" spans="1:27" s="119" customFormat="1" ht="15" x14ac:dyDescent="0.2">
      <c r="A193" s="118">
        <v>604</v>
      </c>
      <c r="B193" s="118" t="s">
        <v>194</v>
      </c>
      <c r="C193" s="118">
        <v>6</v>
      </c>
      <c r="D193" s="118">
        <v>20405</v>
      </c>
      <c r="E193" s="118">
        <v>59643527.089717992</v>
      </c>
      <c r="F193" s="118">
        <v>36753416.241831645</v>
      </c>
      <c r="G193" s="118">
        <v>6193230</v>
      </c>
      <c r="H193" s="118">
        <v>5544691.3789263191</v>
      </c>
      <c r="I193" s="118">
        <v>11629060.16893441</v>
      </c>
      <c r="J193" s="118">
        <v>2095812.7694232035</v>
      </c>
      <c r="K193" s="118">
        <v>3666734.012272377</v>
      </c>
      <c r="L193" s="118">
        <v>-2419970</v>
      </c>
      <c r="M193" s="118">
        <v>-531066.31999999995</v>
      </c>
      <c r="N193" s="118">
        <v>272463.68692606071</v>
      </c>
      <c r="O193" s="118">
        <v>-593854.19169410807</v>
      </c>
      <c r="P193" s="136">
        <f t="shared" si="20"/>
        <v>2966990.6569019184</v>
      </c>
      <c r="Q193" s="136">
        <f t="shared" si="18"/>
        <v>145.40507997559021</v>
      </c>
      <c r="R193" s="118">
        <v>124016832.27</v>
      </c>
      <c r="S193" s="118">
        <v>95262012.766411856</v>
      </c>
      <c r="T193" s="118">
        <v>8333406.5084784487</v>
      </c>
      <c r="U193" s="118">
        <v>15084933.672705164</v>
      </c>
      <c r="V193" s="118">
        <v>6989818.8039682005</v>
      </c>
      <c r="W193" s="118">
        <v>3242193.68</v>
      </c>
      <c r="X193" s="168">
        <f t="shared" si="19"/>
        <v>4895533.1615636796</v>
      </c>
      <c r="Y193" s="168">
        <f t="shared" si="15"/>
        <v>239.91831225501983</v>
      </c>
      <c r="Z193" s="134">
        <f t="shared" si="17"/>
        <v>-1928542.5046617612</v>
      </c>
      <c r="AA193" s="134">
        <f t="shared" si="16"/>
        <v>-94.513232279429616</v>
      </c>
    </row>
    <row r="194" spans="1:27" s="119" customFormat="1" ht="15" x14ac:dyDescent="0.2">
      <c r="A194" s="118">
        <v>607</v>
      </c>
      <c r="B194" s="118" t="s">
        <v>195</v>
      </c>
      <c r="C194" s="118">
        <v>12</v>
      </c>
      <c r="D194" s="118">
        <v>4084</v>
      </c>
      <c r="E194" s="118">
        <v>9531365.7806736082</v>
      </c>
      <c r="F194" s="118">
        <v>3957202.7934532571</v>
      </c>
      <c r="G194" s="118">
        <v>912512</v>
      </c>
      <c r="H194" s="118">
        <v>1166689.1309645171</v>
      </c>
      <c r="I194" s="118">
        <v>2940832.344977167</v>
      </c>
      <c r="J194" s="118">
        <v>933227.32589475717</v>
      </c>
      <c r="K194" s="118">
        <v>-790078.04205226956</v>
      </c>
      <c r="L194" s="118">
        <v>-611441</v>
      </c>
      <c r="M194" s="118">
        <v>231617.49</v>
      </c>
      <c r="N194" s="118">
        <v>28775.788251438837</v>
      </c>
      <c r="O194" s="118">
        <v>-118858.14843806604</v>
      </c>
      <c r="P194" s="136">
        <f t="shared" si="20"/>
        <v>-880886.09762280434</v>
      </c>
      <c r="Q194" s="136">
        <f t="shared" si="18"/>
        <v>-215.69199256190117</v>
      </c>
      <c r="R194" s="118">
        <v>30800809.170000002</v>
      </c>
      <c r="S194" s="118">
        <v>9844225.0162602272</v>
      </c>
      <c r="T194" s="118">
        <v>1753478.0807283539</v>
      </c>
      <c r="U194" s="118">
        <v>14327711.194780862</v>
      </c>
      <c r="V194" s="118">
        <v>3112439.243659813</v>
      </c>
      <c r="W194" s="118">
        <v>532688.49</v>
      </c>
      <c r="X194" s="168">
        <f t="shared" si="19"/>
        <v>-1230267.1445707455</v>
      </c>
      <c r="Y194" s="168">
        <f t="shared" si="15"/>
        <v>-301.24073079597099</v>
      </c>
      <c r="Z194" s="134">
        <f t="shared" si="17"/>
        <v>349381.04694794118</v>
      </c>
      <c r="AA194" s="134">
        <f t="shared" si="16"/>
        <v>85.54873823406983</v>
      </c>
    </row>
    <row r="195" spans="1:27" s="119" customFormat="1" ht="15" x14ac:dyDescent="0.2">
      <c r="A195" s="118">
        <v>608</v>
      </c>
      <c r="B195" s="118" t="s">
        <v>196</v>
      </c>
      <c r="C195" s="118">
        <v>4</v>
      </c>
      <c r="D195" s="118">
        <v>1980</v>
      </c>
      <c r="E195" s="118">
        <v>6103921.5213515144</v>
      </c>
      <c r="F195" s="118">
        <v>2559332.968573425</v>
      </c>
      <c r="G195" s="118">
        <v>559198</v>
      </c>
      <c r="H195" s="118">
        <v>541949.44105729531</v>
      </c>
      <c r="I195" s="118">
        <v>1416348.4866480485</v>
      </c>
      <c r="J195" s="118">
        <v>421472.39467939257</v>
      </c>
      <c r="K195" s="118">
        <v>-220993.47422349593</v>
      </c>
      <c r="L195" s="118">
        <v>436574</v>
      </c>
      <c r="M195" s="118">
        <v>-40359.620000000003</v>
      </c>
      <c r="N195" s="118">
        <v>16385.470427399978</v>
      </c>
      <c r="O195" s="118">
        <v>-57624.665501315074</v>
      </c>
      <c r="P195" s="136">
        <f t="shared" si="20"/>
        <v>-471638.51969076321</v>
      </c>
      <c r="Q195" s="136">
        <f t="shared" si="18"/>
        <v>-238.20127257109252</v>
      </c>
      <c r="R195" s="118">
        <v>15975700.260000004</v>
      </c>
      <c r="S195" s="118">
        <v>5973067.0677655134</v>
      </c>
      <c r="T195" s="118">
        <v>814524.14403769048</v>
      </c>
      <c r="U195" s="118">
        <v>6170385.787796081</v>
      </c>
      <c r="V195" s="118">
        <v>1405667.3919847857</v>
      </c>
      <c r="W195" s="118">
        <v>955412.38</v>
      </c>
      <c r="X195" s="168">
        <f t="shared" si="19"/>
        <v>-656643.48841593228</v>
      </c>
      <c r="Y195" s="168">
        <f t="shared" si="15"/>
        <v>-331.63812546259209</v>
      </c>
      <c r="Z195" s="134">
        <f t="shared" si="17"/>
        <v>185004.96872516908</v>
      </c>
      <c r="AA195" s="134">
        <f t="shared" si="16"/>
        <v>93.436852891499541</v>
      </c>
    </row>
    <row r="196" spans="1:27" s="119" customFormat="1" ht="15" x14ac:dyDescent="0.2">
      <c r="A196" s="118">
        <v>609</v>
      </c>
      <c r="B196" s="118" t="s">
        <v>197</v>
      </c>
      <c r="C196" s="118">
        <v>4</v>
      </c>
      <c r="D196" s="118">
        <v>83205</v>
      </c>
      <c r="E196" s="118">
        <v>195715111.52982938</v>
      </c>
      <c r="F196" s="118">
        <v>125611510.16950989</v>
      </c>
      <c r="G196" s="118">
        <v>25609649</v>
      </c>
      <c r="H196" s="118">
        <v>15894052.381591849</v>
      </c>
      <c r="I196" s="118">
        <v>28817579.595950518</v>
      </c>
      <c r="J196" s="118">
        <v>13338024.007764351</v>
      </c>
      <c r="K196" s="118">
        <v>-15663153.056943299</v>
      </c>
      <c r="L196" s="118">
        <v>-5614340</v>
      </c>
      <c r="M196" s="118">
        <v>4127819.13</v>
      </c>
      <c r="N196" s="118">
        <v>843176.58198220027</v>
      </c>
      <c r="O196" s="118">
        <v>-2421545.6025438993</v>
      </c>
      <c r="P196" s="136">
        <f t="shared" si="20"/>
        <v>-5172339.3225177824</v>
      </c>
      <c r="Q196" s="136">
        <f t="shared" si="18"/>
        <v>-62.163804128571392</v>
      </c>
      <c r="R196" s="118">
        <v>556275519.67000008</v>
      </c>
      <c r="S196" s="118">
        <v>307310573.47458488</v>
      </c>
      <c r="T196" s="118">
        <v>23888002.146749418</v>
      </c>
      <c r="U196" s="118">
        <v>145873398.91060901</v>
      </c>
      <c r="V196" s="118">
        <v>44484112.501570858</v>
      </c>
      <c r="W196" s="118">
        <v>24123128.129999999</v>
      </c>
      <c r="X196" s="168">
        <f t="shared" si="19"/>
        <v>-10596304.50648582</v>
      </c>
      <c r="Y196" s="168">
        <f t="shared" si="15"/>
        <v>-127.35177581258121</v>
      </c>
      <c r="Z196" s="134">
        <f t="shared" si="17"/>
        <v>5423965.1839680374</v>
      </c>
      <c r="AA196" s="134">
        <f t="shared" si="16"/>
        <v>65.187971684009824</v>
      </c>
    </row>
    <row r="197" spans="1:27" s="119" customFormat="1" ht="15" x14ac:dyDescent="0.2">
      <c r="A197" s="118">
        <v>611</v>
      </c>
      <c r="B197" s="118" t="s">
        <v>198</v>
      </c>
      <c r="C197" s="118">
        <v>35</v>
      </c>
      <c r="D197" s="118">
        <v>5011</v>
      </c>
      <c r="E197" s="118">
        <v>14636101.715872345</v>
      </c>
      <c r="F197" s="118">
        <v>8154734.4078045003</v>
      </c>
      <c r="G197" s="118">
        <v>1235600</v>
      </c>
      <c r="H197" s="118">
        <v>448203.27243912645</v>
      </c>
      <c r="I197" s="118">
        <v>4094785.9419310982</v>
      </c>
      <c r="J197" s="118">
        <v>763164.84244161146</v>
      </c>
      <c r="K197" s="118">
        <v>543302.01269001409</v>
      </c>
      <c r="L197" s="118">
        <v>-1287903</v>
      </c>
      <c r="M197" s="118">
        <v>10502</v>
      </c>
      <c r="N197" s="118">
        <v>57531.164419050459</v>
      </c>
      <c r="O197" s="118">
        <v>-145836.96910459083</v>
      </c>
      <c r="P197" s="136">
        <f t="shared" si="20"/>
        <v>-762018.04325153492</v>
      </c>
      <c r="Q197" s="136">
        <f t="shared" si="18"/>
        <v>-152.06905672551085</v>
      </c>
      <c r="R197" s="118">
        <v>29859046</v>
      </c>
      <c r="S197" s="118">
        <v>20872339.705411136</v>
      </c>
      <c r="T197" s="118">
        <v>673628.12687129527</v>
      </c>
      <c r="U197" s="118">
        <v>5289314.9435874494</v>
      </c>
      <c r="V197" s="118">
        <v>2545257.8799268892</v>
      </c>
      <c r="W197" s="118">
        <v>-41801</v>
      </c>
      <c r="X197" s="168">
        <f t="shared" si="19"/>
        <v>-520306.34420322999</v>
      </c>
      <c r="Y197" s="168">
        <f t="shared" si="15"/>
        <v>-103.83283660012572</v>
      </c>
      <c r="Z197" s="134">
        <f t="shared" si="17"/>
        <v>-241711.69904830493</v>
      </c>
      <c r="AA197" s="134">
        <f t="shared" si="16"/>
        <v>-48.236220125385138</v>
      </c>
    </row>
    <row r="198" spans="1:27" s="119" customFormat="1" ht="15" x14ac:dyDescent="0.2">
      <c r="A198" s="118">
        <v>614</v>
      </c>
      <c r="B198" s="118" t="s">
        <v>199</v>
      </c>
      <c r="C198" s="118">
        <v>19</v>
      </c>
      <c r="D198" s="118">
        <v>2999</v>
      </c>
      <c r="E198" s="118">
        <v>9869188.2677900381</v>
      </c>
      <c r="F198" s="118">
        <v>3610441.9222687795</v>
      </c>
      <c r="G198" s="118">
        <v>1350452</v>
      </c>
      <c r="H198" s="118">
        <v>687358.87818425463</v>
      </c>
      <c r="I198" s="118">
        <v>3485273.7446446116</v>
      </c>
      <c r="J198" s="118">
        <v>753004.56781899417</v>
      </c>
      <c r="K198" s="118">
        <v>-475724.19454908639</v>
      </c>
      <c r="L198" s="118">
        <v>190601</v>
      </c>
      <c r="M198" s="118">
        <v>0</v>
      </c>
      <c r="N198" s="118">
        <v>21937.292438944845</v>
      </c>
      <c r="O198" s="118">
        <v>-87280.995878001966</v>
      </c>
      <c r="P198" s="136">
        <f t="shared" si="20"/>
        <v>-333124.05286154151</v>
      </c>
      <c r="Q198" s="136">
        <f t="shared" si="18"/>
        <v>-111.07837707954035</v>
      </c>
      <c r="R198" s="118">
        <v>29827000</v>
      </c>
      <c r="S198" s="118">
        <v>8200058.9677650407</v>
      </c>
      <c r="T198" s="118">
        <v>1033067.5880161067</v>
      </c>
      <c r="U198" s="118">
        <v>15888722.624715395</v>
      </c>
      <c r="V198" s="118">
        <v>2511371.9910503761</v>
      </c>
      <c r="W198" s="118">
        <v>1541053</v>
      </c>
      <c r="X198" s="168">
        <f t="shared" si="19"/>
        <v>-652725.82845307887</v>
      </c>
      <c r="Y198" s="168">
        <f t="shared" ref="Y198:Y261" si="21">X198/D198</f>
        <v>-217.64782542616834</v>
      </c>
      <c r="Z198" s="134">
        <f t="shared" si="17"/>
        <v>319601.77559153736</v>
      </c>
      <c r="AA198" s="134">
        <f t="shared" ref="AA198:AA261" si="22">Z198/D198</f>
        <v>106.56944834662799</v>
      </c>
    </row>
    <row r="199" spans="1:27" s="119" customFormat="1" ht="15" x14ac:dyDescent="0.2">
      <c r="A199" s="118">
        <v>615</v>
      </c>
      <c r="B199" s="118" t="s">
        <v>200</v>
      </c>
      <c r="C199" s="118">
        <v>17</v>
      </c>
      <c r="D199" s="118">
        <v>7603</v>
      </c>
      <c r="E199" s="118">
        <v>29988209.423817419</v>
      </c>
      <c r="F199" s="118">
        <v>8270996.0347881969</v>
      </c>
      <c r="G199" s="118">
        <v>2612598</v>
      </c>
      <c r="H199" s="118">
        <v>2479788.7604693803</v>
      </c>
      <c r="I199" s="118">
        <v>11261926.869281482</v>
      </c>
      <c r="J199" s="118">
        <v>1565479.7728614239</v>
      </c>
      <c r="K199" s="118">
        <v>2110305.120086058</v>
      </c>
      <c r="L199" s="118">
        <v>-211823</v>
      </c>
      <c r="M199" s="118">
        <v>-57780.07</v>
      </c>
      <c r="N199" s="118">
        <v>56467.76974294406</v>
      </c>
      <c r="O199" s="118">
        <v>-221272.89485176691</v>
      </c>
      <c r="P199" s="136">
        <f t="shared" si="20"/>
        <v>-2121523.0614396967</v>
      </c>
      <c r="Q199" s="136">
        <f t="shared" si="18"/>
        <v>-279.03762481121885</v>
      </c>
      <c r="R199" s="118">
        <v>67650865.180000007</v>
      </c>
      <c r="S199" s="118">
        <v>19727574.382290442</v>
      </c>
      <c r="T199" s="118">
        <v>3727004.1529613235</v>
      </c>
      <c r="U199" s="118">
        <v>35013185.901595816</v>
      </c>
      <c r="V199" s="118">
        <v>5221086.5938135087</v>
      </c>
      <c r="W199" s="118">
        <v>2342994.9300000002</v>
      </c>
      <c r="X199" s="168">
        <f t="shared" si="19"/>
        <v>-1619019.2193389162</v>
      </c>
      <c r="Y199" s="168">
        <f t="shared" si="21"/>
        <v>-212.9447874968981</v>
      </c>
      <c r="Z199" s="134">
        <f t="shared" ref="Z199:Z262" si="23">P199-X199</f>
        <v>-502503.84210078046</v>
      </c>
      <c r="AA199" s="134">
        <f t="shared" si="22"/>
        <v>-66.092837314320718</v>
      </c>
    </row>
    <row r="200" spans="1:27" s="119" customFormat="1" ht="15" x14ac:dyDescent="0.2">
      <c r="A200" s="118">
        <v>616</v>
      </c>
      <c r="B200" s="118" t="s">
        <v>201</v>
      </c>
      <c r="C200" s="118">
        <v>34</v>
      </c>
      <c r="D200" s="118">
        <v>1807</v>
      </c>
      <c r="E200" s="118">
        <v>5282206.4461408183</v>
      </c>
      <c r="F200" s="118">
        <v>2783206.21141137</v>
      </c>
      <c r="G200" s="118">
        <v>459184</v>
      </c>
      <c r="H200" s="118">
        <v>240670.09252419785</v>
      </c>
      <c r="I200" s="118">
        <v>1261740.1256710445</v>
      </c>
      <c r="J200" s="118">
        <v>387633.96273964457</v>
      </c>
      <c r="K200" s="118">
        <v>-32611.852366617819</v>
      </c>
      <c r="L200" s="118">
        <v>-488692</v>
      </c>
      <c r="M200" s="118">
        <v>71509.08</v>
      </c>
      <c r="N200" s="118">
        <v>17114.047649812132</v>
      </c>
      <c r="O200" s="118">
        <v>-52589.783111553705</v>
      </c>
      <c r="P200" s="136">
        <f t="shared" si="20"/>
        <v>-635042.56162292045</v>
      </c>
      <c r="Q200" s="136">
        <f t="shared" ref="Q200:Q263" si="24">P200/D200</f>
        <v>-351.43473249746563</v>
      </c>
      <c r="R200" s="118">
        <v>12249205.009999998</v>
      </c>
      <c r="S200" s="118">
        <v>6512380.5525435796</v>
      </c>
      <c r="T200" s="118">
        <v>361715.66249114263</v>
      </c>
      <c r="U200" s="118">
        <v>3346730.7121598348</v>
      </c>
      <c r="V200" s="118">
        <v>1292811.6487046531</v>
      </c>
      <c r="W200" s="118">
        <v>42001.08</v>
      </c>
      <c r="X200" s="168">
        <f t="shared" ref="X200:X263" si="25">S200+T200+U200+V200+W200-R200</f>
        <v>-693565.35410078615</v>
      </c>
      <c r="Y200" s="168">
        <f t="shared" si="21"/>
        <v>-383.82144665234432</v>
      </c>
      <c r="Z200" s="134">
        <f t="shared" si="23"/>
        <v>58522.792477865703</v>
      </c>
      <c r="AA200" s="134">
        <f t="shared" si="22"/>
        <v>32.386714154878639</v>
      </c>
    </row>
    <row r="201" spans="1:27" s="119" customFormat="1" ht="15" x14ac:dyDescent="0.2">
      <c r="A201" s="118">
        <v>619</v>
      </c>
      <c r="B201" s="118" t="s">
        <v>202</v>
      </c>
      <c r="C201" s="118">
        <v>6</v>
      </c>
      <c r="D201" s="118">
        <v>2675</v>
      </c>
      <c r="E201" s="118">
        <v>7444692.2182708178</v>
      </c>
      <c r="F201" s="118">
        <v>3412637.9138080259</v>
      </c>
      <c r="G201" s="118">
        <v>672800</v>
      </c>
      <c r="H201" s="118">
        <v>524672.59577535384</v>
      </c>
      <c r="I201" s="118">
        <v>1788675.7777692212</v>
      </c>
      <c r="J201" s="118">
        <v>658726.99352228525</v>
      </c>
      <c r="K201" s="118">
        <v>696069.42958401155</v>
      </c>
      <c r="L201" s="118">
        <v>-4288</v>
      </c>
      <c r="M201" s="118">
        <v>-8721.65</v>
      </c>
      <c r="N201" s="118">
        <v>19993.038224719327</v>
      </c>
      <c r="O201" s="118">
        <v>-77851.50515960496</v>
      </c>
      <c r="P201" s="136">
        <f t="shared" ref="P201:P264" si="26">SUM(F201:O201)-E201</f>
        <v>238022.37525319401</v>
      </c>
      <c r="Q201" s="136">
        <f t="shared" si="24"/>
        <v>88.980327197455708</v>
      </c>
      <c r="R201" s="118">
        <v>20508944.93</v>
      </c>
      <c r="S201" s="118">
        <v>7646671.2751147142</v>
      </c>
      <c r="T201" s="118">
        <v>788557.87015891145</v>
      </c>
      <c r="U201" s="118">
        <v>9827827.095813239</v>
      </c>
      <c r="V201" s="118">
        <v>2196943.5405581091</v>
      </c>
      <c r="W201" s="118">
        <v>659790.35</v>
      </c>
      <c r="X201" s="168">
        <f t="shared" si="25"/>
        <v>610845.20164497197</v>
      </c>
      <c r="Y201" s="168">
        <f t="shared" si="21"/>
        <v>228.3533464093353</v>
      </c>
      <c r="Z201" s="134">
        <f t="shared" si="23"/>
        <v>-372822.82639177795</v>
      </c>
      <c r="AA201" s="134">
        <f t="shared" si="22"/>
        <v>-139.37301921187961</v>
      </c>
    </row>
    <row r="202" spans="1:27" s="119" customFormat="1" ht="15" x14ac:dyDescent="0.2">
      <c r="A202" s="118">
        <v>620</v>
      </c>
      <c r="B202" s="118" t="s">
        <v>203</v>
      </c>
      <c r="C202" s="118">
        <v>18</v>
      </c>
      <c r="D202" s="118">
        <v>2380</v>
      </c>
      <c r="E202" s="118">
        <v>6839938.4748230372</v>
      </c>
      <c r="F202" s="118">
        <v>2821225.732615585</v>
      </c>
      <c r="G202" s="118">
        <v>830159</v>
      </c>
      <c r="H202" s="118">
        <v>1195716.0980395086</v>
      </c>
      <c r="I202" s="118">
        <v>2544926.3522515027</v>
      </c>
      <c r="J202" s="118">
        <v>562606.00813870993</v>
      </c>
      <c r="K202" s="118">
        <v>354792.00390288467</v>
      </c>
      <c r="L202" s="118">
        <v>-88920</v>
      </c>
      <c r="M202" s="118">
        <v>-27868.63</v>
      </c>
      <c r="N202" s="118">
        <v>18899.392868141997</v>
      </c>
      <c r="O202" s="118">
        <v>-69266.012067237316</v>
      </c>
      <c r="P202" s="136">
        <f t="shared" si="26"/>
        <v>1302331.4709260585</v>
      </c>
      <c r="Q202" s="136">
        <f t="shared" si="24"/>
        <v>547.19809702775569</v>
      </c>
      <c r="R202" s="118">
        <v>22739606.480000004</v>
      </c>
      <c r="S202" s="118">
        <v>6471714.2035092777</v>
      </c>
      <c r="T202" s="118">
        <v>1797104.2268585942</v>
      </c>
      <c r="U202" s="118">
        <v>13602709.931815695</v>
      </c>
      <c r="V202" s="118">
        <v>1876367.064981536</v>
      </c>
      <c r="W202" s="118">
        <v>713370.37</v>
      </c>
      <c r="X202" s="168">
        <f t="shared" si="25"/>
        <v>1721659.3171650991</v>
      </c>
      <c r="Y202" s="168">
        <f t="shared" si="21"/>
        <v>723.38626771642816</v>
      </c>
      <c r="Z202" s="134">
        <f t="shared" si="23"/>
        <v>-419327.84623904061</v>
      </c>
      <c r="AA202" s="134">
        <f t="shared" si="22"/>
        <v>-176.18817068867253</v>
      </c>
    </row>
    <row r="203" spans="1:27" s="119" customFormat="1" ht="15" x14ac:dyDescent="0.2">
      <c r="A203" s="118">
        <v>623</v>
      </c>
      <c r="B203" s="118" t="s">
        <v>204</v>
      </c>
      <c r="C203" s="118">
        <v>10</v>
      </c>
      <c r="D203" s="118">
        <v>2107</v>
      </c>
      <c r="E203" s="118">
        <v>6992875.4898490272</v>
      </c>
      <c r="F203" s="118">
        <v>2358211.2071849508</v>
      </c>
      <c r="G203" s="118">
        <v>1827593</v>
      </c>
      <c r="H203" s="118">
        <v>1210325.5650597643</v>
      </c>
      <c r="I203" s="118">
        <v>900516.79975161341</v>
      </c>
      <c r="J203" s="118">
        <v>472954.4286206176</v>
      </c>
      <c r="K203" s="118">
        <v>431093.14905713272</v>
      </c>
      <c r="L203" s="118">
        <v>-468164</v>
      </c>
      <c r="M203" s="118">
        <v>62780.37</v>
      </c>
      <c r="N203" s="118">
        <v>21168.719682557163</v>
      </c>
      <c r="O203" s="118">
        <v>-61320.793035995383</v>
      </c>
      <c r="P203" s="136">
        <f t="shared" si="26"/>
        <v>-237717.04352838546</v>
      </c>
      <c r="Q203" s="136">
        <f t="shared" si="24"/>
        <v>-112.82251709937611</v>
      </c>
      <c r="R203" s="118">
        <v>18766118.440000001</v>
      </c>
      <c r="S203" s="118">
        <v>6511891.8951577507</v>
      </c>
      <c r="T203" s="118">
        <v>1819061.5585172549</v>
      </c>
      <c r="U203" s="118">
        <v>7280130.864265196</v>
      </c>
      <c r="V203" s="118">
        <v>1577366.9322103851</v>
      </c>
      <c r="W203" s="118">
        <v>1422209.37</v>
      </c>
      <c r="X203" s="168">
        <f t="shared" si="25"/>
        <v>-155457.81984941289</v>
      </c>
      <c r="Y203" s="168">
        <f t="shared" si="21"/>
        <v>-73.78159461291547</v>
      </c>
      <c r="Z203" s="134">
        <f t="shared" si="23"/>
        <v>-82259.223678972572</v>
      </c>
      <c r="AA203" s="134">
        <f t="shared" si="22"/>
        <v>-39.040922486460644</v>
      </c>
    </row>
    <row r="204" spans="1:27" s="119" customFormat="1" ht="15" x14ac:dyDescent="0.2">
      <c r="A204" s="118">
        <v>624</v>
      </c>
      <c r="B204" s="118" t="s">
        <v>205</v>
      </c>
      <c r="C204" s="118">
        <v>8</v>
      </c>
      <c r="D204" s="118">
        <v>5117</v>
      </c>
      <c r="E204" s="118">
        <v>14923547.907123815</v>
      </c>
      <c r="F204" s="118">
        <v>7992930.6392426332</v>
      </c>
      <c r="G204" s="118">
        <v>2061511</v>
      </c>
      <c r="H204" s="118">
        <v>758503.61543237069</v>
      </c>
      <c r="I204" s="118">
        <v>2806464.1974992631</v>
      </c>
      <c r="J204" s="118">
        <v>734489.65680850088</v>
      </c>
      <c r="K204" s="118">
        <v>785470.21242668992</v>
      </c>
      <c r="L204" s="118">
        <v>-842338</v>
      </c>
      <c r="M204" s="118">
        <v>-52835.71</v>
      </c>
      <c r="N204" s="118">
        <v>55623.51276106009</v>
      </c>
      <c r="O204" s="118">
        <v>-148921.92594456021</v>
      </c>
      <c r="P204" s="136">
        <f t="shared" si="26"/>
        <v>-772650.70889785513</v>
      </c>
      <c r="Q204" s="136">
        <f t="shared" si="24"/>
        <v>-150.99681627865061</v>
      </c>
      <c r="R204" s="118">
        <v>33688611.329999998</v>
      </c>
      <c r="S204" s="118">
        <v>20125297.186906874</v>
      </c>
      <c r="T204" s="118">
        <v>1139994.7325422724</v>
      </c>
      <c r="U204" s="118">
        <v>8956432.4041040689</v>
      </c>
      <c r="V204" s="118">
        <v>2449622.2608153801</v>
      </c>
      <c r="W204" s="118">
        <v>1166337.29</v>
      </c>
      <c r="X204" s="168">
        <f t="shared" si="25"/>
        <v>149072.54436859488</v>
      </c>
      <c r="Y204" s="168">
        <f t="shared" si="21"/>
        <v>29.132801322766248</v>
      </c>
      <c r="Z204" s="134">
        <f t="shared" si="23"/>
        <v>-921723.25326645002</v>
      </c>
      <c r="AA204" s="134">
        <f t="shared" si="22"/>
        <v>-180.12961760141684</v>
      </c>
    </row>
    <row r="205" spans="1:27" s="119" customFormat="1" ht="15" x14ac:dyDescent="0.2">
      <c r="A205" s="118">
        <v>625</v>
      </c>
      <c r="B205" s="118" t="s">
        <v>206</v>
      </c>
      <c r="C205" s="118">
        <v>17</v>
      </c>
      <c r="D205" s="118">
        <v>2991</v>
      </c>
      <c r="E205" s="118">
        <v>12599249.924782025</v>
      </c>
      <c r="F205" s="118">
        <v>4372587.1763306353</v>
      </c>
      <c r="G205" s="118">
        <v>3423224</v>
      </c>
      <c r="H205" s="118">
        <v>495849.21902046533</v>
      </c>
      <c r="I205" s="118">
        <v>2614016.5605597245</v>
      </c>
      <c r="J205" s="118">
        <v>548243.64284184529</v>
      </c>
      <c r="K205" s="118">
        <v>1064664.6545939166</v>
      </c>
      <c r="L205" s="118">
        <v>418116</v>
      </c>
      <c r="M205" s="118">
        <v>-692443.97</v>
      </c>
      <c r="N205" s="118">
        <v>30076.282433110417</v>
      </c>
      <c r="O205" s="118">
        <v>-87048.168946683523</v>
      </c>
      <c r="P205" s="136">
        <f t="shared" si="26"/>
        <v>-411964.52794901095</v>
      </c>
      <c r="Q205" s="136">
        <f t="shared" si="24"/>
        <v>-137.73471345670711</v>
      </c>
      <c r="R205" s="118">
        <v>25588939.990000002</v>
      </c>
      <c r="S205" s="118">
        <v>10889587.551134147</v>
      </c>
      <c r="T205" s="118">
        <v>745237.7105629365</v>
      </c>
      <c r="U205" s="118">
        <v>9267343.8912009094</v>
      </c>
      <c r="V205" s="118">
        <v>1828466.6358563174</v>
      </c>
      <c r="W205" s="118">
        <v>3148896.0300000003</v>
      </c>
      <c r="X205" s="168">
        <f t="shared" si="25"/>
        <v>290591.82875430584</v>
      </c>
      <c r="Y205" s="168">
        <f t="shared" si="21"/>
        <v>97.155409145538556</v>
      </c>
      <c r="Z205" s="134">
        <f t="shared" si="23"/>
        <v>-702556.35670331679</v>
      </c>
      <c r="AA205" s="134">
        <f t="shared" si="22"/>
        <v>-234.89012260224567</v>
      </c>
    </row>
    <row r="206" spans="1:27" s="119" customFormat="1" ht="15" x14ac:dyDescent="0.2">
      <c r="A206" s="118">
        <v>626</v>
      </c>
      <c r="B206" s="118" t="s">
        <v>207</v>
      </c>
      <c r="C206" s="118">
        <v>17</v>
      </c>
      <c r="D206" s="118">
        <v>4835</v>
      </c>
      <c r="E206" s="118">
        <v>13208978.825649399</v>
      </c>
      <c r="F206" s="118">
        <v>6605036.6593976589</v>
      </c>
      <c r="G206" s="118">
        <v>1318620</v>
      </c>
      <c r="H206" s="118">
        <v>2026575.0957456909</v>
      </c>
      <c r="I206" s="118">
        <v>2018060.2954021734</v>
      </c>
      <c r="J206" s="118">
        <v>961535.92089417158</v>
      </c>
      <c r="K206" s="118">
        <v>-427284.07714175939</v>
      </c>
      <c r="L206" s="118">
        <v>-248029</v>
      </c>
      <c r="M206" s="118">
        <v>-84911.29</v>
      </c>
      <c r="N206" s="118">
        <v>43167.689634556227</v>
      </c>
      <c r="O206" s="118">
        <v>-140714.77661558503</v>
      </c>
      <c r="P206" s="136">
        <f t="shared" si="26"/>
        <v>-1136922.3083324917</v>
      </c>
      <c r="Q206" s="136">
        <f t="shared" si="24"/>
        <v>-235.14422095811616</v>
      </c>
      <c r="R206" s="118">
        <v>41762000.300000012</v>
      </c>
      <c r="S206" s="118">
        <v>15297384.398078697</v>
      </c>
      <c r="T206" s="118">
        <v>3045845.6456196383</v>
      </c>
      <c r="U206" s="118">
        <v>17635492.619427808</v>
      </c>
      <c r="V206" s="118">
        <v>3206852.2334686713</v>
      </c>
      <c r="W206" s="118">
        <v>985679.71</v>
      </c>
      <c r="X206" s="168">
        <f t="shared" si="25"/>
        <v>-1590745.6934051961</v>
      </c>
      <c r="Y206" s="168">
        <f t="shared" si="21"/>
        <v>-329.00634817067134</v>
      </c>
      <c r="Z206" s="134">
        <f t="shared" si="23"/>
        <v>453823.3850727044</v>
      </c>
      <c r="AA206" s="134">
        <f t="shared" si="22"/>
        <v>93.862127212555208</v>
      </c>
    </row>
    <row r="207" spans="1:27" s="119" customFormat="1" ht="15" x14ac:dyDescent="0.2">
      <c r="A207" s="118">
        <v>630</v>
      </c>
      <c r="B207" s="118" t="s">
        <v>208</v>
      </c>
      <c r="C207" s="118">
        <v>17</v>
      </c>
      <c r="D207" s="118">
        <v>1635</v>
      </c>
      <c r="E207" s="118">
        <v>4961615.0652288189</v>
      </c>
      <c r="F207" s="118">
        <v>1616536.1375251454</v>
      </c>
      <c r="G207" s="118">
        <v>1351039</v>
      </c>
      <c r="H207" s="118">
        <v>600294.14068674657</v>
      </c>
      <c r="I207" s="118">
        <v>2874058.1599629903</v>
      </c>
      <c r="J207" s="118">
        <v>287449.54471563874</v>
      </c>
      <c r="K207" s="118">
        <v>-290146.03166584164</v>
      </c>
      <c r="L207" s="118">
        <v>-86061</v>
      </c>
      <c r="M207" s="118">
        <v>-31180.12</v>
      </c>
      <c r="N207" s="118">
        <v>12802.573974063233</v>
      </c>
      <c r="O207" s="118">
        <v>-47584.004088207141</v>
      </c>
      <c r="P207" s="136">
        <f t="shared" si="26"/>
        <v>1325593.3358817175</v>
      </c>
      <c r="Q207" s="136">
        <f t="shared" si="24"/>
        <v>810.76045008056121</v>
      </c>
      <c r="R207" s="118">
        <v>12380675.33</v>
      </c>
      <c r="S207" s="118">
        <v>4194866.2208614126</v>
      </c>
      <c r="T207" s="118">
        <v>902213.4429363138</v>
      </c>
      <c r="U207" s="118">
        <v>5983532.2294161031</v>
      </c>
      <c r="V207" s="118">
        <v>958683.07615972531</v>
      </c>
      <c r="W207" s="118">
        <v>1233797.8799999999</v>
      </c>
      <c r="X207" s="168">
        <f t="shared" si="25"/>
        <v>892417.5193735566</v>
      </c>
      <c r="Y207" s="168">
        <f t="shared" si="21"/>
        <v>545.82111276670128</v>
      </c>
      <c r="Z207" s="134">
        <f t="shared" si="23"/>
        <v>433175.8165081609</v>
      </c>
      <c r="AA207" s="134">
        <f t="shared" si="22"/>
        <v>264.93933731385988</v>
      </c>
    </row>
    <row r="208" spans="1:27" s="119" customFormat="1" ht="15" x14ac:dyDescent="0.2">
      <c r="A208" s="118">
        <v>631</v>
      </c>
      <c r="B208" s="118" t="s">
        <v>209</v>
      </c>
      <c r="C208" s="118">
        <v>2</v>
      </c>
      <c r="D208" s="118">
        <v>1963</v>
      </c>
      <c r="E208" s="118">
        <v>6724391.4029924953</v>
      </c>
      <c r="F208" s="118">
        <v>3284673.3451411994</v>
      </c>
      <c r="G208" s="118">
        <v>794062</v>
      </c>
      <c r="H208" s="118">
        <v>348907.4968527325</v>
      </c>
      <c r="I208" s="118">
        <v>903193.68862906424</v>
      </c>
      <c r="J208" s="118">
        <v>351250.3570551665</v>
      </c>
      <c r="K208" s="118">
        <v>581095.38561277138</v>
      </c>
      <c r="L208" s="118">
        <v>-524950</v>
      </c>
      <c r="M208" s="118">
        <v>-13843.05</v>
      </c>
      <c r="N208" s="118">
        <v>20109.100856472414</v>
      </c>
      <c r="O208" s="118">
        <v>-57129.908272263376</v>
      </c>
      <c r="P208" s="136">
        <f t="shared" si="26"/>
        <v>-1037022.987117352</v>
      </c>
      <c r="Q208" s="136">
        <f t="shared" si="24"/>
        <v>-528.28476164918595</v>
      </c>
      <c r="R208" s="118">
        <v>13726677.73</v>
      </c>
      <c r="S208" s="118">
        <v>7633219.2650788017</v>
      </c>
      <c r="T208" s="118">
        <v>524391.31530031411</v>
      </c>
      <c r="U208" s="118">
        <v>3661713.9046543427</v>
      </c>
      <c r="V208" s="118">
        <v>1171467.4070434477</v>
      </c>
      <c r="W208" s="118">
        <v>255268.95</v>
      </c>
      <c r="X208" s="168">
        <f t="shared" si="25"/>
        <v>-480616.88792309538</v>
      </c>
      <c r="Y208" s="168">
        <f t="shared" si="21"/>
        <v>-244.83794596184177</v>
      </c>
      <c r="Z208" s="134">
        <f t="shared" si="23"/>
        <v>-556406.09919425659</v>
      </c>
      <c r="AA208" s="134">
        <f t="shared" si="22"/>
        <v>-283.44681568734416</v>
      </c>
    </row>
    <row r="209" spans="1:27" s="119" customFormat="1" ht="15" x14ac:dyDescent="0.2">
      <c r="A209" s="118">
        <v>635</v>
      </c>
      <c r="B209" s="118" t="s">
        <v>210</v>
      </c>
      <c r="C209" s="118">
        <v>6</v>
      </c>
      <c r="D209" s="118">
        <v>6347</v>
      </c>
      <c r="E209" s="118">
        <v>15741725.823318385</v>
      </c>
      <c r="F209" s="118">
        <v>9229565.5380159244</v>
      </c>
      <c r="G209" s="118">
        <v>2452688</v>
      </c>
      <c r="H209" s="118">
        <v>1197037.1649337346</v>
      </c>
      <c r="I209" s="118">
        <v>3421955.8939053928</v>
      </c>
      <c r="J209" s="118">
        <v>1268554.2008295483</v>
      </c>
      <c r="K209" s="118">
        <v>26026.752907096139</v>
      </c>
      <c r="L209" s="118">
        <v>-647860</v>
      </c>
      <c r="M209" s="118">
        <v>52010.99</v>
      </c>
      <c r="N209" s="118">
        <v>57527.116088252391</v>
      </c>
      <c r="O209" s="118">
        <v>-184719.06663477109</v>
      </c>
      <c r="P209" s="136">
        <f t="shared" si="26"/>
        <v>1131060.7667267919</v>
      </c>
      <c r="Q209" s="136">
        <f t="shared" si="24"/>
        <v>178.20399664830501</v>
      </c>
      <c r="R209" s="118">
        <v>43552894.830000006</v>
      </c>
      <c r="S209" s="118">
        <v>21569632.357483156</v>
      </c>
      <c r="T209" s="118">
        <v>1799089.7273494459</v>
      </c>
      <c r="U209" s="118">
        <v>15153399.123515483</v>
      </c>
      <c r="V209" s="118">
        <v>4230799.6860099016</v>
      </c>
      <c r="W209" s="118">
        <v>1856838.99</v>
      </c>
      <c r="X209" s="168">
        <f t="shared" si="25"/>
        <v>1056865.0543579757</v>
      </c>
      <c r="Y209" s="168">
        <f t="shared" si="21"/>
        <v>166.51410971450696</v>
      </c>
      <c r="Z209" s="134">
        <f t="shared" si="23"/>
        <v>74195.712368816137</v>
      </c>
      <c r="AA209" s="134">
        <f t="shared" si="22"/>
        <v>11.689886933798036</v>
      </c>
    </row>
    <row r="210" spans="1:27" s="119" customFormat="1" ht="15" x14ac:dyDescent="0.2">
      <c r="A210" s="118">
        <v>636</v>
      </c>
      <c r="B210" s="118" t="s">
        <v>211</v>
      </c>
      <c r="C210" s="118">
        <v>2</v>
      </c>
      <c r="D210" s="118">
        <v>8154</v>
      </c>
      <c r="E210" s="118">
        <v>22895043.228570845</v>
      </c>
      <c r="F210" s="118">
        <v>11067501.647706179</v>
      </c>
      <c r="G210" s="118">
        <v>2195562</v>
      </c>
      <c r="H210" s="118">
        <v>1866626.1133408837</v>
      </c>
      <c r="I210" s="118">
        <v>6538613.4490104187</v>
      </c>
      <c r="J210" s="118">
        <v>1633479.4778134371</v>
      </c>
      <c r="K210" s="118">
        <v>943617.18598741898</v>
      </c>
      <c r="L210" s="118">
        <v>-740748</v>
      </c>
      <c r="M210" s="118">
        <v>91654.79</v>
      </c>
      <c r="N210" s="118">
        <v>70769.204165532617</v>
      </c>
      <c r="O210" s="118">
        <v>-237308.84974632479</v>
      </c>
      <c r="P210" s="136">
        <f t="shared" si="26"/>
        <v>534723.78970670328</v>
      </c>
      <c r="Q210" s="136">
        <f t="shared" si="24"/>
        <v>65.578095377324416</v>
      </c>
      <c r="R210" s="118">
        <v>53468064.460000008</v>
      </c>
      <c r="S210" s="118">
        <v>26049925.922058672</v>
      </c>
      <c r="T210" s="118">
        <v>2805449.9590242137</v>
      </c>
      <c r="U210" s="118">
        <v>18606913.272692434</v>
      </c>
      <c r="V210" s="118">
        <v>5447874.7989777904</v>
      </c>
      <c r="W210" s="118">
        <v>1546468.79</v>
      </c>
      <c r="X210" s="168">
        <f t="shared" si="25"/>
        <v>988568.28275310248</v>
      </c>
      <c r="Y210" s="168">
        <f t="shared" si="21"/>
        <v>121.23721888068464</v>
      </c>
      <c r="Z210" s="134">
        <f t="shared" si="23"/>
        <v>-453844.49304639921</v>
      </c>
      <c r="AA210" s="134">
        <f t="shared" si="22"/>
        <v>-55.659123503360213</v>
      </c>
    </row>
    <row r="211" spans="1:27" s="119" customFormat="1" ht="15" x14ac:dyDescent="0.2">
      <c r="A211" s="118">
        <v>638</v>
      </c>
      <c r="B211" s="118" t="s">
        <v>212</v>
      </c>
      <c r="C211" s="118">
        <v>34</v>
      </c>
      <c r="D211" s="118">
        <v>51232</v>
      </c>
      <c r="E211" s="118">
        <v>161445266.29226628</v>
      </c>
      <c r="F211" s="118">
        <v>80677155.795499071</v>
      </c>
      <c r="G211" s="118">
        <v>17800833</v>
      </c>
      <c r="H211" s="118">
        <v>43978628.741598949</v>
      </c>
      <c r="I211" s="118">
        <v>22907271.226155683</v>
      </c>
      <c r="J211" s="118">
        <v>7169124.3958935365</v>
      </c>
      <c r="K211" s="118">
        <v>16187510.997418774</v>
      </c>
      <c r="L211" s="118">
        <v>-1114354</v>
      </c>
      <c r="M211" s="118">
        <v>3419520.35</v>
      </c>
      <c r="N211" s="118">
        <v>723764.33782591217</v>
      </c>
      <c r="O211" s="118">
        <v>-1491023.66816332</v>
      </c>
      <c r="P211" s="136">
        <f t="shared" si="26"/>
        <v>28813164.883962303</v>
      </c>
      <c r="Q211" s="136">
        <f t="shared" si="24"/>
        <v>562.40562312543534</v>
      </c>
      <c r="R211" s="118">
        <v>339868328.83000004</v>
      </c>
      <c r="S211" s="118">
        <v>221386338.38805506</v>
      </c>
      <c r="T211" s="118">
        <v>66097780.010285437</v>
      </c>
      <c r="U211" s="118">
        <v>44438621.729523391</v>
      </c>
      <c r="V211" s="118">
        <v>23909998.660898998</v>
      </c>
      <c r="W211" s="118">
        <v>20105999.350000001</v>
      </c>
      <c r="X211" s="168">
        <f t="shared" si="25"/>
        <v>36070409.308762848</v>
      </c>
      <c r="Y211" s="168">
        <f t="shared" si="21"/>
        <v>704.06014422163582</v>
      </c>
      <c r="Z211" s="134">
        <f t="shared" si="23"/>
        <v>-7257244.424800545</v>
      </c>
      <c r="AA211" s="134">
        <f t="shared" si="22"/>
        <v>-141.65452109620051</v>
      </c>
    </row>
    <row r="212" spans="1:27" s="119" customFormat="1" ht="15" x14ac:dyDescent="0.2">
      <c r="A212" s="118">
        <v>678</v>
      </c>
      <c r="B212" s="118" t="s">
        <v>213</v>
      </c>
      <c r="C212" s="118">
        <v>17</v>
      </c>
      <c r="D212" s="118">
        <v>24073</v>
      </c>
      <c r="E212" s="118">
        <v>72518846.997082219</v>
      </c>
      <c r="F212" s="118">
        <v>37082808.951441869</v>
      </c>
      <c r="G212" s="118">
        <v>7147395</v>
      </c>
      <c r="H212" s="118">
        <v>3505340.0371158742</v>
      </c>
      <c r="I212" s="118">
        <v>18112925.79123874</v>
      </c>
      <c r="J212" s="118">
        <v>3451840.8040390126</v>
      </c>
      <c r="K212" s="118">
        <v>559705.87200659746</v>
      </c>
      <c r="L212" s="118">
        <v>-918198</v>
      </c>
      <c r="M212" s="118">
        <v>-350882</v>
      </c>
      <c r="N212" s="118">
        <v>243819.2956402078</v>
      </c>
      <c r="O212" s="118">
        <v>-700605.33970361506</v>
      </c>
      <c r="P212" s="136">
        <f t="shared" si="26"/>
        <v>-4384696.585303545</v>
      </c>
      <c r="Q212" s="136">
        <f t="shared" si="24"/>
        <v>-182.1416767874193</v>
      </c>
      <c r="R212" s="118">
        <v>176567653.02999997</v>
      </c>
      <c r="S212" s="118">
        <v>90172851.628155664</v>
      </c>
      <c r="T212" s="118">
        <v>5268358.774801285</v>
      </c>
      <c r="U212" s="118">
        <v>59606560.031473629</v>
      </c>
      <c r="V212" s="118">
        <v>11512355.546443632</v>
      </c>
      <c r="W212" s="118">
        <v>5878315</v>
      </c>
      <c r="X212" s="168">
        <f t="shared" si="25"/>
        <v>-4129212.0491257608</v>
      </c>
      <c r="Y212" s="168">
        <f t="shared" si="21"/>
        <v>-171.5287687087509</v>
      </c>
      <c r="Z212" s="134">
        <f t="shared" si="23"/>
        <v>-255484.5361777842</v>
      </c>
      <c r="AA212" s="134">
        <f t="shared" si="22"/>
        <v>-10.612908078668392</v>
      </c>
    </row>
    <row r="213" spans="1:27" s="119" customFormat="1" ht="15" x14ac:dyDescent="0.2">
      <c r="A213" s="118">
        <v>680</v>
      </c>
      <c r="B213" s="118" t="s">
        <v>214</v>
      </c>
      <c r="C213" s="118">
        <v>2</v>
      </c>
      <c r="D213" s="118">
        <v>24942</v>
      </c>
      <c r="E213" s="118">
        <v>58909935.229671702</v>
      </c>
      <c r="F213" s="118">
        <v>38169796.479919553</v>
      </c>
      <c r="G213" s="118">
        <v>7857948</v>
      </c>
      <c r="H213" s="118">
        <v>6000649.245020886</v>
      </c>
      <c r="I213" s="118">
        <v>8234468.2518968331</v>
      </c>
      <c r="J213" s="118">
        <v>3367540.9222764401</v>
      </c>
      <c r="K213" s="118">
        <v>1167156.6830482229</v>
      </c>
      <c r="L213" s="118">
        <v>-947375</v>
      </c>
      <c r="M213" s="118">
        <v>11793.89</v>
      </c>
      <c r="N213" s="118">
        <v>285176.06535672361</v>
      </c>
      <c r="O213" s="118">
        <v>-725896.16511808103</v>
      </c>
      <c r="P213" s="136">
        <f t="shared" si="26"/>
        <v>4511323.14272888</v>
      </c>
      <c r="Q213" s="136">
        <f t="shared" si="24"/>
        <v>180.87255002521368</v>
      </c>
      <c r="R213" s="118">
        <v>149832030.97</v>
      </c>
      <c r="S213" s="118">
        <v>99309025.671072245</v>
      </c>
      <c r="T213" s="118">
        <v>9018689.4195067957</v>
      </c>
      <c r="U213" s="118">
        <v>29194036.523133885</v>
      </c>
      <c r="V213" s="118">
        <v>11231204.048889538</v>
      </c>
      <c r="W213" s="118">
        <v>6922366.8899999997</v>
      </c>
      <c r="X213" s="168">
        <f t="shared" si="25"/>
        <v>5843291.5826024413</v>
      </c>
      <c r="Y213" s="168">
        <f t="shared" si="21"/>
        <v>234.27518172570129</v>
      </c>
      <c r="Z213" s="134">
        <f t="shared" si="23"/>
        <v>-1331968.4398735613</v>
      </c>
      <c r="AA213" s="134">
        <f t="shared" si="22"/>
        <v>-53.402631700487582</v>
      </c>
    </row>
    <row r="214" spans="1:27" s="119" customFormat="1" ht="15" x14ac:dyDescent="0.2">
      <c r="A214" s="118">
        <v>681</v>
      </c>
      <c r="B214" s="118" t="s">
        <v>215</v>
      </c>
      <c r="C214" s="118">
        <v>10</v>
      </c>
      <c r="D214" s="118">
        <v>3308</v>
      </c>
      <c r="E214" s="118">
        <v>8939794.5879322048</v>
      </c>
      <c r="F214" s="118">
        <v>4303168.6266752118</v>
      </c>
      <c r="G214" s="118">
        <v>1419212</v>
      </c>
      <c r="H214" s="118">
        <v>1165611.6096717699</v>
      </c>
      <c r="I214" s="118">
        <v>1217432.0304303507</v>
      </c>
      <c r="J214" s="118">
        <v>779128.71748113306</v>
      </c>
      <c r="K214" s="118">
        <v>302614.42046989128</v>
      </c>
      <c r="L214" s="118">
        <v>-98930</v>
      </c>
      <c r="M214" s="118">
        <v>457516.79999999999</v>
      </c>
      <c r="N214" s="118">
        <v>26212.274673354223</v>
      </c>
      <c r="O214" s="118">
        <v>-96273.936100176899</v>
      </c>
      <c r="P214" s="136">
        <f t="shared" si="26"/>
        <v>535897.95536932908</v>
      </c>
      <c r="Q214" s="136">
        <f t="shared" si="24"/>
        <v>162.00059110318293</v>
      </c>
      <c r="R214" s="118">
        <v>24845443.170000002</v>
      </c>
      <c r="S214" s="118">
        <v>9614008.2651520055</v>
      </c>
      <c r="T214" s="118">
        <v>1751858.6176527115</v>
      </c>
      <c r="U214" s="118">
        <v>9951794.0629679505</v>
      </c>
      <c r="V214" s="118">
        <v>2598499.5604641046</v>
      </c>
      <c r="W214" s="118">
        <v>1777798.8</v>
      </c>
      <c r="X214" s="168">
        <f t="shared" si="25"/>
        <v>848516.13623677567</v>
      </c>
      <c r="Y214" s="168">
        <f t="shared" si="21"/>
        <v>256.50427334848115</v>
      </c>
      <c r="Z214" s="134">
        <f t="shared" si="23"/>
        <v>-312618.18086744659</v>
      </c>
      <c r="AA214" s="134">
        <f t="shared" si="22"/>
        <v>-94.503682245298236</v>
      </c>
    </row>
    <row r="215" spans="1:27" s="119" customFormat="1" ht="15" x14ac:dyDescent="0.2">
      <c r="A215" s="118">
        <v>683</v>
      </c>
      <c r="B215" s="118" t="s">
        <v>216</v>
      </c>
      <c r="C215" s="118">
        <v>19</v>
      </c>
      <c r="D215" s="118">
        <v>3618</v>
      </c>
      <c r="E215" s="118">
        <v>13034252.948702049</v>
      </c>
      <c r="F215" s="118">
        <v>3216567.8330522906</v>
      </c>
      <c r="G215" s="118">
        <v>1078121</v>
      </c>
      <c r="H215" s="118">
        <v>660178.20833866997</v>
      </c>
      <c r="I215" s="118">
        <v>7378778.1668159049</v>
      </c>
      <c r="J215" s="118">
        <v>755271.164952836</v>
      </c>
      <c r="K215" s="118">
        <v>-104141.67003917198</v>
      </c>
      <c r="L215" s="118">
        <v>145318</v>
      </c>
      <c r="M215" s="118">
        <v>-60112.08</v>
      </c>
      <c r="N215" s="118">
        <v>24677.769923382963</v>
      </c>
      <c r="O215" s="118">
        <v>-105295.97968876663</v>
      </c>
      <c r="P215" s="136">
        <f t="shared" si="26"/>
        <v>-44890.535346901044</v>
      </c>
      <c r="Q215" s="136">
        <f t="shared" si="24"/>
        <v>-12.407555375041747</v>
      </c>
      <c r="R215" s="118">
        <v>31856501.919999998</v>
      </c>
      <c r="S215" s="118">
        <v>8436392.3051627111</v>
      </c>
      <c r="T215" s="118">
        <v>992216.33850258344</v>
      </c>
      <c r="U215" s="118">
        <v>18912973.079585597</v>
      </c>
      <c r="V215" s="118">
        <v>2518931.3987886487</v>
      </c>
      <c r="W215" s="118">
        <v>1163326.92</v>
      </c>
      <c r="X215" s="168">
        <f t="shared" si="25"/>
        <v>167338.12203954533</v>
      </c>
      <c r="Y215" s="168">
        <f t="shared" si="21"/>
        <v>46.251553908110928</v>
      </c>
      <c r="Z215" s="134">
        <f t="shared" si="23"/>
        <v>-212228.65738644637</v>
      </c>
      <c r="AA215" s="134">
        <f t="shared" si="22"/>
        <v>-58.659109283152674</v>
      </c>
    </row>
    <row r="216" spans="1:27" s="119" customFormat="1" ht="15" x14ac:dyDescent="0.2">
      <c r="A216" s="118">
        <v>684</v>
      </c>
      <c r="B216" s="118" t="s">
        <v>217</v>
      </c>
      <c r="C216" s="118">
        <v>4</v>
      </c>
      <c r="D216" s="118">
        <v>38667</v>
      </c>
      <c r="E216" s="118">
        <v>108236788.20316061</v>
      </c>
      <c r="F216" s="118">
        <v>65133888.711437047</v>
      </c>
      <c r="G216" s="118">
        <v>9086456</v>
      </c>
      <c r="H216" s="118">
        <v>12132846.168754954</v>
      </c>
      <c r="I216" s="118">
        <v>7212701.1770127909</v>
      </c>
      <c r="J216" s="118">
        <v>6963780.2754166778</v>
      </c>
      <c r="K216" s="118">
        <v>1966136.1182143104</v>
      </c>
      <c r="L216" s="118">
        <v>-1301496</v>
      </c>
      <c r="M216" s="118">
        <v>1922598.63</v>
      </c>
      <c r="N216" s="118">
        <v>479520.20753763197</v>
      </c>
      <c r="O216" s="118">
        <v>-1125339.8691612878</v>
      </c>
      <c r="P216" s="136">
        <f t="shared" si="26"/>
        <v>-5765696.7839485109</v>
      </c>
      <c r="Q216" s="136">
        <f t="shared" si="24"/>
        <v>-149.11156241623377</v>
      </c>
      <c r="R216" s="118">
        <v>265801685.24999997</v>
      </c>
      <c r="S216" s="118">
        <v>166911341.75209129</v>
      </c>
      <c r="T216" s="118">
        <v>18235088.721682649</v>
      </c>
      <c r="U216" s="118">
        <v>44856086.720121391</v>
      </c>
      <c r="V216" s="118">
        <v>23225148.269903205</v>
      </c>
      <c r="W216" s="118">
        <v>9707558.629999999</v>
      </c>
      <c r="X216" s="168">
        <f t="shared" si="25"/>
        <v>-2866461.156201452</v>
      </c>
      <c r="Y216" s="168">
        <f t="shared" si="21"/>
        <v>-74.131977039890657</v>
      </c>
      <c r="Z216" s="134">
        <f t="shared" si="23"/>
        <v>-2899235.6277470589</v>
      </c>
      <c r="AA216" s="134">
        <f t="shared" si="22"/>
        <v>-74.97958537634311</v>
      </c>
    </row>
    <row r="217" spans="1:27" s="119" customFormat="1" ht="15" x14ac:dyDescent="0.2">
      <c r="A217" s="118">
        <v>686</v>
      </c>
      <c r="B217" s="118" t="s">
        <v>218</v>
      </c>
      <c r="C217" s="118">
        <v>11</v>
      </c>
      <c r="D217" s="118">
        <v>2964</v>
      </c>
      <c r="E217" s="118">
        <v>9131055.3611862995</v>
      </c>
      <c r="F217" s="118">
        <v>4158089.682560503</v>
      </c>
      <c r="G217" s="118">
        <v>1273812</v>
      </c>
      <c r="H217" s="118">
        <v>731325.85142543144</v>
      </c>
      <c r="I217" s="118">
        <v>1936786.6886011979</v>
      </c>
      <c r="J217" s="118">
        <v>655783.63740630914</v>
      </c>
      <c r="K217" s="118">
        <v>-550250.80010664917</v>
      </c>
      <c r="L217" s="118">
        <v>377106</v>
      </c>
      <c r="M217" s="118">
        <v>580579.61</v>
      </c>
      <c r="N217" s="118">
        <v>23687.099752391241</v>
      </c>
      <c r="O217" s="118">
        <v>-86262.378053483772</v>
      </c>
      <c r="P217" s="136">
        <f t="shared" si="26"/>
        <v>-30397.969600599259</v>
      </c>
      <c r="Q217" s="136">
        <f t="shared" si="24"/>
        <v>-10.255725236369521</v>
      </c>
      <c r="R217" s="118">
        <v>26000555.659999996</v>
      </c>
      <c r="S217" s="118">
        <v>9119255.0143206026</v>
      </c>
      <c r="T217" s="118">
        <v>1099147.8503655451</v>
      </c>
      <c r="U217" s="118">
        <v>10817122.731884804</v>
      </c>
      <c r="V217" s="118">
        <v>2187127.0501605025</v>
      </c>
      <c r="W217" s="118">
        <v>2231497.61</v>
      </c>
      <c r="X217" s="168">
        <f t="shared" si="25"/>
        <v>-546405.40326854214</v>
      </c>
      <c r="Y217" s="168">
        <f t="shared" si="21"/>
        <v>-184.34730204741638</v>
      </c>
      <c r="Z217" s="134">
        <f t="shared" si="23"/>
        <v>516007.43366794288</v>
      </c>
      <c r="AA217" s="134">
        <f t="shared" si="22"/>
        <v>174.09157681104685</v>
      </c>
    </row>
    <row r="218" spans="1:27" s="119" customFormat="1" ht="15" x14ac:dyDescent="0.2">
      <c r="A218" s="118">
        <v>687</v>
      </c>
      <c r="B218" s="118" t="s">
        <v>219</v>
      </c>
      <c r="C218" s="118">
        <v>11</v>
      </c>
      <c r="D218" s="118">
        <v>1477</v>
      </c>
      <c r="E218" s="118">
        <v>4568494.9527996592</v>
      </c>
      <c r="F218" s="118">
        <v>1666953.2751192632</v>
      </c>
      <c r="G218" s="118">
        <v>468190</v>
      </c>
      <c r="H218" s="118">
        <v>1307380.2125907899</v>
      </c>
      <c r="I218" s="118">
        <v>997583.43700367189</v>
      </c>
      <c r="J218" s="118">
        <v>376465.62666123314</v>
      </c>
      <c r="K218" s="118">
        <v>2219.9846201406631</v>
      </c>
      <c r="L218" s="118">
        <v>159381</v>
      </c>
      <c r="M218" s="118">
        <v>361285.53</v>
      </c>
      <c r="N218" s="118">
        <v>11933.982775380769</v>
      </c>
      <c r="O218" s="118">
        <v>-42985.672194667859</v>
      </c>
      <c r="P218" s="136">
        <f t="shared" si="26"/>
        <v>739912.42377615348</v>
      </c>
      <c r="Q218" s="136">
        <f t="shared" si="24"/>
        <v>500.95627879225015</v>
      </c>
      <c r="R218" s="118">
        <v>14336674.870000001</v>
      </c>
      <c r="S218" s="118">
        <v>3694242.164493328</v>
      </c>
      <c r="T218" s="118">
        <v>1964930.0615843714</v>
      </c>
      <c r="U218" s="118">
        <v>7009936.7704075286</v>
      </c>
      <c r="V218" s="118">
        <v>1255563.7386485457</v>
      </c>
      <c r="W218" s="118">
        <v>988856.53</v>
      </c>
      <c r="X218" s="168">
        <f t="shared" si="25"/>
        <v>576854.395133771</v>
      </c>
      <c r="Y218" s="168">
        <f t="shared" si="21"/>
        <v>390.55815513457753</v>
      </c>
      <c r="Z218" s="134">
        <f t="shared" si="23"/>
        <v>163058.02864238247</v>
      </c>
      <c r="AA218" s="134">
        <f t="shared" si="22"/>
        <v>110.39812365767263</v>
      </c>
    </row>
    <row r="219" spans="1:27" s="119" customFormat="1" ht="15" x14ac:dyDescent="0.2">
      <c r="A219" s="118">
        <v>689</v>
      </c>
      <c r="B219" s="118" t="s">
        <v>220</v>
      </c>
      <c r="C219" s="118">
        <v>9</v>
      </c>
      <c r="D219" s="118">
        <v>3093</v>
      </c>
      <c r="E219" s="118">
        <v>8630811.9782227892</v>
      </c>
      <c r="F219" s="118">
        <v>4182769.6341221919</v>
      </c>
      <c r="G219" s="118">
        <v>859772</v>
      </c>
      <c r="H219" s="118">
        <v>2092612.0951146183</v>
      </c>
      <c r="I219" s="118">
        <v>-151157.13457550111</v>
      </c>
      <c r="J219" s="118">
        <v>594689.28722761525</v>
      </c>
      <c r="K219" s="118">
        <v>1168315.8547469308</v>
      </c>
      <c r="L219" s="118">
        <v>-465675</v>
      </c>
      <c r="M219" s="118">
        <v>81853.2</v>
      </c>
      <c r="N219" s="118">
        <v>32104.65728420348</v>
      </c>
      <c r="O219" s="118">
        <v>-90016.712320993698</v>
      </c>
      <c r="P219" s="136">
        <f t="shared" si="26"/>
        <v>-325544.09662372526</v>
      </c>
      <c r="Q219" s="136">
        <f t="shared" si="24"/>
        <v>-105.25189027601851</v>
      </c>
      <c r="R219" s="118">
        <v>25064086.809999999</v>
      </c>
      <c r="S219" s="118">
        <v>10353006.587910252</v>
      </c>
      <c r="T219" s="118">
        <v>3145096.1038927496</v>
      </c>
      <c r="U219" s="118">
        <v>9582448.7974247467</v>
      </c>
      <c r="V219" s="118">
        <v>1983369.1363212909</v>
      </c>
      <c r="W219" s="118">
        <v>475950.2</v>
      </c>
      <c r="X219" s="168">
        <f t="shared" si="25"/>
        <v>475784.01554904133</v>
      </c>
      <c r="Y219" s="168">
        <f t="shared" si="21"/>
        <v>153.82606386971915</v>
      </c>
      <c r="Z219" s="134">
        <f t="shared" si="23"/>
        <v>-801328.11217276659</v>
      </c>
      <c r="AA219" s="134">
        <f t="shared" si="22"/>
        <v>-259.07795414573764</v>
      </c>
    </row>
    <row r="220" spans="1:27" s="119" customFormat="1" ht="15" x14ac:dyDescent="0.2">
      <c r="A220" s="118">
        <v>691</v>
      </c>
      <c r="B220" s="118" t="s">
        <v>221</v>
      </c>
      <c r="C220" s="118">
        <v>17</v>
      </c>
      <c r="D220" s="118">
        <v>2636</v>
      </c>
      <c r="E220" s="118">
        <v>8132172.6664022747</v>
      </c>
      <c r="F220" s="118">
        <v>3519047.9391692104</v>
      </c>
      <c r="G220" s="118">
        <v>779810</v>
      </c>
      <c r="H220" s="118">
        <v>426245.12109922874</v>
      </c>
      <c r="I220" s="118">
        <v>3555645.5670911088</v>
      </c>
      <c r="J220" s="118">
        <v>570775.4463251566</v>
      </c>
      <c r="K220" s="118">
        <v>637420.58128441451</v>
      </c>
      <c r="L220" s="118">
        <v>13579</v>
      </c>
      <c r="M220" s="118">
        <v>305749.78000000003</v>
      </c>
      <c r="N220" s="118">
        <v>19381.055190303625</v>
      </c>
      <c r="O220" s="118">
        <v>-76716.473869427544</v>
      </c>
      <c r="P220" s="136">
        <f t="shared" si="26"/>
        <v>1618765.3498877212</v>
      </c>
      <c r="Q220" s="136">
        <f t="shared" si="24"/>
        <v>614.09914639139652</v>
      </c>
      <c r="R220" s="118">
        <v>20477619.25</v>
      </c>
      <c r="S220" s="118">
        <v>7664905.2027760372</v>
      </c>
      <c r="T220" s="118">
        <v>640626.07341426553</v>
      </c>
      <c r="U220" s="118">
        <v>10897115.616100879</v>
      </c>
      <c r="V220" s="118">
        <v>1903613.2453114691</v>
      </c>
      <c r="W220" s="118">
        <v>1099138.78</v>
      </c>
      <c r="X220" s="168">
        <f t="shared" si="25"/>
        <v>1727779.6676026508</v>
      </c>
      <c r="Y220" s="168">
        <f t="shared" si="21"/>
        <v>655.45510910570977</v>
      </c>
      <c r="Z220" s="134">
        <f t="shared" si="23"/>
        <v>-109014.31771492958</v>
      </c>
      <c r="AA220" s="134">
        <f t="shared" si="22"/>
        <v>-41.355962714313193</v>
      </c>
    </row>
    <row r="221" spans="1:27" s="119" customFormat="1" ht="15" x14ac:dyDescent="0.2">
      <c r="A221" s="118">
        <v>694</v>
      </c>
      <c r="B221" s="118" t="s">
        <v>222</v>
      </c>
      <c r="C221" s="118">
        <v>5</v>
      </c>
      <c r="D221" s="118">
        <v>28349</v>
      </c>
      <c r="E221" s="118">
        <v>67711243.865906507</v>
      </c>
      <c r="F221" s="118">
        <v>44760527.94557362</v>
      </c>
      <c r="G221" s="118">
        <v>9980780</v>
      </c>
      <c r="H221" s="118">
        <v>9901733.4495080505</v>
      </c>
      <c r="I221" s="118">
        <v>8598372.3937464133</v>
      </c>
      <c r="J221" s="118">
        <v>4200649.5835725106</v>
      </c>
      <c r="K221" s="118">
        <v>-1026335.2150063083</v>
      </c>
      <c r="L221" s="118">
        <v>-481472</v>
      </c>
      <c r="M221" s="118">
        <v>1463979.53</v>
      </c>
      <c r="N221" s="118">
        <v>332722.67477474676</v>
      </c>
      <c r="O221" s="118">
        <v>-825051.33449332369</v>
      </c>
      <c r="P221" s="136">
        <f t="shared" si="26"/>
        <v>9194663.1617691964</v>
      </c>
      <c r="Q221" s="136">
        <f t="shared" si="24"/>
        <v>324.33818341984539</v>
      </c>
      <c r="R221" s="118">
        <v>179984443.69999996</v>
      </c>
      <c r="S221" s="118">
        <v>114634460.42179923</v>
      </c>
      <c r="T221" s="118">
        <v>14881832.790002368</v>
      </c>
      <c r="U221" s="118">
        <v>35456473.02675087</v>
      </c>
      <c r="V221" s="118">
        <v>14009734.016563462</v>
      </c>
      <c r="W221" s="118">
        <v>10963287.529999999</v>
      </c>
      <c r="X221" s="168">
        <f t="shared" si="25"/>
        <v>9961344.0851159692</v>
      </c>
      <c r="Y221" s="168">
        <f t="shared" si="21"/>
        <v>351.38255617891173</v>
      </c>
      <c r="Z221" s="134">
        <f t="shared" si="23"/>
        <v>-766680.92334677279</v>
      </c>
      <c r="AA221" s="134">
        <f t="shared" si="22"/>
        <v>-27.04437275906638</v>
      </c>
    </row>
    <row r="222" spans="1:27" s="119" customFormat="1" ht="15" x14ac:dyDescent="0.2">
      <c r="A222" s="118">
        <v>697</v>
      </c>
      <c r="B222" s="118" t="s">
        <v>223</v>
      </c>
      <c r="C222" s="118">
        <v>18</v>
      </c>
      <c r="D222" s="118">
        <v>1174</v>
      </c>
      <c r="E222" s="118">
        <v>3580662.8514489308</v>
      </c>
      <c r="F222" s="118">
        <v>1667156.8082627119</v>
      </c>
      <c r="G222" s="118">
        <v>830783</v>
      </c>
      <c r="H222" s="118">
        <v>434642.81316990842</v>
      </c>
      <c r="I222" s="118">
        <v>724072.70878581144</v>
      </c>
      <c r="J222" s="118">
        <v>291432.94267706352</v>
      </c>
      <c r="K222" s="118">
        <v>-109522.89187456362</v>
      </c>
      <c r="L222" s="118">
        <v>-257531</v>
      </c>
      <c r="M222" s="118">
        <v>9392.5400000000009</v>
      </c>
      <c r="N222" s="118">
        <v>10383.772692548086</v>
      </c>
      <c r="O222" s="118">
        <v>-34167.352170981765</v>
      </c>
      <c r="P222" s="136">
        <f t="shared" si="26"/>
        <v>-14019.509906433057</v>
      </c>
      <c r="Q222" s="136">
        <f t="shared" si="24"/>
        <v>-11.941660908375688</v>
      </c>
      <c r="R222" s="118">
        <v>11442394.34</v>
      </c>
      <c r="S222" s="118">
        <v>3784633.616452625</v>
      </c>
      <c r="T222" s="118">
        <v>653247.40379596688</v>
      </c>
      <c r="U222" s="118">
        <v>5368947.8322101105</v>
      </c>
      <c r="V222" s="118">
        <v>971968.24665809888</v>
      </c>
      <c r="W222" s="118">
        <v>582644.54</v>
      </c>
      <c r="X222" s="168">
        <f t="shared" si="25"/>
        <v>-80952.700883198529</v>
      </c>
      <c r="Y222" s="168">
        <f t="shared" si="21"/>
        <v>-68.954600411583073</v>
      </c>
      <c r="Z222" s="134">
        <f t="shared" si="23"/>
        <v>66933.190976765472</v>
      </c>
      <c r="AA222" s="134">
        <f t="shared" si="22"/>
        <v>57.012939503207384</v>
      </c>
    </row>
    <row r="223" spans="1:27" s="119" customFormat="1" ht="15" x14ac:dyDescent="0.2">
      <c r="A223" s="118">
        <v>698</v>
      </c>
      <c r="B223" s="118" t="s">
        <v>224</v>
      </c>
      <c r="C223" s="118">
        <v>19</v>
      </c>
      <c r="D223" s="118">
        <v>64535</v>
      </c>
      <c r="E223" s="118">
        <v>182151061.06039926</v>
      </c>
      <c r="F223" s="118">
        <v>103426806.85475178</v>
      </c>
      <c r="G223" s="118">
        <v>33842833</v>
      </c>
      <c r="H223" s="118">
        <v>12192976.32461717</v>
      </c>
      <c r="I223" s="118">
        <v>38062259.44541119</v>
      </c>
      <c r="J223" s="118">
        <v>9523173.4182633981</v>
      </c>
      <c r="K223" s="118">
        <v>-21050866.220237911</v>
      </c>
      <c r="L223" s="118">
        <v>-3440286</v>
      </c>
      <c r="M223" s="118">
        <v>11929613.98</v>
      </c>
      <c r="N223" s="118">
        <v>656448.18377487245</v>
      </c>
      <c r="O223" s="118">
        <v>-1878185.7515794788</v>
      </c>
      <c r="P223" s="136">
        <f t="shared" si="26"/>
        <v>1113712.1746017039</v>
      </c>
      <c r="Q223" s="136">
        <f t="shared" si="24"/>
        <v>17.257490890241016</v>
      </c>
      <c r="R223" s="118">
        <v>445845742.56999993</v>
      </c>
      <c r="S223" s="118">
        <v>244978254.77931786</v>
      </c>
      <c r="T223" s="118">
        <v>18325461.476083826</v>
      </c>
      <c r="U223" s="118">
        <v>95574042.340892568</v>
      </c>
      <c r="V223" s="118">
        <v>31761070.265235242</v>
      </c>
      <c r="W223" s="118">
        <v>42332160.980000004</v>
      </c>
      <c r="X223" s="168">
        <f t="shared" si="25"/>
        <v>-12874752.728470445</v>
      </c>
      <c r="Y223" s="168">
        <f t="shared" si="21"/>
        <v>-199.50031344960789</v>
      </c>
      <c r="Z223" s="134">
        <f t="shared" si="23"/>
        <v>13988464.903072149</v>
      </c>
      <c r="AA223" s="134">
        <f t="shared" si="22"/>
        <v>216.75780433984889</v>
      </c>
    </row>
    <row r="224" spans="1:27" s="119" customFormat="1" ht="15" x14ac:dyDescent="0.2">
      <c r="A224" s="118">
        <v>700</v>
      </c>
      <c r="B224" s="118" t="s">
        <v>225</v>
      </c>
      <c r="C224" s="118">
        <v>9</v>
      </c>
      <c r="D224" s="118">
        <v>4842</v>
      </c>
      <c r="E224" s="118">
        <v>11873870.574868567</v>
      </c>
      <c r="F224" s="118">
        <v>6926010.9287993647</v>
      </c>
      <c r="G224" s="118">
        <v>1873807</v>
      </c>
      <c r="H224" s="118">
        <v>1494898.5207600219</v>
      </c>
      <c r="I224" s="118">
        <v>504870.03356075136</v>
      </c>
      <c r="J224" s="118">
        <v>831703.77833160409</v>
      </c>
      <c r="K224" s="118">
        <v>150130.40342345473</v>
      </c>
      <c r="L224" s="118">
        <v>-1000953</v>
      </c>
      <c r="M224" s="118">
        <v>-122590</v>
      </c>
      <c r="N224" s="118">
        <v>51421.131708406494</v>
      </c>
      <c r="O224" s="118">
        <v>-140918.50018048869</v>
      </c>
      <c r="P224" s="136">
        <f t="shared" si="26"/>
        <v>-1305490.2784654535</v>
      </c>
      <c r="Q224" s="136">
        <f t="shared" si="24"/>
        <v>-269.61798398708254</v>
      </c>
      <c r="R224" s="118">
        <v>34958496.000000007</v>
      </c>
      <c r="S224" s="118">
        <v>17742578.490105342</v>
      </c>
      <c r="T224" s="118">
        <v>2246761.1289897757</v>
      </c>
      <c r="U224" s="118">
        <v>10563876.860096386</v>
      </c>
      <c r="V224" s="118">
        <v>2773844.493138378</v>
      </c>
      <c r="W224" s="118">
        <v>750264</v>
      </c>
      <c r="X224" s="168">
        <f t="shared" si="25"/>
        <v>-881171.02767012268</v>
      </c>
      <c r="Y224" s="168">
        <f t="shared" si="21"/>
        <v>-181.98492929990141</v>
      </c>
      <c r="Z224" s="134">
        <f t="shared" si="23"/>
        <v>-424319.25079533085</v>
      </c>
      <c r="AA224" s="134">
        <f t="shared" si="22"/>
        <v>-87.633054687181087</v>
      </c>
    </row>
    <row r="225" spans="1:27" s="119" customFormat="1" ht="15" x14ac:dyDescent="0.2">
      <c r="A225" s="118">
        <v>702</v>
      </c>
      <c r="B225" s="118" t="s">
        <v>226</v>
      </c>
      <c r="C225" s="118">
        <v>6</v>
      </c>
      <c r="D225" s="118">
        <v>4114</v>
      </c>
      <c r="E225" s="118">
        <v>13171876.720926348</v>
      </c>
      <c r="F225" s="118">
        <v>5721764.8481551521</v>
      </c>
      <c r="G225" s="118">
        <v>1976537</v>
      </c>
      <c r="H225" s="118">
        <v>1480739.2771149084</v>
      </c>
      <c r="I225" s="118">
        <v>1154107.2994897754</v>
      </c>
      <c r="J225" s="118">
        <v>896641.1792673138</v>
      </c>
      <c r="K225" s="118">
        <v>726591.82922375575</v>
      </c>
      <c r="L225" s="118">
        <v>-792365</v>
      </c>
      <c r="M225" s="118">
        <v>-86939.55</v>
      </c>
      <c r="N225" s="118">
        <v>35324.082734732634</v>
      </c>
      <c r="O225" s="118">
        <v>-119731.2494305102</v>
      </c>
      <c r="P225" s="136">
        <f t="shared" si="26"/>
        <v>-2179207.0043712202</v>
      </c>
      <c r="Q225" s="136">
        <f t="shared" si="24"/>
        <v>-529.70515419815752</v>
      </c>
      <c r="R225" s="118">
        <v>33880176.339999996</v>
      </c>
      <c r="S225" s="118">
        <v>12924032.429213978</v>
      </c>
      <c r="T225" s="118">
        <v>2225480.4615759351</v>
      </c>
      <c r="U225" s="118">
        <v>12751156.041159039</v>
      </c>
      <c r="V225" s="118">
        <v>2990419.5005834214</v>
      </c>
      <c r="W225" s="118">
        <v>1097232.45</v>
      </c>
      <c r="X225" s="168">
        <f t="shared" si="25"/>
        <v>-1891855.4574676231</v>
      </c>
      <c r="Y225" s="168">
        <f t="shared" si="21"/>
        <v>-459.85791382295162</v>
      </c>
      <c r="Z225" s="134">
        <f t="shared" si="23"/>
        <v>-287351.54690359719</v>
      </c>
      <c r="AA225" s="134">
        <f t="shared" si="22"/>
        <v>-69.847240375205928</v>
      </c>
    </row>
    <row r="226" spans="1:27" s="119" customFormat="1" ht="15" x14ac:dyDescent="0.2">
      <c r="A226" s="118">
        <v>704</v>
      </c>
      <c r="B226" s="118" t="s">
        <v>227</v>
      </c>
      <c r="C226" s="118">
        <v>2</v>
      </c>
      <c r="D226" s="118">
        <v>6428</v>
      </c>
      <c r="E226" s="118">
        <v>17464120.634174656</v>
      </c>
      <c r="F226" s="118">
        <v>9421383.4952545855</v>
      </c>
      <c r="G226" s="118">
        <v>1257248</v>
      </c>
      <c r="H226" s="118">
        <v>1024945.4092888996</v>
      </c>
      <c r="I226" s="118">
        <v>4311862.0769029064</v>
      </c>
      <c r="J226" s="118">
        <v>860100.61637865775</v>
      </c>
      <c r="K226" s="118">
        <v>698817.25875291473</v>
      </c>
      <c r="L226" s="118">
        <v>-971431</v>
      </c>
      <c r="M226" s="118">
        <v>34966.39</v>
      </c>
      <c r="N226" s="118">
        <v>74316.686874530511</v>
      </c>
      <c r="O226" s="118">
        <v>-187076.43931437033</v>
      </c>
      <c r="P226" s="136">
        <f t="shared" si="26"/>
        <v>-938988.14003652893</v>
      </c>
      <c r="Q226" s="136">
        <f t="shared" si="24"/>
        <v>-146.07780647736917</v>
      </c>
      <c r="R226" s="118">
        <v>37063152.069999993</v>
      </c>
      <c r="S226" s="118">
        <v>25625225.228730932</v>
      </c>
      <c r="T226" s="118">
        <v>1540444.0321180092</v>
      </c>
      <c r="U226" s="118">
        <v>5896874.5718143936</v>
      </c>
      <c r="V226" s="118">
        <v>2868551.7854358489</v>
      </c>
      <c r="W226" s="118">
        <v>320783.39</v>
      </c>
      <c r="X226" s="168">
        <f t="shared" si="25"/>
        <v>-811273.06190080941</v>
      </c>
      <c r="Y226" s="168">
        <f t="shared" si="21"/>
        <v>-126.20925045127713</v>
      </c>
      <c r="Z226" s="134">
        <f t="shared" si="23"/>
        <v>-127715.07813571952</v>
      </c>
      <c r="AA226" s="134">
        <f t="shared" si="22"/>
        <v>-19.868556026092023</v>
      </c>
    </row>
    <row r="227" spans="1:27" s="119" customFormat="1" ht="15" x14ac:dyDescent="0.2">
      <c r="A227" s="118">
        <v>707</v>
      </c>
      <c r="B227" s="118" t="s">
        <v>228</v>
      </c>
      <c r="C227" s="118">
        <v>12</v>
      </c>
      <c r="D227" s="118">
        <v>1960</v>
      </c>
      <c r="E227" s="118">
        <v>2991370.5322558042</v>
      </c>
      <c r="F227" s="118">
        <v>2124985.2011191687</v>
      </c>
      <c r="G227" s="118">
        <v>664382</v>
      </c>
      <c r="H227" s="118">
        <v>476395.71897810325</v>
      </c>
      <c r="I227" s="118">
        <v>1173818.038889905</v>
      </c>
      <c r="J227" s="118">
        <v>516226.745809254</v>
      </c>
      <c r="K227" s="118">
        <v>-270680.92151397717</v>
      </c>
      <c r="L227" s="118">
        <v>-531857</v>
      </c>
      <c r="M227" s="118">
        <v>93111.54</v>
      </c>
      <c r="N227" s="118">
        <v>13229.941110691227</v>
      </c>
      <c r="O227" s="118">
        <v>-57042.59817301896</v>
      </c>
      <c r="P227" s="136">
        <f t="shared" si="26"/>
        <v>1211198.1339643216</v>
      </c>
      <c r="Q227" s="136">
        <f t="shared" si="24"/>
        <v>617.9582316144498</v>
      </c>
      <c r="R227" s="118">
        <v>15085499.519999996</v>
      </c>
      <c r="S227" s="118">
        <v>4861776.875174134</v>
      </c>
      <c r="T227" s="118">
        <v>716000.02846545284</v>
      </c>
      <c r="U227" s="118">
        <v>8751371.5673616156</v>
      </c>
      <c r="V227" s="118">
        <v>1721685.9576449182</v>
      </c>
      <c r="W227" s="118">
        <v>225636.53999999998</v>
      </c>
      <c r="X227" s="168">
        <f t="shared" si="25"/>
        <v>1190971.4486461245</v>
      </c>
      <c r="Y227" s="168">
        <f t="shared" si="21"/>
        <v>607.63849420720635</v>
      </c>
      <c r="Z227" s="134">
        <f t="shared" si="23"/>
        <v>20226.685318197124</v>
      </c>
      <c r="AA227" s="134">
        <f t="shared" si="22"/>
        <v>10.31973740724343</v>
      </c>
    </row>
    <row r="228" spans="1:27" s="119" customFormat="1" ht="15" x14ac:dyDescent="0.2">
      <c r="A228" s="118">
        <v>710</v>
      </c>
      <c r="B228" s="118" t="s">
        <v>229</v>
      </c>
      <c r="C228" s="118">
        <v>33</v>
      </c>
      <c r="D228" s="118">
        <v>27306</v>
      </c>
      <c r="E228" s="118">
        <v>21417436.703996241</v>
      </c>
      <c r="F228" s="118">
        <v>47277906.951620534</v>
      </c>
      <c r="G228" s="118">
        <v>11768181</v>
      </c>
      <c r="H228" s="118">
        <v>3709014.8081542784</v>
      </c>
      <c r="I228" s="118">
        <v>17575924.889738191</v>
      </c>
      <c r="J228" s="118">
        <v>4812990.4843048882</v>
      </c>
      <c r="K228" s="118">
        <v>-1955816.9900684659</v>
      </c>
      <c r="L228" s="118">
        <v>-741513</v>
      </c>
      <c r="M228" s="118">
        <v>1330434.7</v>
      </c>
      <c r="N228" s="118">
        <v>280062.69783266459</v>
      </c>
      <c r="O228" s="118">
        <v>-794696.52332268155</v>
      </c>
      <c r="P228" s="136">
        <f t="shared" si="26"/>
        <v>61845052.314263165</v>
      </c>
      <c r="Q228" s="136">
        <f t="shared" si="24"/>
        <v>2264.8887539098791</v>
      </c>
      <c r="R228" s="118">
        <v>136676125.75000003</v>
      </c>
      <c r="S228" s="118">
        <v>108419342.90378596</v>
      </c>
      <c r="T228" s="118">
        <v>5574472.2347920854</v>
      </c>
      <c r="U228" s="118">
        <v>56351876.97692398</v>
      </c>
      <c r="V228" s="118">
        <v>16051973.669276308</v>
      </c>
      <c r="W228" s="118">
        <v>12357102.699999999</v>
      </c>
      <c r="X228" s="168">
        <f t="shared" si="25"/>
        <v>62078642.734778285</v>
      </c>
      <c r="Y228" s="168">
        <f t="shared" si="21"/>
        <v>2273.4432994498748</v>
      </c>
      <c r="Z228" s="134">
        <f t="shared" si="23"/>
        <v>-233590.42051512003</v>
      </c>
      <c r="AA228" s="134">
        <f t="shared" si="22"/>
        <v>-8.5545455399956065</v>
      </c>
    </row>
    <row r="229" spans="1:27" s="119" customFormat="1" ht="15" x14ac:dyDescent="0.2">
      <c r="A229" s="118">
        <v>729</v>
      </c>
      <c r="B229" s="118" t="s">
        <v>230</v>
      </c>
      <c r="C229" s="118">
        <v>13</v>
      </c>
      <c r="D229" s="118">
        <v>8975</v>
      </c>
      <c r="E229" s="118">
        <v>20827052.93908111</v>
      </c>
      <c r="F229" s="118">
        <v>11917863.891667707</v>
      </c>
      <c r="G229" s="118">
        <v>2735900</v>
      </c>
      <c r="H229" s="118">
        <v>1990824.3812747633</v>
      </c>
      <c r="I229" s="118">
        <v>6383102.3872591313</v>
      </c>
      <c r="J229" s="118">
        <v>1890838.7504743328</v>
      </c>
      <c r="K229" s="118">
        <v>-1205078.3296249185</v>
      </c>
      <c r="L229" s="118">
        <v>241103</v>
      </c>
      <c r="M229" s="118">
        <v>-13500.44</v>
      </c>
      <c r="N229" s="118">
        <v>70619.677058834743</v>
      </c>
      <c r="O229" s="118">
        <v>-261202.71357288019</v>
      </c>
      <c r="P229" s="136">
        <f t="shared" si="26"/>
        <v>2923417.6654558629</v>
      </c>
      <c r="Q229" s="136">
        <f t="shared" si="24"/>
        <v>325.7289877945251</v>
      </c>
      <c r="R229" s="118">
        <v>66480205.019999996</v>
      </c>
      <c r="S229" s="118">
        <v>26804182.617311563</v>
      </c>
      <c r="T229" s="118">
        <v>2992114.0280607049</v>
      </c>
      <c r="U229" s="118">
        <v>29692830.284602955</v>
      </c>
      <c r="V229" s="118">
        <v>6306202.7515819687</v>
      </c>
      <c r="W229" s="118">
        <v>2963502.56</v>
      </c>
      <c r="X229" s="168">
        <f t="shared" si="25"/>
        <v>2278627.2215572</v>
      </c>
      <c r="Y229" s="168">
        <f t="shared" si="21"/>
        <v>253.8860413991309</v>
      </c>
      <c r="Z229" s="134">
        <f t="shared" si="23"/>
        <v>644790.44389866292</v>
      </c>
      <c r="AA229" s="134">
        <f t="shared" si="22"/>
        <v>71.842946395394193</v>
      </c>
    </row>
    <row r="230" spans="1:27" s="119" customFormat="1" ht="15" x14ac:dyDescent="0.2">
      <c r="A230" s="118">
        <v>732</v>
      </c>
      <c r="B230" s="118" t="s">
        <v>231</v>
      </c>
      <c r="C230" s="118">
        <v>19</v>
      </c>
      <c r="D230" s="118">
        <v>3336</v>
      </c>
      <c r="E230" s="118">
        <v>8066766.8543135524</v>
      </c>
      <c r="F230" s="118">
        <v>3639101.7159923171</v>
      </c>
      <c r="G230" s="118">
        <v>1381189</v>
      </c>
      <c r="H230" s="118">
        <v>1039444.9992853713</v>
      </c>
      <c r="I230" s="118">
        <v>3831590.0868732296</v>
      </c>
      <c r="J230" s="118">
        <v>746264.22304606508</v>
      </c>
      <c r="K230" s="118">
        <v>-967616.47334999521</v>
      </c>
      <c r="L230" s="118">
        <v>174626</v>
      </c>
      <c r="M230" s="118">
        <v>571062.66</v>
      </c>
      <c r="N230" s="118">
        <v>27131.989589857396</v>
      </c>
      <c r="O230" s="118">
        <v>-97088.830359791449</v>
      </c>
      <c r="P230" s="136">
        <f t="shared" si="26"/>
        <v>2278938.5167634971</v>
      </c>
      <c r="Q230" s="136">
        <f t="shared" si="24"/>
        <v>683.13504699145597</v>
      </c>
      <c r="R230" s="118">
        <v>31885030.610000007</v>
      </c>
      <c r="S230" s="118">
        <v>9220309.3048048932</v>
      </c>
      <c r="T230" s="118">
        <v>1562236.2238540736</v>
      </c>
      <c r="U230" s="118">
        <v>19087528.197446361</v>
      </c>
      <c r="V230" s="118">
        <v>2488892.0303752562</v>
      </c>
      <c r="W230" s="118">
        <v>2126877.66</v>
      </c>
      <c r="X230" s="168">
        <f t="shared" si="25"/>
        <v>2600812.8064805791</v>
      </c>
      <c r="Y230" s="168">
        <f t="shared" si="21"/>
        <v>779.62014582751169</v>
      </c>
      <c r="Z230" s="134">
        <f t="shared" si="23"/>
        <v>-321874.28971708193</v>
      </c>
      <c r="AA230" s="134">
        <f t="shared" si="22"/>
        <v>-96.485098836055741</v>
      </c>
    </row>
    <row r="231" spans="1:27" s="119" customFormat="1" ht="15" x14ac:dyDescent="0.2">
      <c r="A231" s="118">
        <v>734</v>
      </c>
      <c r="B231" s="118" t="s">
        <v>232</v>
      </c>
      <c r="C231" s="118">
        <v>2</v>
      </c>
      <c r="D231" s="118">
        <v>50933</v>
      </c>
      <c r="E231" s="118">
        <v>120639610.24091187</v>
      </c>
      <c r="F231" s="118">
        <v>72263762.3013037</v>
      </c>
      <c r="G231" s="118">
        <v>15167522</v>
      </c>
      <c r="H231" s="118">
        <v>11644503.094185734</v>
      </c>
      <c r="I231" s="118">
        <v>24328441.076373447</v>
      </c>
      <c r="J231" s="118">
        <v>9058081.7662253641</v>
      </c>
      <c r="K231" s="118">
        <v>-3323893.7556042294</v>
      </c>
      <c r="L231" s="118">
        <v>-2395741</v>
      </c>
      <c r="M231" s="118">
        <v>1581184.65</v>
      </c>
      <c r="N231" s="118">
        <v>498248.44704171695</v>
      </c>
      <c r="O231" s="118">
        <v>-1482321.7616052933</v>
      </c>
      <c r="P231" s="136">
        <f t="shared" si="26"/>
        <v>6700176.5770085901</v>
      </c>
      <c r="Q231" s="136">
        <f t="shared" si="24"/>
        <v>131.54883036555063</v>
      </c>
      <c r="R231" s="118">
        <v>338190384.55000001</v>
      </c>
      <c r="S231" s="118">
        <v>178500200.10232365</v>
      </c>
      <c r="T231" s="118">
        <v>17501132.387980711</v>
      </c>
      <c r="U231" s="118">
        <v>103840108.29006165</v>
      </c>
      <c r="V231" s="118">
        <v>30209926.755465154</v>
      </c>
      <c r="W231" s="118">
        <v>14352965.65</v>
      </c>
      <c r="X231" s="168">
        <f t="shared" si="25"/>
        <v>6213948.6358311176</v>
      </c>
      <c r="Y231" s="168">
        <f t="shared" si="21"/>
        <v>122.00240778731113</v>
      </c>
      <c r="Z231" s="134">
        <f t="shared" si="23"/>
        <v>486227.94117747247</v>
      </c>
      <c r="AA231" s="134">
        <f t="shared" si="22"/>
        <v>9.5464225782395005</v>
      </c>
    </row>
    <row r="232" spans="1:27" s="119" customFormat="1" ht="15" x14ac:dyDescent="0.2">
      <c r="A232" s="118">
        <v>738</v>
      </c>
      <c r="B232" s="118" t="s">
        <v>233</v>
      </c>
      <c r="C232" s="118">
        <v>2</v>
      </c>
      <c r="D232" s="118">
        <v>2917</v>
      </c>
      <c r="E232" s="118">
        <v>7446418.6378774792</v>
      </c>
      <c r="F232" s="118">
        <v>4625738.1476215618</v>
      </c>
      <c r="G232" s="118">
        <v>1241754</v>
      </c>
      <c r="H232" s="118">
        <v>495776.2098244963</v>
      </c>
      <c r="I232" s="118">
        <v>1366884.822854354</v>
      </c>
      <c r="J232" s="118">
        <v>574246.56734256609</v>
      </c>
      <c r="K232" s="118">
        <v>153589.40337547509</v>
      </c>
      <c r="L232" s="118">
        <v>-571952</v>
      </c>
      <c r="M232" s="118">
        <v>-1034.18</v>
      </c>
      <c r="N232" s="118">
        <v>28780.386200702258</v>
      </c>
      <c r="O232" s="118">
        <v>-84894.519831987913</v>
      </c>
      <c r="P232" s="136">
        <f t="shared" si="26"/>
        <v>382470.19950968865</v>
      </c>
      <c r="Q232" s="136">
        <f t="shared" si="24"/>
        <v>131.11765495704103</v>
      </c>
      <c r="R232" s="118">
        <v>17876180</v>
      </c>
      <c r="S232" s="118">
        <v>10851231.968944853</v>
      </c>
      <c r="T232" s="118">
        <v>745127.98122593865</v>
      </c>
      <c r="U232" s="118">
        <v>4128998.2773555713</v>
      </c>
      <c r="V232" s="118">
        <v>1915189.9029749373</v>
      </c>
      <c r="W232" s="118">
        <v>668767.81999999995</v>
      </c>
      <c r="X232" s="168">
        <f t="shared" si="25"/>
        <v>433135.95050130039</v>
      </c>
      <c r="Y232" s="168">
        <f t="shared" si="21"/>
        <v>148.48678453935563</v>
      </c>
      <c r="Z232" s="134">
        <f t="shared" si="23"/>
        <v>-50665.750991611741</v>
      </c>
      <c r="AA232" s="134">
        <f t="shared" si="22"/>
        <v>-17.369129582314617</v>
      </c>
    </row>
    <row r="233" spans="1:27" s="119" customFormat="1" ht="15" x14ac:dyDescent="0.2">
      <c r="A233" s="118">
        <v>739</v>
      </c>
      <c r="B233" s="118" t="s">
        <v>234</v>
      </c>
      <c r="C233" s="118">
        <v>9</v>
      </c>
      <c r="D233" s="118">
        <v>3256</v>
      </c>
      <c r="E233" s="118">
        <v>9935796.4075525515</v>
      </c>
      <c r="F233" s="118">
        <v>4313796.6854053345</v>
      </c>
      <c r="G233" s="118">
        <v>1401894</v>
      </c>
      <c r="H233" s="118">
        <v>854096.98935452278</v>
      </c>
      <c r="I233" s="118">
        <v>617706.32954013126</v>
      </c>
      <c r="J233" s="118">
        <v>726941.19708046457</v>
      </c>
      <c r="K233" s="118">
        <v>1097058.6218270541</v>
      </c>
      <c r="L233" s="118">
        <v>350712</v>
      </c>
      <c r="M233" s="118">
        <v>-20224.03</v>
      </c>
      <c r="N233" s="118">
        <v>27714.514333930405</v>
      </c>
      <c r="O233" s="118">
        <v>-94760.561046607007</v>
      </c>
      <c r="P233" s="136">
        <f t="shared" si="26"/>
        <v>-660860.66105771996</v>
      </c>
      <c r="Q233" s="136">
        <f t="shared" si="24"/>
        <v>-202.96703349438573</v>
      </c>
      <c r="R233" s="118">
        <v>26383327.640000001</v>
      </c>
      <c r="S233" s="118">
        <v>10119278.540227631</v>
      </c>
      <c r="T233" s="118">
        <v>1283667.0111181333</v>
      </c>
      <c r="U233" s="118">
        <v>11124358.226277813</v>
      </c>
      <c r="V233" s="118">
        <v>2424447.1275602533</v>
      </c>
      <c r="W233" s="118">
        <v>1732381.97</v>
      </c>
      <c r="X233" s="168">
        <f t="shared" si="25"/>
        <v>300805.2351838313</v>
      </c>
      <c r="Y233" s="168">
        <f t="shared" si="21"/>
        <v>92.384900240734424</v>
      </c>
      <c r="Z233" s="134">
        <f t="shared" si="23"/>
        <v>-961665.89624155127</v>
      </c>
      <c r="AA233" s="134">
        <f t="shared" si="22"/>
        <v>-295.35193373512016</v>
      </c>
    </row>
    <row r="234" spans="1:27" s="119" customFormat="1" ht="15" x14ac:dyDescent="0.2">
      <c r="A234" s="118">
        <v>740</v>
      </c>
      <c r="B234" s="118" t="s">
        <v>235</v>
      </c>
      <c r="C234" s="118">
        <v>10</v>
      </c>
      <c r="D234" s="118">
        <v>32085</v>
      </c>
      <c r="E234" s="118">
        <v>75828741.312263846</v>
      </c>
      <c r="F234" s="118">
        <v>49552761.874883831</v>
      </c>
      <c r="G234" s="118">
        <v>14080354</v>
      </c>
      <c r="H234" s="118">
        <v>8625820.5636097547</v>
      </c>
      <c r="I234" s="118">
        <v>7617385.1620982168</v>
      </c>
      <c r="J234" s="118">
        <v>6103215.7012113556</v>
      </c>
      <c r="K234" s="118">
        <v>-5449767.2518127309</v>
      </c>
      <c r="L234" s="118">
        <v>-1621307</v>
      </c>
      <c r="M234" s="118">
        <v>857910.35</v>
      </c>
      <c r="N234" s="118">
        <v>302494.03683085978</v>
      </c>
      <c r="O234" s="118">
        <v>-933781.51141903747</v>
      </c>
      <c r="P234" s="136">
        <f t="shared" si="26"/>
        <v>3306344.6131383777</v>
      </c>
      <c r="Q234" s="136">
        <f t="shared" si="24"/>
        <v>103.04954380982944</v>
      </c>
      <c r="R234" s="118">
        <v>238321448.10999998</v>
      </c>
      <c r="S234" s="118">
        <v>113267752.70461443</v>
      </c>
      <c r="T234" s="118">
        <v>12964196.618581172</v>
      </c>
      <c r="U234" s="118">
        <v>79516258.526171058</v>
      </c>
      <c r="V234" s="118">
        <v>20355049.122418426</v>
      </c>
      <c r="W234" s="118">
        <v>13316957.35</v>
      </c>
      <c r="X234" s="168">
        <f t="shared" si="25"/>
        <v>1098766.2117851079</v>
      </c>
      <c r="Y234" s="168">
        <f t="shared" si="21"/>
        <v>34.245479563194884</v>
      </c>
      <c r="Z234" s="134">
        <f t="shared" si="23"/>
        <v>2207578.4013532698</v>
      </c>
      <c r="AA234" s="134">
        <f t="shared" si="22"/>
        <v>68.804064246634553</v>
      </c>
    </row>
    <row r="235" spans="1:27" s="119" customFormat="1" ht="15" x14ac:dyDescent="0.2">
      <c r="A235" s="118">
        <v>742</v>
      </c>
      <c r="B235" s="118" t="s">
        <v>236</v>
      </c>
      <c r="C235" s="118">
        <v>19</v>
      </c>
      <c r="D235" s="118">
        <v>988</v>
      </c>
      <c r="E235" s="118">
        <v>4286324.1445645289</v>
      </c>
      <c r="F235" s="118">
        <v>1318443.4821553477</v>
      </c>
      <c r="G235" s="118">
        <v>417256</v>
      </c>
      <c r="H235" s="118">
        <v>903945.74324409233</v>
      </c>
      <c r="I235" s="118">
        <v>847414.88304508489</v>
      </c>
      <c r="J235" s="118">
        <v>227912.11259493697</v>
      </c>
      <c r="K235" s="118">
        <v>-207275.45199073342</v>
      </c>
      <c r="L235" s="118">
        <v>282399</v>
      </c>
      <c r="M235" s="118">
        <v>-6149.41</v>
      </c>
      <c r="N235" s="118">
        <v>9652.5369020511844</v>
      </c>
      <c r="O235" s="118">
        <v>-28754.126017827926</v>
      </c>
      <c r="P235" s="136">
        <f t="shared" si="26"/>
        <v>-521479.37463157764</v>
      </c>
      <c r="Q235" s="136">
        <f t="shared" si="24"/>
        <v>-527.81313221819596</v>
      </c>
      <c r="R235" s="118">
        <v>10142030.729999999</v>
      </c>
      <c r="S235" s="118">
        <v>3035374.0968873249</v>
      </c>
      <c r="T235" s="118">
        <v>1358587.3090596427</v>
      </c>
      <c r="U235" s="118">
        <v>3861272.3380232784</v>
      </c>
      <c r="V235" s="118">
        <v>760117.69443824957</v>
      </c>
      <c r="W235" s="118">
        <v>693505.59</v>
      </c>
      <c r="X235" s="168">
        <f t="shared" si="25"/>
        <v>-433173.70159150288</v>
      </c>
      <c r="Y235" s="168">
        <f t="shared" si="21"/>
        <v>-438.43492063917296</v>
      </c>
      <c r="Z235" s="134">
        <f t="shared" si="23"/>
        <v>-88305.673040074762</v>
      </c>
      <c r="AA235" s="134">
        <f t="shared" si="22"/>
        <v>-89.378211579023045</v>
      </c>
    </row>
    <row r="236" spans="1:27" s="119" customFormat="1" ht="15" x14ac:dyDescent="0.2">
      <c r="A236" s="118">
        <v>743</v>
      </c>
      <c r="B236" s="118" t="s">
        <v>237</v>
      </c>
      <c r="C236" s="118">
        <v>14</v>
      </c>
      <c r="D236" s="118">
        <v>65323</v>
      </c>
      <c r="E236" s="118">
        <v>176181177.06874034</v>
      </c>
      <c r="F236" s="118">
        <v>102232659.06440751</v>
      </c>
      <c r="G236" s="118">
        <v>28330085</v>
      </c>
      <c r="H236" s="118">
        <v>15880558.574996563</v>
      </c>
      <c r="I236" s="118">
        <v>31406569.753894337</v>
      </c>
      <c r="J236" s="118">
        <v>9705604.1564810351</v>
      </c>
      <c r="K236" s="118">
        <v>-2961304.6405599518</v>
      </c>
      <c r="L236" s="118">
        <v>-2731351</v>
      </c>
      <c r="M236" s="118">
        <v>8056116.1699999999</v>
      </c>
      <c r="N236" s="118">
        <v>692442.55033710459</v>
      </c>
      <c r="O236" s="118">
        <v>-1901119.2043143457</v>
      </c>
      <c r="P236" s="136">
        <f t="shared" si="26"/>
        <v>12529083.356501907</v>
      </c>
      <c r="Q236" s="136">
        <f t="shared" si="24"/>
        <v>191.80202006187571</v>
      </c>
      <c r="R236" s="118">
        <v>423020395.91999996</v>
      </c>
      <c r="S236" s="118">
        <v>250027234.47804132</v>
      </c>
      <c r="T236" s="118">
        <v>23867721.599461846</v>
      </c>
      <c r="U236" s="118">
        <v>94334169.357771128</v>
      </c>
      <c r="V236" s="118">
        <v>32369501.429993518</v>
      </c>
      <c r="W236" s="118">
        <v>33654850.170000002</v>
      </c>
      <c r="X236" s="168">
        <f t="shared" si="25"/>
        <v>11233081.115267813</v>
      </c>
      <c r="Y236" s="168">
        <f t="shared" si="21"/>
        <v>171.96211311892921</v>
      </c>
      <c r="Z236" s="134">
        <f t="shared" si="23"/>
        <v>1296002.2412340939</v>
      </c>
      <c r="AA236" s="134">
        <f t="shared" si="22"/>
        <v>19.839906942946495</v>
      </c>
    </row>
    <row r="237" spans="1:27" s="119" customFormat="1" ht="15" x14ac:dyDescent="0.2">
      <c r="A237" s="118">
        <v>746</v>
      </c>
      <c r="B237" s="118" t="s">
        <v>238</v>
      </c>
      <c r="C237" s="118">
        <v>17</v>
      </c>
      <c r="D237" s="118">
        <v>4735</v>
      </c>
      <c r="E237" s="118">
        <v>16118422.968904726</v>
      </c>
      <c r="F237" s="118">
        <v>5819443.3178362167</v>
      </c>
      <c r="G237" s="118">
        <v>1395740</v>
      </c>
      <c r="H237" s="118">
        <v>2710776.7802415723</v>
      </c>
      <c r="I237" s="118">
        <v>7935491.0324361399</v>
      </c>
      <c r="J237" s="118">
        <v>889269.1185112081</v>
      </c>
      <c r="K237" s="118">
        <v>-32214.32604018351</v>
      </c>
      <c r="L237" s="118">
        <v>210203</v>
      </c>
      <c r="M237" s="118">
        <v>26649.64</v>
      </c>
      <c r="N237" s="118">
        <v>38643.133864676565</v>
      </c>
      <c r="O237" s="118">
        <v>-137804.43997410449</v>
      </c>
      <c r="P237" s="136">
        <f t="shared" si="26"/>
        <v>2737774.2879708</v>
      </c>
      <c r="Q237" s="136">
        <f t="shared" si="24"/>
        <v>578.19942723776137</v>
      </c>
      <c r="R237" s="118">
        <v>37558061.390000001</v>
      </c>
      <c r="S237" s="118">
        <v>13149761.756133182</v>
      </c>
      <c r="T237" s="118">
        <v>4074168.1222069622</v>
      </c>
      <c r="U237" s="118">
        <v>17892633.772538442</v>
      </c>
      <c r="V237" s="118">
        <v>2965832.681737382</v>
      </c>
      <c r="W237" s="118">
        <v>1632592.64</v>
      </c>
      <c r="X237" s="168">
        <f t="shared" si="25"/>
        <v>2156927.5826159716</v>
      </c>
      <c r="Y237" s="168">
        <f t="shared" si="21"/>
        <v>455.52852853558005</v>
      </c>
      <c r="Z237" s="134">
        <f t="shared" si="23"/>
        <v>580846.70535482839</v>
      </c>
      <c r="AA237" s="134">
        <f t="shared" si="22"/>
        <v>122.67089870218129</v>
      </c>
    </row>
    <row r="238" spans="1:27" s="119" customFormat="1" ht="15" x14ac:dyDescent="0.2">
      <c r="A238" s="118">
        <v>747</v>
      </c>
      <c r="B238" s="118" t="s">
        <v>239</v>
      </c>
      <c r="C238" s="118">
        <v>4</v>
      </c>
      <c r="D238" s="118">
        <v>1308</v>
      </c>
      <c r="E238" s="118">
        <v>4298437.8584871804</v>
      </c>
      <c r="F238" s="118">
        <v>1553211.5945248394</v>
      </c>
      <c r="G238" s="118">
        <v>735979</v>
      </c>
      <c r="H238" s="118">
        <v>564072.68035524234</v>
      </c>
      <c r="I238" s="118">
        <v>890576.63511065021</v>
      </c>
      <c r="J238" s="118">
        <v>334918.44127339171</v>
      </c>
      <c r="K238" s="118">
        <v>278755.54878587439</v>
      </c>
      <c r="L238" s="118">
        <v>-217484</v>
      </c>
      <c r="M238" s="118">
        <v>14773.93</v>
      </c>
      <c r="N238" s="118">
        <v>9689.5397674516298</v>
      </c>
      <c r="O238" s="118">
        <v>-38067.203270565711</v>
      </c>
      <c r="P238" s="136">
        <f t="shared" si="26"/>
        <v>-172011.69194029598</v>
      </c>
      <c r="Q238" s="136">
        <f t="shared" si="24"/>
        <v>-131.50740974028744</v>
      </c>
      <c r="R238" s="118">
        <v>10783516.220000001</v>
      </c>
      <c r="S238" s="118">
        <v>3449406.8302357187</v>
      </c>
      <c r="T238" s="118">
        <v>847774.31681643904</v>
      </c>
      <c r="U238" s="118">
        <v>4910478.3868439877</v>
      </c>
      <c r="V238" s="118">
        <v>1116998.2608955826</v>
      </c>
      <c r="W238" s="118">
        <v>533268.93000000005</v>
      </c>
      <c r="X238" s="168">
        <f t="shared" si="25"/>
        <v>74410.504791725427</v>
      </c>
      <c r="Y238" s="168">
        <f t="shared" si="21"/>
        <v>56.888765131288551</v>
      </c>
      <c r="Z238" s="134">
        <f t="shared" si="23"/>
        <v>-246422.1967320214</v>
      </c>
      <c r="AA238" s="134">
        <f t="shared" si="22"/>
        <v>-188.39617487157599</v>
      </c>
    </row>
    <row r="239" spans="1:27" s="119" customFormat="1" ht="15" x14ac:dyDescent="0.2">
      <c r="A239" s="118">
        <v>748</v>
      </c>
      <c r="B239" s="118" t="s">
        <v>240</v>
      </c>
      <c r="C239" s="118">
        <v>17</v>
      </c>
      <c r="D239" s="118">
        <v>4897</v>
      </c>
      <c r="E239" s="118">
        <v>16138645.496247981</v>
      </c>
      <c r="F239" s="118">
        <v>6610545.5261041261</v>
      </c>
      <c r="G239" s="118">
        <v>1529277</v>
      </c>
      <c r="H239" s="118">
        <v>1107671.7296886246</v>
      </c>
      <c r="I239" s="118">
        <v>6881642.72632581</v>
      </c>
      <c r="J239" s="118">
        <v>970757.54236802645</v>
      </c>
      <c r="K239" s="118">
        <v>-732728.05348055356</v>
      </c>
      <c r="L239" s="118">
        <v>58900</v>
      </c>
      <c r="M239" s="118">
        <v>104150.74</v>
      </c>
      <c r="N239" s="118">
        <v>39322.904772784008</v>
      </c>
      <c r="O239" s="118">
        <v>-142519.18533330297</v>
      </c>
      <c r="P239" s="136">
        <f t="shared" si="26"/>
        <v>288375.43419753388</v>
      </c>
      <c r="Q239" s="136">
        <f t="shared" si="24"/>
        <v>58.88818341791584</v>
      </c>
      <c r="R239" s="118">
        <v>38829005.169999994</v>
      </c>
      <c r="S239" s="118">
        <v>14900080.238016203</v>
      </c>
      <c r="T239" s="118">
        <v>1664777.7433614719</v>
      </c>
      <c r="U239" s="118">
        <v>16719302.765511002</v>
      </c>
      <c r="V239" s="118">
        <v>3237607.5872490415</v>
      </c>
      <c r="W239" s="118">
        <v>1692327.74</v>
      </c>
      <c r="X239" s="168">
        <f t="shared" si="25"/>
        <v>-614909.09586227685</v>
      </c>
      <c r="Y239" s="168">
        <f t="shared" si="21"/>
        <v>-125.56853090918457</v>
      </c>
      <c r="Z239" s="134">
        <f t="shared" si="23"/>
        <v>903284.53005981073</v>
      </c>
      <c r="AA239" s="134">
        <f t="shared" si="22"/>
        <v>184.4567143271004</v>
      </c>
    </row>
    <row r="240" spans="1:27" s="119" customFormat="1" ht="15" x14ac:dyDescent="0.2">
      <c r="A240" s="118">
        <v>749</v>
      </c>
      <c r="B240" s="118" t="s">
        <v>241</v>
      </c>
      <c r="C240" s="118">
        <v>11</v>
      </c>
      <c r="D240" s="118">
        <v>21232</v>
      </c>
      <c r="E240" s="118">
        <v>62584908.937575847</v>
      </c>
      <c r="F240" s="118">
        <v>37588672.184150837</v>
      </c>
      <c r="G240" s="118">
        <v>6064177</v>
      </c>
      <c r="H240" s="118">
        <v>4372037.1060672654</v>
      </c>
      <c r="I240" s="118">
        <v>14984874.590990072</v>
      </c>
      <c r="J240" s="118">
        <v>3049684.8240652587</v>
      </c>
      <c r="K240" s="118">
        <v>-2221934.0482115787</v>
      </c>
      <c r="L240" s="118">
        <v>-2042963</v>
      </c>
      <c r="M240" s="118">
        <v>1110548.42</v>
      </c>
      <c r="N240" s="118">
        <v>226130.1875718321</v>
      </c>
      <c r="O240" s="118">
        <v>-617922.67571915232</v>
      </c>
      <c r="P240" s="136">
        <f t="shared" si="26"/>
        <v>-71604.348661310971</v>
      </c>
      <c r="Q240" s="136">
        <f t="shared" si="24"/>
        <v>-3.37247309067968</v>
      </c>
      <c r="R240" s="118">
        <v>146651473.47999999</v>
      </c>
      <c r="S240" s="118">
        <v>86263213.907109261</v>
      </c>
      <c r="T240" s="118">
        <v>6570963.1041836897</v>
      </c>
      <c r="U240" s="118">
        <v>35810119.770493381</v>
      </c>
      <c r="V240" s="118">
        <v>10171111.007828463</v>
      </c>
      <c r="W240" s="118">
        <v>5131762.42</v>
      </c>
      <c r="X240" s="168">
        <f t="shared" si="25"/>
        <v>-2704303.2703852057</v>
      </c>
      <c r="Y240" s="168">
        <f t="shared" si="21"/>
        <v>-127.36921959237027</v>
      </c>
      <c r="Z240" s="134">
        <f t="shared" si="23"/>
        <v>2632698.9217238948</v>
      </c>
      <c r="AA240" s="134">
        <f t="shared" si="22"/>
        <v>123.99674650169059</v>
      </c>
    </row>
    <row r="241" spans="1:27" s="119" customFormat="1" ht="15" x14ac:dyDescent="0.2">
      <c r="A241" s="118">
        <v>751</v>
      </c>
      <c r="B241" s="118" t="s">
        <v>242</v>
      </c>
      <c r="C241" s="118">
        <v>19</v>
      </c>
      <c r="D241" s="118">
        <v>2877</v>
      </c>
      <c r="E241" s="118">
        <v>9420954.894510176</v>
      </c>
      <c r="F241" s="118">
        <v>4673598.1961445929</v>
      </c>
      <c r="G241" s="118">
        <v>2313949</v>
      </c>
      <c r="H241" s="118">
        <v>273637.19518761872</v>
      </c>
      <c r="I241" s="118">
        <v>2468818.1079165661</v>
      </c>
      <c r="J241" s="118">
        <v>529377.87846577121</v>
      </c>
      <c r="K241" s="118">
        <v>183741.02812960971</v>
      </c>
      <c r="L241" s="118">
        <v>224195</v>
      </c>
      <c r="M241" s="118">
        <v>-32556.710000000003</v>
      </c>
      <c r="N241" s="118">
        <v>27799.099844181957</v>
      </c>
      <c r="O241" s="118">
        <v>-83730.385175395684</v>
      </c>
      <c r="P241" s="136">
        <f t="shared" si="26"/>
        <v>1157873.5160027687</v>
      </c>
      <c r="Q241" s="136">
        <f t="shared" si="24"/>
        <v>402.45864303189734</v>
      </c>
      <c r="R241" s="118">
        <v>22516168.609999999</v>
      </c>
      <c r="S241" s="118">
        <v>10790053.184679899</v>
      </c>
      <c r="T241" s="118">
        <v>411263.64435812028</v>
      </c>
      <c r="U241" s="118">
        <v>8024903.1312752785</v>
      </c>
      <c r="V241" s="118">
        <v>1765546.7622344922</v>
      </c>
      <c r="W241" s="118">
        <v>2505587.29</v>
      </c>
      <c r="X241" s="168">
        <f t="shared" si="25"/>
        <v>981185.4025477916</v>
      </c>
      <c r="Y241" s="168">
        <f t="shared" si="21"/>
        <v>341.04463070830434</v>
      </c>
      <c r="Z241" s="134">
        <f t="shared" si="23"/>
        <v>176688.11345497705</v>
      </c>
      <c r="AA241" s="134">
        <f t="shared" si="22"/>
        <v>61.414012323592999</v>
      </c>
    </row>
    <row r="242" spans="1:27" s="119" customFormat="1" ht="15" x14ac:dyDescent="0.2">
      <c r="A242" s="118">
        <v>753</v>
      </c>
      <c r="B242" s="118" t="s">
        <v>243</v>
      </c>
      <c r="C242" s="118">
        <v>34</v>
      </c>
      <c r="D242" s="118">
        <v>22320</v>
      </c>
      <c r="E242" s="118">
        <v>56933353.14682287</v>
      </c>
      <c r="F242" s="118">
        <v>36106182.444019169</v>
      </c>
      <c r="G242" s="118">
        <v>10407310</v>
      </c>
      <c r="H242" s="118">
        <v>4432460.933247597</v>
      </c>
      <c r="I242" s="118">
        <v>11806414.025956688</v>
      </c>
      <c r="J242" s="118">
        <v>2453225.559683226</v>
      </c>
      <c r="K242" s="118">
        <v>6666830.7533449782</v>
      </c>
      <c r="L242" s="118">
        <v>-2088294</v>
      </c>
      <c r="M242" s="118">
        <v>-75908.539999999994</v>
      </c>
      <c r="N242" s="118">
        <v>313889.28680772905</v>
      </c>
      <c r="O242" s="118">
        <v>-649587.13837846078</v>
      </c>
      <c r="P242" s="136">
        <f t="shared" si="26"/>
        <v>12439170.177858055</v>
      </c>
      <c r="Q242" s="136">
        <f t="shared" si="24"/>
        <v>557.31049183951859</v>
      </c>
      <c r="R242" s="118">
        <v>124481851</v>
      </c>
      <c r="S242" s="118">
        <v>104493870.76436502</v>
      </c>
      <c r="T242" s="118">
        <v>6661777.2325598057</v>
      </c>
      <c r="U242" s="118">
        <v>13304150.886303607</v>
      </c>
      <c r="V242" s="118">
        <v>8181838.7585110879</v>
      </c>
      <c r="W242" s="118">
        <v>8243107.46</v>
      </c>
      <c r="X242" s="168">
        <f t="shared" si="25"/>
        <v>16402894.101739496</v>
      </c>
      <c r="Y242" s="168">
        <f t="shared" si="21"/>
        <v>734.89668914603476</v>
      </c>
      <c r="Z242" s="134">
        <f t="shared" si="23"/>
        <v>-3963723.9238814414</v>
      </c>
      <c r="AA242" s="134">
        <f t="shared" si="22"/>
        <v>-177.5861973065162</v>
      </c>
    </row>
    <row r="243" spans="1:27" s="119" customFormat="1" ht="15" x14ac:dyDescent="0.2">
      <c r="A243" s="118">
        <v>755</v>
      </c>
      <c r="B243" s="118" t="s">
        <v>244</v>
      </c>
      <c r="C243" s="118">
        <v>33</v>
      </c>
      <c r="D243" s="118">
        <v>6217</v>
      </c>
      <c r="E243" s="118">
        <v>20116245.767085776</v>
      </c>
      <c r="F243" s="118">
        <v>12232631.166071773</v>
      </c>
      <c r="G243" s="118">
        <v>2378707</v>
      </c>
      <c r="H243" s="118">
        <v>735590.53286758426</v>
      </c>
      <c r="I243" s="118">
        <v>3367696.213247044</v>
      </c>
      <c r="J243" s="118">
        <v>911004.47348623909</v>
      </c>
      <c r="K243" s="118">
        <v>1342390.4371549722</v>
      </c>
      <c r="L243" s="118">
        <v>-1526827</v>
      </c>
      <c r="M243" s="118">
        <v>-90874.2</v>
      </c>
      <c r="N243" s="118">
        <v>80367.012316415319</v>
      </c>
      <c r="O243" s="118">
        <v>-180935.62900084635</v>
      </c>
      <c r="P243" s="136">
        <f t="shared" si="26"/>
        <v>-866495.76094259694</v>
      </c>
      <c r="Q243" s="136">
        <f t="shared" si="24"/>
        <v>-139.37522292787469</v>
      </c>
      <c r="R243" s="118">
        <v>39441463.770000003</v>
      </c>
      <c r="S243" s="118">
        <v>29943171.977139026</v>
      </c>
      <c r="T243" s="118">
        <v>1105557.4630306787</v>
      </c>
      <c r="U243" s="118">
        <v>5120673.8221626123</v>
      </c>
      <c r="V243" s="118">
        <v>3038323.0277892426</v>
      </c>
      <c r="W243" s="118">
        <v>761005.8</v>
      </c>
      <c r="X243" s="168">
        <f t="shared" si="25"/>
        <v>527268.32012154907</v>
      </c>
      <c r="Y243" s="168">
        <f t="shared" si="21"/>
        <v>84.81073188379429</v>
      </c>
      <c r="Z243" s="134">
        <f t="shared" si="23"/>
        <v>-1393764.081064146</v>
      </c>
      <c r="AA243" s="134">
        <f t="shared" si="22"/>
        <v>-224.18595481166898</v>
      </c>
    </row>
    <row r="244" spans="1:27" s="119" customFormat="1" ht="15" x14ac:dyDescent="0.2">
      <c r="A244" s="118">
        <v>758</v>
      </c>
      <c r="B244" s="118" t="s">
        <v>245</v>
      </c>
      <c r="C244" s="118">
        <v>19</v>
      </c>
      <c r="D244" s="118">
        <v>8134</v>
      </c>
      <c r="E244" s="118">
        <v>25405297.506590314</v>
      </c>
      <c r="F244" s="118">
        <v>12300131.653938212</v>
      </c>
      <c r="G244" s="118">
        <v>8101910</v>
      </c>
      <c r="H244" s="118">
        <v>2663160.6185063501</v>
      </c>
      <c r="I244" s="118">
        <v>7508095.4006586075</v>
      </c>
      <c r="J244" s="118">
        <v>1515674.5094123567</v>
      </c>
      <c r="K244" s="118">
        <v>-2528039.9506406114</v>
      </c>
      <c r="L244" s="118">
        <v>-1087535</v>
      </c>
      <c r="M244" s="118">
        <v>1795914.18</v>
      </c>
      <c r="N244" s="118">
        <v>84488.01330413275</v>
      </c>
      <c r="O244" s="118">
        <v>-236726.78241802868</v>
      </c>
      <c r="P244" s="136">
        <f t="shared" si="26"/>
        <v>4711775.1361707039</v>
      </c>
      <c r="Q244" s="136">
        <f t="shared" si="24"/>
        <v>579.26913402639582</v>
      </c>
      <c r="R244" s="118">
        <v>67625595.310000002</v>
      </c>
      <c r="S244" s="118">
        <v>29968315.786708571</v>
      </c>
      <c r="T244" s="118">
        <v>4002603.3037174791</v>
      </c>
      <c r="U244" s="118">
        <v>23361597.369468503</v>
      </c>
      <c r="V244" s="118">
        <v>5054979.3097698623</v>
      </c>
      <c r="W244" s="118">
        <v>8810289.1799999997</v>
      </c>
      <c r="X244" s="168">
        <f t="shared" si="25"/>
        <v>3572189.6396644115</v>
      </c>
      <c r="Y244" s="168">
        <f t="shared" si="21"/>
        <v>439.16764687292988</v>
      </c>
      <c r="Z244" s="134">
        <f t="shared" si="23"/>
        <v>1139585.4965062924</v>
      </c>
      <c r="AA244" s="134">
        <f t="shared" si="22"/>
        <v>140.101487153466</v>
      </c>
    </row>
    <row r="245" spans="1:27" s="119" customFormat="1" ht="15" x14ac:dyDescent="0.2">
      <c r="A245" s="118">
        <v>759</v>
      </c>
      <c r="B245" s="118" t="s">
        <v>246</v>
      </c>
      <c r="C245" s="118">
        <v>14</v>
      </c>
      <c r="D245" s="118">
        <v>1942</v>
      </c>
      <c r="E245" s="118">
        <v>5235579.7691466771</v>
      </c>
      <c r="F245" s="118">
        <v>2219719.0096417973</v>
      </c>
      <c r="G245" s="118">
        <v>653283</v>
      </c>
      <c r="H245" s="118">
        <v>870181.89594704902</v>
      </c>
      <c r="I245" s="118">
        <v>1954078.9905943028</v>
      </c>
      <c r="J245" s="118">
        <v>466073.07063073874</v>
      </c>
      <c r="K245" s="118">
        <v>193114.32449913185</v>
      </c>
      <c r="L245" s="118">
        <v>-527956</v>
      </c>
      <c r="M245" s="118">
        <v>50952</v>
      </c>
      <c r="N245" s="118">
        <v>14023.915662609172</v>
      </c>
      <c r="O245" s="118">
        <v>-56518.737577552456</v>
      </c>
      <c r="P245" s="136">
        <f t="shared" si="26"/>
        <v>601371.70025139861</v>
      </c>
      <c r="Q245" s="136">
        <f t="shared" si="24"/>
        <v>309.66616902749672</v>
      </c>
      <c r="R245" s="118">
        <v>14987104.999999998</v>
      </c>
      <c r="S245" s="118">
        <v>4937078.8547089966</v>
      </c>
      <c r="T245" s="118">
        <v>1307841.8580349297</v>
      </c>
      <c r="U245" s="118">
        <v>7525216.0313454801</v>
      </c>
      <c r="V245" s="118">
        <v>1554416.6734008971</v>
      </c>
      <c r="W245" s="118">
        <v>176279</v>
      </c>
      <c r="X245" s="168">
        <f t="shared" si="25"/>
        <v>513727.41749030538</v>
      </c>
      <c r="Y245" s="168">
        <f t="shared" si="21"/>
        <v>264.53523042755171</v>
      </c>
      <c r="Z245" s="134">
        <f t="shared" si="23"/>
        <v>87644.282761093229</v>
      </c>
      <c r="AA245" s="134">
        <f t="shared" si="22"/>
        <v>45.130938599945019</v>
      </c>
    </row>
    <row r="246" spans="1:27" s="119" customFormat="1" ht="15" x14ac:dyDescent="0.2">
      <c r="A246" s="118">
        <v>761</v>
      </c>
      <c r="B246" s="118" t="s">
        <v>247</v>
      </c>
      <c r="C246" s="118">
        <v>2</v>
      </c>
      <c r="D246" s="118">
        <v>8426</v>
      </c>
      <c r="E246" s="118">
        <v>23253927.621621467</v>
      </c>
      <c r="F246" s="118">
        <v>10592361.463764643</v>
      </c>
      <c r="G246" s="118">
        <v>1924605</v>
      </c>
      <c r="H246" s="118">
        <v>1407238.8127998407</v>
      </c>
      <c r="I246" s="118">
        <v>4500357.4136426756</v>
      </c>
      <c r="J246" s="118">
        <v>1785863.6222090791</v>
      </c>
      <c r="K246" s="118">
        <v>952150.53528969572</v>
      </c>
      <c r="L246" s="118">
        <v>84654</v>
      </c>
      <c r="M246" s="118">
        <v>94438.62</v>
      </c>
      <c r="N246" s="118">
        <v>73739.696879961775</v>
      </c>
      <c r="O246" s="118">
        <v>-245224.9654111519</v>
      </c>
      <c r="P246" s="136">
        <f t="shared" si="26"/>
        <v>-2083743.4224467203</v>
      </c>
      <c r="Q246" s="136">
        <f t="shared" si="24"/>
        <v>-247.29924311022077</v>
      </c>
      <c r="R246" s="118">
        <v>62180519.060000002</v>
      </c>
      <c r="S246" s="118">
        <v>26474119.97404306</v>
      </c>
      <c r="T246" s="118">
        <v>2115012.7717010151</v>
      </c>
      <c r="U246" s="118">
        <v>24102695.725292154</v>
      </c>
      <c r="V246" s="118">
        <v>5956096.5129892016</v>
      </c>
      <c r="W246" s="118">
        <v>2103697.62</v>
      </c>
      <c r="X246" s="168">
        <f t="shared" si="25"/>
        <v>-1428896.4559745789</v>
      </c>
      <c r="Y246" s="168">
        <f t="shared" si="21"/>
        <v>-169.58182482489661</v>
      </c>
      <c r="Z246" s="134">
        <f t="shared" si="23"/>
        <v>-654846.96647214144</v>
      </c>
      <c r="AA246" s="134">
        <f t="shared" si="22"/>
        <v>-77.717418285324172</v>
      </c>
    </row>
    <row r="247" spans="1:27" s="119" customFormat="1" ht="15" x14ac:dyDescent="0.2">
      <c r="A247" s="118">
        <v>762</v>
      </c>
      <c r="B247" s="118" t="s">
        <v>248</v>
      </c>
      <c r="C247" s="118">
        <v>11</v>
      </c>
      <c r="D247" s="118">
        <v>3672</v>
      </c>
      <c r="E247" s="118">
        <v>10201169.527244929</v>
      </c>
      <c r="F247" s="118">
        <v>4374716.2017022325</v>
      </c>
      <c r="G247" s="118">
        <v>1019412</v>
      </c>
      <c r="H247" s="118">
        <v>1782919.4356281217</v>
      </c>
      <c r="I247" s="118">
        <v>1781775.2019483882</v>
      </c>
      <c r="J247" s="118">
        <v>851016.4570664519</v>
      </c>
      <c r="K247" s="118">
        <v>847625.10059196246</v>
      </c>
      <c r="L247" s="118">
        <v>-171862</v>
      </c>
      <c r="M247" s="118">
        <v>601560.23</v>
      </c>
      <c r="N247" s="118">
        <v>29877.598072752684</v>
      </c>
      <c r="O247" s="118">
        <v>-106867.56147516613</v>
      </c>
      <c r="P247" s="136">
        <f t="shared" si="26"/>
        <v>809003.13628981449</v>
      </c>
      <c r="Q247" s="136">
        <f t="shared" si="24"/>
        <v>220.31675824886017</v>
      </c>
      <c r="R247" s="118">
        <v>29465717.729999993</v>
      </c>
      <c r="S247" s="118">
        <v>10199682.822621293</v>
      </c>
      <c r="T247" s="118">
        <v>2679642.8175292225</v>
      </c>
      <c r="U247" s="118">
        <v>13565660.280321907</v>
      </c>
      <c r="V247" s="118">
        <v>2838254.8865405461</v>
      </c>
      <c r="W247" s="118">
        <v>1449110.23</v>
      </c>
      <c r="X247" s="168">
        <f t="shared" si="25"/>
        <v>1266633.3070129752</v>
      </c>
      <c r="Y247" s="168">
        <f t="shared" si="21"/>
        <v>344.94371106017843</v>
      </c>
      <c r="Z247" s="134">
        <f t="shared" si="23"/>
        <v>-457630.17072316073</v>
      </c>
      <c r="AA247" s="134">
        <f t="shared" si="22"/>
        <v>-124.62695281131828</v>
      </c>
    </row>
    <row r="248" spans="1:27" s="119" customFormat="1" ht="15" x14ac:dyDescent="0.2">
      <c r="A248" s="118">
        <v>765</v>
      </c>
      <c r="B248" s="118" t="s">
        <v>249</v>
      </c>
      <c r="C248" s="118">
        <v>18</v>
      </c>
      <c r="D248" s="118">
        <v>10354</v>
      </c>
      <c r="E248" s="118">
        <v>37342907.94963786</v>
      </c>
      <c r="F248" s="118">
        <v>12823637.394116091</v>
      </c>
      <c r="G248" s="118">
        <v>4888724</v>
      </c>
      <c r="H248" s="118">
        <v>2899336.2867204826</v>
      </c>
      <c r="I248" s="118">
        <v>5751628.905724531</v>
      </c>
      <c r="J248" s="118">
        <v>1877964.7420574827</v>
      </c>
      <c r="K248" s="118">
        <v>-1414020.6405481922</v>
      </c>
      <c r="L248" s="118">
        <v>574847</v>
      </c>
      <c r="M248" s="118">
        <v>3258493.5</v>
      </c>
      <c r="N248" s="118">
        <v>101887.47302993404</v>
      </c>
      <c r="O248" s="118">
        <v>-301336.25585889712</v>
      </c>
      <c r="P248" s="136">
        <f t="shared" si="26"/>
        <v>-6881745.5443964265</v>
      </c>
      <c r="Q248" s="136">
        <f t="shared" si="24"/>
        <v>-664.64608309797438</v>
      </c>
      <c r="R248" s="118">
        <v>83984029.149999991</v>
      </c>
      <c r="S248" s="118">
        <v>34287466.714618117</v>
      </c>
      <c r="T248" s="118">
        <v>4357564.0609780597</v>
      </c>
      <c r="U248" s="118">
        <v>23172652.703818224</v>
      </c>
      <c r="V248" s="118">
        <v>6263266.1937809037</v>
      </c>
      <c r="W248" s="118">
        <v>8722064.5</v>
      </c>
      <c r="X248" s="168">
        <f t="shared" si="25"/>
        <v>-7181014.9768046886</v>
      </c>
      <c r="Y248" s="168">
        <f t="shared" si="21"/>
        <v>-693.54983357201934</v>
      </c>
      <c r="Z248" s="134">
        <f t="shared" si="23"/>
        <v>299269.43240826204</v>
      </c>
      <c r="AA248" s="134">
        <f t="shared" si="22"/>
        <v>28.903750474045012</v>
      </c>
    </row>
    <row r="249" spans="1:27" s="119" customFormat="1" ht="15" x14ac:dyDescent="0.2">
      <c r="A249" s="118">
        <v>768</v>
      </c>
      <c r="B249" s="118" t="s">
        <v>250</v>
      </c>
      <c r="C249" s="118">
        <v>10</v>
      </c>
      <c r="D249" s="118">
        <v>2375</v>
      </c>
      <c r="E249" s="118">
        <v>7042388.6130609587</v>
      </c>
      <c r="F249" s="118">
        <v>2695364.577614557</v>
      </c>
      <c r="G249" s="118">
        <v>1014611</v>
      </c>
      <c r="H249" s="118">
        <v>1006467.9078016063</v>
      </c>
      <c r="I249" s="118">
        <v>1072734.8544826549</v>
      </c>
      <c r="J249" s="118">
        <v>566323.33375395439</v>
      </c>
      <c r="K249" s="118">
        <v>414829.8816257806</v>
      </c>
      <c r="L249" s="118">
        <v>242206</v>
      </c>
      <c r="M249" s="118">
        <v>173683.98</v>
      </c>
      <c r="N249" s="118">
        <v>18935.484926411707</v>
      </c>
      <c r="O249" s="118">
        <v>-69120.495235163282</v>
      </c>
      <c r="P249" s="136">
        <f t="shared" si="26"/>
        <v>93647.911908844486</v>
      </c>
      <c r="Q249" s="136">
        <f t="shared" si="24"/>
        <v>39.430699751092412</v>
      </c>
      <c r="R249" s="118">
        <v>19684990.050000001</v>
      </c>
      <c r="S249" s="118">
        <v>6449155.639342064</v>
      </c>
      <c r="T249" s="118">
        <v>1512673.2292668598</v>
      </c>
      <c r="U249" s="118">
        <v>9152213.7197984513</v>
      </c>
      <c r="V249" s="118">
        <v>1888764.8482496762</v>
      </c>
      <c r="W249" s="118">
        <v>1430500.98</v>
      </c>
      <c r="X249" s="168">
        <f t="shared" si="25"/>
        <v>748318.36665705219</v>
      </c>
      <c r="Y249" s="168">
        <f t="shared" si="21"/>
        <v>315.08141753981147</v>
      </c>
      <c r="Z249" s="134">
        <f t="shared" si="23"/>
        <v>-654670.4547482077</v>
      </c>
      <c r="AA249" s="134">
        <f t="shared" si="22"/>
        <v>-275.65071778871902</v>
      </c>
    </row>
    <row r="250" spans="1:27" s="119" customFormat="1" ht="15" x14ac:dyDescent="0.2">
      <c r="A250" s="118">
        <v>777</v>
      </c>
      <c r="B250" s="118" t="s">
        <v>251</v>
      </c>
      <c r="C250" s="118">
        <v>18</v>
      </c>
      <c r="D250" s="118">
        <v>7367</v>
      </c>
      <c r="E250" s="118">
        <v>22059365.437696174</v>
      </c>
      <c r="F250" s="118">
        <v>9468567.7829159871</v>
      </c>
      <c r="G250" s="118">
        <v>3393065</v>
      </c>
      <c r="H250" s="118">
        <v>2590916.0213308991</v>
      </c>
      <c r="I250" s="118">
        <v>6034853.8525278922</v>
      </c>
      <c r="J250" s="118">
        <v>1545604.7500996194</v>
      </c>
      <c r="K250" s="118">
        <v>-51340.878899366289</v>
      </c>
      <c r="L250" s="118">
        <v>-398765</v>
      </c>
      <c r="M250" s="118">
        <v>1973836.79</v>
      </c>
      <c r="N250" s="118">
        <v>61337.916158857071</v>
      </c>
      <c r="O250" s="118">
        <v>-214404.50037787278</v>
      </c>
      <c r="P250" s="136">
        <f t="shared" si="26"/>
        <v>2344306.2960598432</v>
      </c>
      <c r="Q250" s="136">
        <f t="shared" si="24"/>
        <v>318.21722493007235</v>
      </c>
      <c r="R250" s="118">
        <v>63824241.600000009</v>
      </c>
      <c r="S250" s="118">
        <v>21964911.924226526</v>
      </c>
      <c r="T250" s="118">
        <v>3894023.1222140524</v>
      </c>
      <c r="U250" s="118">
        <v>30621770.063138645</v>
      </c>
      <c r="V250" s="118">
        <v>5154800.7070890032</v>
      </c>
      <c r="W250" s="118">
        <v>4968136.79</v>
      </c>
      <c r="X250" s="168">
        <f t="shared" si="25"/>
        <v>2779401.0066682175</v>
      </c>
      <c r="Y250" s="168">
        <f t="shared" si="21"/>
        <v>377.27718293310949</v>
      </c>
      <c r="Z250" s="134">
        <f t="shared" si="23"/>
        <v>-435094.71060837433</v>
      </c>
      <c r="AA250" s="134">
        <f t="shared" si="22"/>
        <v>-59.059958003037103</v>
      </c>
    </row>
    <row r="251" spans="1:27" s="119" customFormat="1" ht="15" x14ac:dyDescent="0.2">
      <c r="A251" s="118">
        <v>778</v>
      </c>
      <c r="B251" s="118" t="s">
        <v>252</v>
      </c>
      <c r="C251" s="118">
        <v>11</v>
      </c>
      <c r="D251" s="118">
        <v>6763</v>
      </c>
      <c r="E251" s="118">
        <v>18381143.67265404</v>
      </c>
      <c r="F251" s="118">
        <v>9433997.678976994</v>
      </c>
      <c r="G251" s="118">
        <v>1972096</v>
      </c>
      <c r="H251" s="118">
        <v>1569139.429084955</v>
      </c>
      <c r="I251" s="118">
        <v>3137709.2496725935</v>
      </c>
      <c r="J251" s="118">
        <v>1346310.3571845144</v>
      </c>
      <c r="K251" s="118">
        <v>384073.13468734612</v>
      </c>
      <c r="L251" s="118">
        <v>-148562</v>
      </c>
      <c r="M251" s="118">
        <v>773865.91</v>
      </c>
      <c r="N251" s="118">
        <v>57580.63512903123</v>
      </c>
      <c r="O251" s="118">
        <v>-196826.06706333021</v>
      </c>
      <c r="P251" s="136">
        <f t="shared" si="26"/>
        <v>-51759.344981938601</v>
      </c>
      <c r="Q251" s="136">
        <f t="shared" si="24"/>
        <v>-7.6533113975955347</v>
      </c>
      <c r="R251" s="118">
        <v>54142307.479999989</v>
      </c>
      <c r="S251" s="118">
        <v>21598955.224746983</v>
      </c>
      <c r="T251" s="118">
        <v>2358341.6708720094</v>
      </c>
      <c r="U251" s="118">
        <v>23133848.681962587</v>
      </c>
      <c r="V251" s="118">
        <v>4490126.9750424102</v>
      </c>
      <c r="W251" s="118">
        <v>2597399.91</v>
      </c>
      <c r="X251" s="168">
        <f t="shared" si="25"/>
        <v>36364.982624009252</v>
      </c>
      <c r="Y251" s="168">
        <f t="shared" si="21"/>
        <v>5.3770490350449878</v>
      </c>
      <c r="Z251" s="134">
        <f t="shared" si="23"/>
        <v>-88124.327605947852</v>
      </c>
      <c r="AA251" s="134">
        <f t="shared" si="22"/>
        <v>-13.030360432640522</v>
      </c>
    </row>
    <row r="252" spans="1:27" s="119" customFormat="1" ht="15" x14ac:dyDescent="0.2">
      <c r="A252" s="118">
        <v>781</v>
      </c>
      <c r="B252" s="118" t="s">
        <v>253</v>
      </c>
      <c r="C252" s="118">
        <v>7</v>
      </c>
      <c r="D252" s="118">
        <v>3504</v>
      </c>
      <c r="E252" s="118">
        <v>8248685.9307415858</v>
      </c>
      <c r="F252" s="118">
        <v>3214136.2527564284</v>
      </c>
      <c r="G252" s="118">
        <v>2103272</v>
      </c>
      <c r="H252" s="118">
        <v>1279193.5777291041</v>
      </c>
      <c r="I252" s="118">
        <v>83431.933421097638</v>
      </c>
      <c r="J252" s="118">
        <v>792425.65814929316</v>
      </c>
      <c r="K252" s="118">
        <v>1552252.4581545054</v>
      </c>
      <c r="L252" s="118">
        <v>-369638</v>
      </c>
      <c r="M252" s="118">
        <v>319668.55</v>
      </c>
      <c r="N252" s="118">
        <v>29328.283335718173</v>
      </c>
      <c r="O252" s="118">
        <v>-101978.19591747879</v>
      </c>
      <c r="P252" s="136">
        <f t="shared" si="26"/>
        <v>653406.58688708022</v>
      </c>
      <c r="Q252" s="136">
        <f t="shared" si="24"/>
        <v>186.47448255909825</v>
      </c>
      <c r="R252" s="118">
        <v>26811531.920000002</v>
      </c>
      <c r="S252" s="118">
        <v>9168871.2716238182</v>
      </c>
      <c r="T252" s="118">
        <v>1922566.8946638058</v>
      </c>
      <c r="U252" s="118">
        <v>13169228.367310015</v>
      </c>
      <c r="V252" s="118">
        <v>2642846.6544762929</v>
      </c>
      <c r="W252" s="118">
        <v>2053302.55</v>
      </c>
      <c r="X252" s="168">
        <f t="shared" si="25"/>
        <v>2145283.8180739321</v>
      </c>
      <c r="Y252" s="168">
        <f t="shared" si="21"/>
        <v>612.23853255534596</v>
      </c>
      <c r="Z252" s="134">
        <f t="shared" si="23"/>
        <v>-1491877.2311868519</v>
      </c>
      <c r="AA252" s="134">
        <f t="shared" si="22"/>
        <v>-425.76404999624765</v>
      </c>
    </row>
    <row r="253" spans="1:27" s="119" customFormat="1" ht="15" x14ac:dyDescent="0.2">
      <c r="A253" s="118">
        <v>783</v>
      </c>
      <c r="B253" s="118" t="s">
        <v>254</v>
      </c>
      <c r="C253" s="118">
        <v>4</v>
      </c>
      <c r="D253" s="118">
        <v>6419</v>
      </c>
      <c r="E253" s="118">
        <v>15311931.77424065</v>
      </c>
      <c r="F253" s="118">
        <v>10478715.855608987</v>
      </c>
      <c r="G253" s="118">
        <v>2189110</v>
      </c>
      <c r="H253" s="118">
        <v>1366437.7507629737</v>
      </c>
      <c r="I253" s="118">
        <v>1717516.8474996644</v>
      </c>
      <c r="J253" s="118">
        <v>1240058.6900063292</v>
      </c>
      <c r="K253" s="118">
        <v>-227321.68152216723</v>
      </c>
      <c r="L253" s="118">
        <v>-379017</v>
      </c>
      <c r="M253" s="118">
        <v>4139.8999999999996</v>
      </c>
      <c r="N253" s="118">
        <v>66500.480603518256</v>
      </c>
      <c r="O253" s="118">
        <v>-186814.50901663711</v>
      </c>
      <c r="P253" s="136">
        <f t="shared" si="26"/>
        <v>957394.55970201828</v>
      </c>
      <c r="Q253" s="136">
        <f t="shared" si="24"/>
        <v>149.15011056270731</v>
      </c>
      <c r="R253" s="118">
        <v>44428309.340000011</v>
      </c>
      <c r="S253" s="118">
        <v>24752358.152570356</v>
      </c>
      <c r="T253" s="118">
        <v>2053690.7227907474</v>
      </c>
      <c r="U253" s="118">
        <v>12430964.847536521</v>
      </c>
      <c r="V253" s="118">
        <v>4135763.3066697591</v>
      </c>
      <c r="W253" s="118">
        <v>1814232.9</v>
      </c>
      <c r="X253" s="168">
        <f t="shared" si="25"/>
        <v>758700.58956737071</v>
      </c>
      <c r="Y253" s="168">
        <f t="shared" si="21"/>
        <v>118.19607252957948</v>
      </c>
      <c r="Z253" s="134">
        <f t="shared" si="23"/>
        <v>198693.97013464756</v>
      </c>
      <c r="AA253" s="134">
        <f t="shared" si="22"/>
        <v>30.954038033127834</v>
      </c>
    </row>
    <row r="254" spans="1:27" s="119" customFormat="1" ht="15" x14ac:dyDescent="0.2">
      <c r="A254" s="118">
        <v>785</v>
      </c>
      <c r="B254" s="118" t="s">
        <v>255</v>
      </c>
      <c r="C254" s="118">
        <v>17</v>
      </c>
      <c r="D254" s="118">
        <v>2626</v>
      </c>
      <c r="E254" s="118">
        <v>10952176.879338346</v>
      </c>
      <c r="F254" s="118">
        <v>3047700.2000012891</v>
      </c>
      <c r="G254" s="118">
        <v>3033616</v>
      </c>
      <c r="H254" s="118">
        <v>606444.8930247667</v>
      </c>
      <c r="I254" s="118">
        <v>2515880.503755637</v>
      </c>
      <c r="J254" s="118">
        <v>587345.11619991809</v>
      </c>
      <c r="K254" s="118">
        <v>1385274.2457213565</v>
      </c>
      <c r="L254" s="118">
        <v>32547</v>
      </c>
      <c r="M254" s="118">
        <v>-12898.95</v>
      </c>
      <c r="N254" s="118">
        <v>20367.781268997871</v>
      </c>
      <c r="O254" s="118">
        <v>-76425.44020527949</v>
      </c>
      <c r="P254" s="136">
        <f t="shared" si="26"/>
        <v>187674.47042834014</v>
      </c>
      <c r="Q254" s="136">
        <f t="shared" si="24"/>
        <v>71.467810521073929</v>
      </c>
      <c r="R254" s="118">
        <v>25264518.02</v>
      </c>
      <c r="S254" s="118">
        <v>7324913.5312033622</v>
      </c>
      <c r="T254" s="118">
        <v>911457.73014055868</v>
      </c>
      <c r="U254" s="118">
        <v>13237139.984262079</v>
      </c>
      <c r="V254" s="118">
        <v>1958875.3334883768</v>
      </c>
      <c r="W254" s="118">
        <v>3053264.05</v>
      </c>
      <c r="X254" s="168">
        <f t="shared" si="25"/>
        <v>1221132.6090943739</v>
      </c>
      <c r="Y254" s="168">
        <f t="shared" si="21"/>
        <v>465.01622585467396</v>
      </c>
      <c r="Z254" s="134">
        <f t="shared" si="23"/>
        <v>-1033458.1386660337</v>
      </c>
      <c r="AA254" s="134">
        <f t="shared" si="22"/>
        <v>-393.54841533360008</v>
      </c>
    </row>
    <row r="255" spans="1:27" s="119" customFormat="1" ht="15" x14ac:dyDescent="0.2">
      <c r="A255" s="118">
        <v>790</v>
      </c>
      <c r="B255" s="118" t="s">
        <v>256</v>
      </c>
      <c r="C255" s="118">
        <v>6</v>
      </c>
      <c r="D255" s="118">
        <v>23734</v>
      </c>
      <c r="E255" s="118">
        <v>57961319.981474593</v>
      </c>
      <c r="F255" s="118">
        <v>33867729.18513573</v>
      </c>
      <c r="G255" s="118">
        <v>6205865</v>
      </c>
      <c r="H255" s="118">
        <v>4971594.253427539</v>
      </c>
      <c r="I255" s="118">
        <v>12818484.500752281</v>
      </c>
      <c r="J255" s="118">
        <v>4436352.2005087733</v>
      </c>
      <c r="K255" s="118">
        <v>2216901.3763652765</v>
      </c>
      <c r="L255" s="118">
        <v>-2129317</v>
      </c>
      <c r="M255" s="118">
        <v>-58678.98</v>
      </c>
      <c r="N255" s="118">
        <v>213306.97965848929</v>
      </c>
      <c r="O255" s="118">
        <v>-690739.29848899588</v>
      </c>
      <c r="P255" s="136">
        <f t="shared" si="26"/>
        <v>3890178.23588451</v>
      </c>
      <c r="Q255" s="136">
        <f t="shared" si="24"/>
        <v>163.90740018052205</v>
      </c>
      <c r="R255" s="118">
        <v>163923353.53999999</v>
      </c>
      <c r="S255" s="118">
        <v>79355830.787861943</v>
      </c>
      <c r="T255" s="118">
        <v>7472068.8813251359</v>
      </c>
      <c r="U255" s="118">
        <v>63276252.48374632</v>
      </c>
      <c r="V255" s="118">
        <v>14795834.095750891</v>
      </c>
      <c r="W255" s="118">
        <v>4017869.02</v>
      </c>
      <c r="X255" s="168">
        <f t="shared" si="25"/>
        <v>4994501.7286843359</v>
      </c>
      <c r="Y255" s="168">
        <f t="shared" si="21"/>
        <v>210.43657742834483</v>
      </c>
      <c r="Z255" s="134">
        <f t="shared" si="23"/>
        <v>-1104323.492799826</v>
      </c>
      <c r="AA255" s="134">
        <f t="shared" si="22"/>
        <v>-46.529177247822787</v>
      </c>
    </row>
    <row r="256" spans="1:27" s="119" customFormat="1" ht="15" x14ac:dyDescent="0.2">
      <c r="A256" s="118">
        <v>791</v>
      </c>
      <c r="B256" s="118" t="s">
        <v>257</v>
      </c>
      <c r="C256" s="118">
        <v>17</v>
      </c>
      <c r="D256" s="118">
        <v>5029</v>
      </c>
      <c r="E256" s="118">
        <v>15656151.423295565</v>
      </c>
      <c r="F256" s="118">
        <v>6189313.0641285405</v>
      </c>
      <c r="G256" s="118">
        <v>1445690</v>
      </c>
      <c r="H256" s="118">
        <v>1189541.5541475781</v>
      </c>
      <c r="I256" s="118">
        <v>5667705.8096109461</v>
      </c>
      <c r="J256" s="118">
        <v>1215742.2120338739</v>
      </c>
      <c r="K256" s="118">
        <v>591951.0592083513</v>
      </c>
      <c r="L256" s="118">
        <v>-99932</v>
      </c>
      <c r="M256" s="118">
        <v>394124.09</v>
      </c>
      <c r="N256" s="118">
        <v>37395.162052879699</v>
      </c>
      <c r="O256" s="118">
        <v>-146360.82970005731</v>
      </c>
      <c r="P256" s="136">
        <f t="shared" si="26"/>
        <v>829018.69818654843</v>
      </c>
      <c r="Q256" s="136">
        <f t="shared" si="24"/>
        <v>164.84762342146519</v>
      </c>
      <c r="R256" s="118">
        <v>41992386.710000016</v>
      </c>
      <c r="S256" s="118">
        <v>14003978.703071097</v>
      </c>
      <c r="T256" s="118">
        <v>1787824.1820843325</v>
      </c>
      <c r="U256" s="118">
        <v>21157800.650204197</v>
      </c>
      <c r="V256" s="118">
        <v>4054664.5666210842</v>
      </c>
      <c r="W256" s="118">
        <v>1739882.09</v>
      </c>
      <c r="X256" s="168">
        <f t="shared" si="25"/>
        <v>751763.48198070377</v>
      </c>
      <c r="Y256" s="168">
        <f t="shared" si="21"/>
        <v>149.48567945530002</v>
      </c>
      <c r="Z256" s="134">
        <f t="shared" si="23"/>
        <v>77255.216205844656</v>
      </c>
      <c r="AA256" s="134">
        <f t="shared" si="22"/>
        <v>15.361943966165173</v>
      </c>
    </row>
    <row r="257" spans="1:27" s="119" customFormat="1" ht="15" x14ac:dyDescent="0.2">
      <c r="A257" s="118">
        <v>831</v>
      </c>
      <c r="B257" s="118" t="s">
        <v>258</v>
      </c>
      <c r="C257" s="118">
        <v>9</v>
      </c>
      <c r="D257" s="118">
        <v>4559</v>
      </c>
      <c r="E257" s="118">
        <v>12751220.260736706</v>
      </c>
      <c r="F257" s="118">
        <v>7475786.1065955684</v>
      </c>
      <c r="G257" s="118">
        <v>2138893</v>
      </c>
      <c r="H257" s="118">
        <v>562979.35856485995</v>
      </c>
      <c r="I257" s="118">
        <v>2424044.3478939859</v>
      </c>
      <c r="J257" s="118">
        <v>694468.16748450883</v>
      </c>
      <c r="K257" s="118">
        <v>-33093.436689986636</v>
      </c>
      <c r="L257" s="118">
        <v>-1110649</v>
      </c>
      <c r="M257" s="118">
        <v>-111715.08</v>
      </c>
      <c r="N257" s="118">
        <v>50311.535186301742</v>
      </c>
      <c r="O257" s="118">
        <v>-132682.24748509869</v>
      </c>
      <c r="P257" s="136">
        <f t="shared" si="26"/>
        <v>-792877.50918656774</v>
      </c>
      <c r="Q257" s="136">
        <f t="shared" si="24"/>
        <v>-173.91478595888742</v>
      </c>
      <c r="R257" s="118">
        <v>29166419.73</v>
      </c>
      <c r="S257" s="118">
        <v>18511433.890985563</v>
      </c>
      <c r="T257" s="118">
        <v>846131.10634696868</v>
      </c>
      <c r="U257" s="118">
        <v>5950599.0702150818</v>
      </c>
      <c r="V257" s="118">
        <v>2316145.1856104983</v>
      </c>
      <c r="W257" s="118">
        <v>916528.92</v>
      </c>
      <c r="X257" s="168">
        <f t="shared" si="25"/>
        <v>-625581.55684188753</v>
      </c>
      <c r="Y257" s="168">
        <f t="shared" si="21"/>
        <v>-137.21902979642192</v>
      </c>
      <c r="Z257" s="134">
        <f t="shared" si="23"/>
        <v>-167295.9523446802</v>
      </c>
      <c r="AA257" s="134">
        <f t="shared" si="22"/>
        <v>-36.6957561624655</v>
      </c>
    </row>
    <row r="258" spans="1:27" s="119" customFormat="1" ht="15" x14ac:dyDescent="0.2">
      <c r="A258" s="118">
        <v>832</v>
      </c>
      <c r="B258" s="118" t="s">
        <v>259</v>
      </c>
      <c r="C258" s="118">
        <v>17</v>
      </c>
      <c r="D258" s="118">
        <v>3825</v>
      </c>
      <c r="E258" s="118">
        <v>13738682.894841015</v>
      </c>
      <c r="F258" s="118">
        <v>4207382.6451333594</v>
      </c>
      <c r="G258" s="118">
        <v>936108</v>
      </c>
      <c r="H258" s="118">
        <v>1298523.579629031</v>
      </c>
      <c r="I258" s="118">
        <v>5105834.2117434861</v>
      </c>
      <c r="J258" s="118">
        <v>768234.853000134</v>
      </c>
      <c r="K258" s="118">
        <v>1787696.6757000433</v>
      </c>
      <c r="L258" s="118">
        <v>-162958</v>
      </c>
      <c r="M258" s="118">
        <v>43147.76</v>
      </c>
      <c r="N258" s="118">
        <v>30336.806936432542</v>
      </c>
      <c r="O258" s="118">
        <v>-111320.37653663139</v>
      </c>
      <c r="P258" s="136">
        <f t="shared" si="26"/>
        <v>164303.26076483727</v>
      </c>
      <c r="Q258" s="136">
        <f t="shared" si="24"/>
        <v>42.955100853552224</v>
      </c>
      <c r="R258" s="118">
        <v>32449457.840000011</v>
      </c>
      <c r="S258" s="118">
        <v>10379287.42902421</v>
      </c>
      <c r="T258" s="118">
        <v>1951618.9649474623</v>
      </c>
      <c r="U258" s="118">
        <v>18068151.252684325</v>
      </c>
      <c r="V258" s="118">
        <v>2562167.0502761239</v>
      </c>
      <c r="W258" s="118">
        <v>816297.76</v>
      </c>
      <c r="X258" s="168">
        <f t="shared" si="25"/>
        <v>1328064.616932109</v>
      </c>
      <c r="Y258" s="168">
        <f t="shared" si="21"/>
        <v>347.20643579924416</v>
      </c>
      <c r="Z258" s="134">
        <f t="shared" si="23"/>
        <v>-1163761.3561672717</v>
      </c>
      <c r="AA258" s="134">
        <f t="shared" si="22"/>
        <v>-304.25133494569195</v>
      </c>
    </row>
    <row r="259" spans="1:27" s="119" customFormat="1" ht="15" x14ac:dyDescent="0.2">
      <c r="A259" s="118">
        <v>833</v>
      </c>
      <c r="B259" s="118" t="s">
        <v>260</v>
      </c>
      <c r="C259" s="118">
        <v>2</v>
      </c>
      <c r="D259" s="118">
        <v>1691</v>
      </c>
      <c r="E259" s="118">
        <v>4869301.1016669152</v>
      </c>
      <c r="F259" s="118">
        <v>1971839.597190418</v>
      </c>
      <c r="G259" s="118">
        <v>1265310</v>
      </c>
      <c r="H259" s="118">
        <v>221935.24270185948</v>
      </c>
      <c r="I259" s="118">
        <v>496476.05412676313</v>
      </c>
      <c r="J259" s="118">
        <v>330926.08099855878</v>
      </c>
      <c r="K259" s="118">
        <v>395052.00360282487</v>
      </c>
      <c r="L259" s="118">
        <v>-377556</v>
      </c>
      <c r="M259" s="118">
        <v>-75898.399999999994</v>
      </c>
      <c r="N259" s="118">
        <v>15829.840392444641</v>
      </c>
      <c r="O259" s="118">
        <v>-49213.792607436255</v>
      </c>
      <c r="P259" s="136">
        <f t="shared" si="26"/>
        <v>-674600.47526148241</v>
      </c>
      <c r="Q259" s="136">
        <f t="shared" si="24"/>
        <v>-398.93582215344907</v>
      </c>
      <c r="R259" s="118">
        <v>12118914.209999999</v>
      </c>
      <c r="S259" s="118">
        <v>5421523.1183039527</v>
      </c>
      <c r="T259" s="118">
        <v>333558.07737500349</v>
      </c>
      <c r="U259" s="118">
        <v>4332031.4020713689</v>
      </c>
      <c r="V259" s="118">
        <v>1103683.1998708695</v>
      </c>
      <c r="W259" s="118">
        <v>811855.6</v>
      </c>
      <c r="X259" s="168">
        <f t="shared" si="25"/>
        <v>-116262.81237880513</v>
      </c>
      <c r="Y259" s="168">
        <f t="shared" si="21"/>
        <v>-68.753880768069266</v>
      </c>
      <c r="Z259" s="134">
        <f t="shared" si="23"/>
        <v>-558337.66288267728</v>
      </c>
      <c r="AA259" s="134">
        <f t="shared" si="22"/>
        <v>-330.18194138537984</v>
      </c>
    </row>
    <row r="260" spans="1:27" s="119" customFormat="1" ht="15" x14ac:dyDescent="0.2">
      <c r="A260" s="118">
        <v>834</v>
      </c>
      <c r="B260" s="118" t="s">
        <v>261</v>
      </c>
      <c r="C260" s="118">
        <v>5</v>
      </c>
      <c r="D260" s="118">
        <v>5879</v>
      </c>
      <c r="E260" s="118">
        <v>14614528.238327086</v>
      </c>
      <c r="F260" s="118">
        <v>9080219.7617299184</v>
      </c>
      <c r="G260" s="118">
        <v>1896996</v>
      </c>
      <c r="H260" s="118">
        <v>1245857.7967875309</v>
      </c>
      <c r="I260" s="118">
        <v>2969865.3503980516</v>
      </c>
      <c r="J260" s="118">
        <v>1112092.7463454101</v>
      </c>
      <c r="K260" s="118">
        <v>1391778.2660274548</v>
      </c>
      <c r="L260" s="118">
        <v>-1432150</v>
      </c>
      <c r="M260" s="118">
        <v>30804.57</v>
      </c>
      <c r="N260" s="118">
        <v>59135.597073999001</v>
      </c>
      <c r="O260" s="118">
        <v>-171098.69115264207</v>
      </c>
      <c r="P260" s="136">
        <f t="shared" si="26"/>
        <v>1568973.1588826384</v>
      </c>
      <c r="Q260" s="136">
        <f t="shared" si="24"/>
        <v>266.87755721766263</v>
      </c>
      <c r="R260" s="118">
        <v>37372383.350000001</v>
      </c>
      <c r="S260" s="118">
        <v>21757598.925271012</v>
      </c>
      <c r="T260" s="118">
        <v>1872464.8069408438</v>
      </c>
      <c r="U260" s="118">
        <v>11974150.132287506</v>
      </c>
      <c r="V260" s="118">
        <v>3708979.5918655051</v>
      </c>
      <c r="W260" s="118">
        <v>495650.57</v>
      </c>
      <c r="X260" s="168">
        <f t="shared" si="25"/>
        <v>2436460.6763648614</v>
      </c>
      <c r="Y260" s="168">
        <f t="shared" si="21"/>
        <v>414.43454267134911</v>
      </c>
      <c r="Z260" s="134">
        <f t="shared" si="23"/>
        <v>-867487.51748222299</v>
      </c>
      <c r="AA260" s="134">
        <f t="shared" si="22"/>
        <v>-147.55698545368651</v>
      </c>
    </row>
    <row r="261" spans="1:27" s="119" customFormat="1" ht="15" x14ac:dyDescent="0.2">
      <c r="A261" s="118">
        <v>837</v>
      </c>
      <c r="B261" s="118" t="s">
        <v>262</v>
      </c>
      <c r="C261" s="118">
        <v>6</v>
      </c>
      <c r="D261" s="118">
        <v>249009</v>
      </c>
      <c r="E261" s="118">
        <v>637647731.24774694</v>
      </c>
      <c r="F261" s="118">
        <v>370046560.45182782</v>
      </c>
      <c r="G261" s="118">
        <v>97853240</v>
      </c>
      <c r="H261" s="118">
        <v>84081766.270966381</v>
      </c>
      <c r="I261" s="118">
        <v>17343849.385402337</v>
      </c>
      <c r="J261" s="118">
        <v>35099220.606925175</v>
      </c>
      <c r="K261" s="118">
        <v>-34624134.581396133</v>
      </c>
      <c r="L261" s="118">
        <v>78609285</v>
      </c>
      <c r="M261" s="118">
        <v>18643085.620000001</v>
      </c>
      <c r="N261" s="118">
        <v>2830192.5094360174</v>
      </c>
      <c r="O261" s="118">
        <v>-7247000.1675843252</v>
      </c>
      <c r="P261" s="136">
        <f t="shared" si="26"/>
        <v>24988333.847830296</v>
      </c>
      <c r="Q261" s="136">
        <f t="shared" si="24"/>
        <v>100.35112725977895</v>
      </c>
      <c r="R261" s="118">
        <v>1563763508.3099999</v>
      </c>
      <c r="S261" s="118">
        <v>964477861.78891313</v>
      </c>
      <c r="T261" s="118">
        <v>126370881.69594696</v>
      </c>
      <c r="U261" s="118">
        <v>179548345.77027142</v>
      </c>
      <c r="V261" s="118">
        <v>117060643.86201537</v>
      </c>
      <c r="W261" s="118">
        <v>195105610.62</v>
      </c>
      <c r="X261" s="168">
        <f t="shared" si="25"/>
        <v>18799835.427146912</v>
      </c>
      <c r="Y261" s="168">
        <f t="shared" si="21"/>
        <v>75.498618231256344</v>
      </c>
      <c r="Z261" s="134">
        <f t="shared" si="23"/>
        <v>6188498.4206833839</v>
      </c>
      <c r="AA261" s="134">
        <f t="shared" si="22"/>
        <v>24.852509028522601</v>
      </c>
    </row>
    <row r="262" spans="1:27" s="119" customFormat="1" ht="15" x14ac:dyDescent="0.2">
      <c r="A262" s="118">
        <v>844</v>
      </c>
      <c r="B262" s="118" t="s">
        <v>263</v>
      </c>
      <c r="C262" s="118">
        <v>11</v>
      </c>
      <c r="D262" s="118">
        <v>1441</v>
      </c>
      <c r="E262" s="118">
        <v>3582098.8993459977</v>
      </c>
      <c r="F262" s="118">
        <v>1758601.3963634495</v>
      </c>
      <c r="G262" s="118">
        <v>542065</v>
      </c>
      <c r="H262" s="118">
        <v>415054.73647527496</v>
      </c>
      <c r="I262" s="118">
        <v>596041.59890105226</v>
      </c>
      <c r="J262" s="118">
        <v>363373.84519539867</v>
      </c>
      <c r="K262" s="118">
        <v>35954.557710946181</v>
      </c>
      <c r="L262" s="118">
        <v>-322421</v>
      </c>
      <c r="M262" s="118">
        <v>342508.89</v>
      </c>
      <c r="N262" s="118">
        <v>11077.389348966401</v>
      </c>
      <c r="O262" s="118">
        <v>-41937.951003734859</v>
      </c>
      <c r="P262" s="136">
        <f t="shared" si="26"/>
        <v>118219.56364535494</v>
      </c>
      <c r="Q262" s="136">
        <f t="shared" si="24"/>
        <v>82.039947012737642</v>
      </c>
      <c r="R262" s="118">
        <v>12448049.280000001</v>
      </c>
      <c r="S262" s="118">
        <v>4041975.9543062495</v>
      </c>
      <c r="T262" s="118">
        <v>623807.45941312134</v>
      </c>
      <c r="U262" s="118">
        <v>6001915.2214789763</v>
      </c>
      <c r="V262" s="118">
        <v>1211900.8783003301</v>
      </c>
      <c r="W262" s="118">
        <v>562152.89</v>
      </c>
      <c r="X262" s="168">
        <f t="shared" si="25"/>
        <v>-6296.8765013236552</v>
      </c>
      <c r="Y262" s="168">
        <f t="shared" ref="Y262:Y300" si="27">X262/D262</f>
        <v>-4.3697963229171792</v>
      </c>
      <c r="Z262" s="134">
        <f t="shared" si="23"/>
        <v>124516.44014667859</v>
      </c>
      <c r="AA262" s="134">
        <f t="shared" ref="AA262:AA300" si="28">Z262/D262</f>
        <v>86.409743335654824</v>
      </c>
    </row>
    <row r="263" spans="1:27" s="119" customFormat="1" ht="15" x14ac:dyDescent="0.2">
      <c r="A263" s="118">
        <v>845</v>
      </c>
      <c r="B263" s="118" t="s">
        <v>264</v>
      </c>
      <c r="C263" s="118">
        <v>19</v>
      </c>
      <c r="D263" s="118">
        <v>2863</v>
      </c>
      <c r="E263" s="118">
        <v>9891864.9454095364</v>
      </c>
      <c r="F263" s="118">
        <v>3246171.2925496418</v>
      </c>
      <c r="G263" s="118">
        <v>2837723</v>
      </c>
      <c r="H263" s="118">
        <v>536696.95609057602</v>
      </c>
      <c r="I263" s="118">
        <v>3252408.7122926884</v>
      </c>
      <c r="J263" s="118">
        <v>570806.76459417446</v>
      </c>
      <c r="K263" s="118">
        <v>-282174.85699863761</v>
      </c>
      <c r="L263" s="118">
        <v>-166857</v>
      </c>
      <c r="M263" s="118">
        <v>1816952.94</v>
      </c>
      <c r="N263" s="118">
        <v>24510.230310024253</v>
      </c>
      <c r="O263" s="118">
        <v>-83322.938045588409</v>
      </c>
      <c r="P263" s="136">
        <f t="shared" si="26"/>
        <v>1861050.1553833429</v>
      </c>
      <c r="Q263" s="136">
        <f t="shared" si="24"/>
        <v>650.03498266969711</v>
      </c>
      <c r="R263" s="118">
        <v>24323957.989999998</v>
      </c>
      <c r="S263" s="118">
        <v>8490408.8434412535</v>
      </c>
      <c r="T263" s="118">
        <v>806629.90982048889</v>
      </c>
      <c r="U263" s="118">
        <v>10216647.660804521</v>
      </c>
      <c r="V263" s="118">
        <v>1903717.6959708424</v>
      </c>
      <c r="W263" s="118">
        <v>4487818.9399999995</v>
      </c>
      <c r="X263" s="168">
        <f t="shared" si="25"/>
        <v>1581265.0600371026</v>
      </c>
      <c r="Y263" s="168">
        <f t="shared" si="27"/>
        <v>552.31053441743018</v>
      </c>
      <c r="Z263" s="134">
        <f t="shared" ref="Z263:Z300" si="29">P263-X263</f>
        <v>279785.09534624033</v>
      </c>
      <c r="AA263" s="134">
        <f t="shared" si="28"/>
        <v>97.724448252266967</v>
      </c>
    </row>
    <row r="264" spans="1:27" s="119" customFormat="1" ht="15" x14ac:dyDescent="0.2">
      <c r="A264" s="118">
        <v>846</v>
      </c>
      <c r="B264" s="118" t="s">
        <v>265</v>
      </c>
      <c r="C264" s="118">
        <v>14</v>
      </c>
      <c r="D264" s="118">
        <v>4862</v>
      </c>
      <c r="E264" s="118">
        <v>12090912.521722592</v>
      </c>
      <c r="F264" s="118">
        <v>6887502.5684214244</v>
      </c>
      <c r="G264" s="118">
        <v>1316589</v>
      </c>
      <c r="H264" s="118">
        <v>857855.51002760651</v>
      </c>
      <c r="I264" s="118">
        <v>3415249.6639032313</v>
      </c>
      <c r="J264" s="118">
        <v>1120982.7461237642</v>
      </c>
      <c r="K264" s="118">
        <v>1289942.4905158817</v>
      </c>
      <c r="L264" s="118">
        <v>-550655</v>
      </c>
      <c r="M264" s="118">
        <v>-95.88</v>
      </c>
      <c r="N264" s="118">
        <v>37623.018605346195</v>
      </c>
      <c r="O264" s="118">
        <v>-141500.56750878479</v>
      </c>
      <c r="P264" s="136">
        <f t="shared" si="26"/>
        <v>2142581.0283658765</v>
      </c>
      <c r="Q264" s="136">
        <f t="shared" ref="Q264:Q300" si="30">P264/D264</f>
        <v>440.67894454254969</v>
      </c>
      <c r="R264" s="118">
        <v>35821903.539999999</v>
      </c>
      <c r="S264" s="118">
        <v>14920252.31237925</v>
      </c>
      <c r="T264" s="118">
        <v>1289315.8883051251</v>
      </c>
      <c r="U264" s="118">
        <v>17644480.444308028</v>
      </c>
      <c r="V264" s="118">
        <v>3738628.9424776365</v>
      </c>
      <c r="W264" s="118">
        <v>765838.12</v>
      </c>
      <c r="X264" s="168">
        <f t="shared" ref="X264:X300" si="31">S264+T264+U264+V264+W264-R264</f>
        <v>2536612.1674700379</v>
      </c>
      <c r="Y264" s="168">
        <f t="shared" si="27"/>
        <v>521.72195957837062</v>
      </c>
      <c r="Z264" s="134">
        <f t="shared" si="29"/>
        <v>-394031.13910416141</v>
      </c>
      <c r="AA264" s="134">
        <f t="shared" si="28"/>
        <v>-81.043015035820943</v>
      </c>
    </row>
    <row r="265" spans="1:27" s="119" customFormat="1" ht="15" x14ac:dyDescent="0.2">
      <c r="A265" s="118">
        <v>848</v>
      </c>
      <c r="B265" s="118" t="s">
        <v>266</v>
      </c>
      <c r="C265" s="118">
        <v>12</v>
      </c>
      <c r="D265" s="118">
        <v>4160</v>
      </c>
      <c r="E265" s="118">
        <v>12710886.506523669</v>
      </c>
      <c r="F265" s="118">
        <v>5126136.0306902993</v>
      </c>
      <c r="G265" s="118">
        <v>1015261</v>
      </c>
      <c r="H265" s="118">
        <v>868364.11225935176</v>
      </c>
      <c r="I265" s="118">
        <v>3335424.4040330085</v>
      </c>
      <c r="J265" s="118">
        <v>953909.28539248323</v>
      </c>
      <c r="K265" s="118">
        <v>-123054.75521735846</v>
      </c>
      <c r="L265" s="118">
        <v>537464</v>
      </c>
      <c r="M265" s="118">
        <v>182284.87</v>
      </c>
      <c r="N265" s="118">
        <v>30982.494546862756</v>
      </c>
      <c r="O265" s="118">
        <v>-121070.00428559126</v>
      </c>
      <c r="P265" s="136">
        <f t="shared" ref="P265:P300" si="32">SUM(F265:O265)-E265</f>
        <v>-905185.06910461374</v>
      </c>
      <c r="Q265" s="136">
        <f t="shared" si="30"/>
        <v>-217.59256468860906</v>
      </c>
      <c r="R265" s="118">
        <v>33909035.609999999</v>
      </c>
      <c r="S265" s="118">
        <v>11659653.577484235</v>
      </c>
      <c r="T265" s="118">
        <v>1305109.8159105231</v>
      </c>
      <c r="U265" s="118">
        <v>15218743.321189687</v>
      </c>
      <c r="V265" s="118">
        <v>3181416.3734441213</v>
      </c>
      <c r="W265" s="118">
        <v>1735009.87</v>
      </c>
      <c r="X265" s="168">
        <f t="shared" si="31"/>
        <v>-809102.65197142959</v>
      </c>
      <c r="Y265" s="168">
        <f t="shared" si="27"/>
        <v>-194.49582980082442</v>
      </c>
      <c r="Z265" s="134">
        <f t="shared" si="29"/>
        <v>-96082.41713318415</v>
      </c>
      <c r="AA265" s="134">
        <f t="shared" si="28"/>
        <v>-23.096734887784653</v>
      </c>
    </row>
    <row r="266" spans="1:27" s="119" customFormat="1" ht="15" x14ac:dyDescent="0.2">
      <c r="A266" s="118">
        <v>849</v>
      </c>
      <c r="B266" s="118" t="s">
        <v>267</v>
      </c>
      <c r="C266" s="118">
        <v>16</v>
      </c>
      <c r="D266" s="118">
        <v>2903</v>
      </c>
      <c r="E266" s="118">
        <v>12090716.998733215</v>
      </c>
      <c r="F266" s="118">
        <v>3542494.571025786</v>
      </c>
      <c r="G266" s="118">
        <v>792637</v>
      </c>
      <c r="H266" s="118">
        <v>745530.49879938143</v>
      </c>
      <c r="I266" s="118">
        <v>3552337.3410746157</v>
      </c>
      <c r="J266" s="118">
        <v>649154.9506783518</v>
      </c>
      <c r="K266" s="118">
        <v>498711.2717015724</v>
      </c>
      <c r="L266" s="118">
        <v>190724</v>
      </c>
      <c r="M266" s="118">
        <v>-129114.87</v>
      </c>
      <c r="N266" s="118">
        <v>21722.128224040367</v>
      </c>
      <c r="O266" s="118">
        <v>-84487.072702180638</v>
      </c>
      <c r="P266" s="136">
        <f t="shared" si="32"/>
        <v>-2311007.1799316462</v>
      </c>
      <c r="Q266" s="136">
        <f t="shared" si="30"/>
        <v>-796.07550118210338</v>
      </c>
      <c r="R266" s="118">
        <v>24188064.289999999</v>
      </c>
      <c r="S266" s="118">
        <v>8054447.6614126833</v>
      </c>
      <c r="T266" s="118">
        <v>1120496.7574168222</v>
      </c>
      <c r="U266" s="118">
        <v>9722532.6195839308</v>
      </c>
      <c r="V266" s="118">
        <v>2165019.4841542882</v>
      </c>
      <c r="W266" s="118">
        <v>854246.13</v>
      </c>
      <c r="X266" s="168">
        <f t="shared" si="31"/>
        <v>-2271321.6374322772</v>
      </c>
      <c r="Y266" s="168">
        <f t="shared" si="27"/>
        <v>-782.40497328015056</v>
      </c>
      <c r="Z266" s="134">
        <f t="shared" si="29"/>
        <v>-39685.54249936901</v>
      </c>
      <c r="AA266" s="134">
        <f t="shared" si="28"/>
        <v>-13.670527901952811</v>
      </c>
    </row>
    <row r="267" spans="1:27" s="119" customFormat="1" ht="15" x14ac:dyDescent="0.2">
      <c r="A267" s="118">
        <v>850</v>
      </c>
      <c r="B267" s="118" t="s">
        <v>268</v>
      </c>
      <c r="C267" s="118">
        <v>13</v>
      </c>
      <c r="D267" s="118">
        <v>2407</v>
      </c>
      <c r="E267" s="118">
        <v>6897016.1683190987</v>
      </c>
      <c r="F267" s="118">
        <v>3124003.7127655172</v>
      </c>
      <c r="G267" s="118">
        <v>761061</v>
      </c>
      <c r="H267" s="118">
        <v>603218.50405364647</v>
      </c>
      <c r="I267" s="118">
        <v>2095865.0995136807</v>
      </c>
      <c r="J267" s="118">
        <v>428117.29627237853</v>
      </c>
      <c r="K267" s="118">
        <v>243330.19650250606</v>
      </c>
      <c r="L267" s="118">
        <v>-478735</v>
      </c>
      <c r="M267" s="118">
        <v>-2208.85</v>
      </c>
      <c r="N267" s="118">
        <v>21146.383491672121</v>
      </c>
      <c r="O267" s="118">
        <v>-70051.802960437053</v>
      </c>
      <c r="P267" s="136">
        <f t="shared" si="32"/>
        <v>-171269.62868013419</v>
      </c>
      <c r="Q267" s="136">
        <f t="shared" si="30"/>
        <v>-71.154810419665225</v>
      </c>
      <c r="R267" s="118">
        <v>16303932.5</v>
      </c>
      <c r="S267" s="118">
        <v>7578005.2091139434</v>
      </c>
      <c r="T267" s="118">
        <v>906608.62150432251</v>
      </c>
      <c r="U267" s="118">
        <v>6195403.7020898592</v>
      </c>
      <c r="V267" s="118">
        <v>1427829.0367570685</v>
      </c>
      <c r="W267" s="118">
        <v>280117.15000000002</v>
      </c>
      <c r="X267" s="168">
        <f t="shared" si="31"/>
        <v>84031.21946519427</v>
      </c>
      <c r="Y267" s="168">
        <f t="shared" si="27"/>
        <v>34.911183824343276</v>
      </c>
      <c r="Z267" s="134">
        <f t="shared" si="29"/>
        <v>-255300.84814532846</v>
      </c>
      <c r="AA267" s="134">
        <f t="shared" si="28"/>
        <v>-106.06599424400851</v>
      </c>
    </row>
    <row r="268" spans="1:27" s="119" customFormat="1" ht="15" x14ac:dyDescent="0.2">
      <c r="A268" s="118">
        <v>851</v>
      </c>
      <c r="B268" s="118" t="s">
        <v>269</v>
      </c>
      <c r="C268" s="118">
        <v>19</v>
      </c>
      <c r="D268" s="118">
        <v>21227</v>
      </c>
      <c r="E268" s="118">
        <v>52052431.402906299</v>
      </c>
      <c r="F268" s="118">
        <v>32817088.986546151</v>
      </c>
      <c r="G268" s="118">
        <v>6874715</v>
      </c>
      <c r="H268" s="118">
        <v>3019869.0208179355</v>
      </c>
      <c r="I268" s="118">
        <v>13160386.401480233</v>
      </c>
      <c r="J268" s="118">
        <v>3263780.9389859131</v>
      </c>
      <c r="K268" s="118">
        <v>-3181422.8815626753</v>
      </c>
      <c r="L268" s="118">
        <v>-283449</v>
      </c>
      <c r="M268" s="118">
        <v>198285.44</v>
      </c>
      <c r="N268" s="118">
        <v>220667.61113634528</v>
      </c>
      <c r="O268" s="118">
        <v>-617777.15888707829</v>
      </c>
      <c r="P268" s="136">
        <f t="shared" si="32"/>
        <v>3419712.9556105286</v>
      </c>
      <c r="Q268" s="136">
        <f t="shared" si="30"/>
        <v>161.10203776372208</v>
      </c>
      <c r="R268" s="118">
        <v>138480833.01000002</v>
      </c>
      <c r="S268" s="118">
        <v>80942767.723574355</v>
      </c>
      <c r="T268" s="118">
        <v>4538719.0076050293</v>
      </c>
      <c r="U268" s="118">
        <v>36233263.902406722</v>
      </c>
      <c r="V268" s="118">
        <v>10885150.482996266</v>
      </c>
      <c r="W268" s="118">
        <v>6789551.4400000004</v>
      </c>
      <c r="X268" s="168">
        <f t="shared" si="31"/>
        <v>908619.546582371</v>
      </c>
      <c r="Y268" s="168">
        <f t="shared" si="27"/>
        <v>42.804896904054786</v>
      </c>
      <c r="Z268" s="134">
        <f t="shared" si="29"/>
        <v>2511093.4090281576</v>
      </c>
      <c r="AA268" s="134">
        <f t="shared" si="28"/>
        <v>118.29714085966729</v>
      </c>
    </row>
    <row r="269" spans="1:27" s="119" customFormat="1" ht="15" x14ac:dyDescent="0.2">
      <c r="A269" s="118">
        <v>853</v>
      </c>
      <c r="B269" s="118" t="s">
        <v>270</v>
      </c>
      <c r="C269" s="118">
        <v>2</v>
      </c>
      <c r="D269" s="118">
        <v>197900</v>
      </c>
      <c r="E269" s="118">
        <v>535813793.0955894</v>
      </c>
      <c r="F269" s="118">
        <v>255979227.39872658</v>
      </c>
      <c r="G269" s="118">
        <v>68927192</v>
      </c>
      <c r="H269" s="118">
        <v>111596091.59281307</v>
      </c>
      <c r="I269" s="118">
        <v>19533424.543014102</v>
      </c>
      <c r="J269" s="118">
        <v>30299393.590630993</v>
      </c>
      <c r="K269" s="118">
        <v>-18082363.353980001</v>
      </c>
      <c r="L269" s="118">
        <v>46483967</v>
      </c>
      <c r="M269" s="118">
        <v>35303176.009999998</v>
      </c>
      <c r="N269" s="118">
        <v>2254697.308735555</v>
      </c>
      <c r="O269" s="118">
        <v>-5759556.213490027</v>
      </c>
      <c r="P269" s="136">
        <f t="shared" si="32"/>
        <v>10721456.78086102</v>
      </c>
      <c r="Q269" s="136">
        <f t="shared" si="30"/>
        <v>54.176133303997069</v>
      </c>
      <c r="R269" s="118">
        <v>1288641086.8</v>
      </c>
      <c r="S269" s="118">
        <v>707100539.28061771</v>
      </c>
      <c r="T269" s="118">
        <v>167723599.46576273</v>
      </c>
      <c r="U269" s="118">
        <v>173031846.91301259</v>
      </c>
      <c r="V269" s="118">
        <v>101052572.13740179</v>
      </c>
      <c r="W269" s="118">
        <v>150714335.00999999</v>
      </c>
      <c r="X269" s="168">
        <f t="shared" si="31"/>
        <v>10981806.00679493</v>
      </c>
      <c r="Y269" s="168">
        <f t="shared" si="27"/>
        <v>55.491692808463512</v>
      </c>
      <c r="Z269" s="134">
        <f t="shared" si="29"/>
        <v>-260349.22593390942</v>
      </c>
      <c r="AA269" s="134">
        <f t="shared" si="28"/>
        <v>-1.3155595044664448</v>
      </c>
    </row>
    <row r="270" spans="1:27" s="119" customFormat="1" ht="15" x14ac:dyDescent="0.2">
      <c r="A270" s="118">
        <v>854</v>
      </c>
      <c r="B270" s="118" t="s">
        <v>271</v>
      </c>
      <c r="C270" s="118">
        <v>19</v>
      </c>
      <c r="D270" s="118">
        <v>3262</v>
      </c>
      <c r="E270" s="118">
        <v>8773313.3835232668</v>
      </c>
      <c r="F270" s="118">
        <v>4279869.4143510871</v>
      </c>
      <c r="G270" s="118">
        <v>969355</v>
      </c>
      <c r="H270" s="118">
        <v>793852.59771055321</v>
      </c>
      <c r="I270" s="118">
        <v>2602161.5267423694</v>
      </c>
      <c r="J270" s="118">
        <v>680070.52048472036</v>
      </c>
      <c r="K270" s="118">
        <v>-537094.95409285265</v>
      </c>
      <c r="L270" s="118">
        <v>-344028</v>
      </c>
      <c r="M270" s="118">
        <v>694523.5</v>
      </c>
      <c r="N270" s="118">
        <v>28316.333887165994</v>
      </c>
      <c r="O270" s="118">
        <v>-94935.181245095839</v>
      </c>
      <c r="P270" s="136">
        <f t="shared" si="32"/>
        <v>298777.37431467883</v>
      </c>
      <c r="Q270" s="136">
        <f t="shared" si="30"/>
        <v>91.593309109343608</v>
      </c>
      <c r="R270" s="118">
        <v>30306964.27</v>
      </c>
      <c r="S270" s="118">
        <v>10251045.221144149</v>
      </c>
      <c r="T270" s="118">
        <v>1193122.5657891675</v>
      </c>
      <c r="U270" s="118">
        <v>15050930.88087628</v>
      </c>
      <c r="V270" s="118">
        <v>2268127.0872382307</v>
      </c>
      <c r="W270" s="118">
        <v>1319850.5</v>
      </c>
      <c r="X270" s="168">
        <f t="shared" si="31"/>
        <v>-223888.01495217159</v>
      </c>
      <c r="Y270" s="168">
        <f t="shared" si="27"/>
        <v>-68.635197716790799</v>
      </c>
      <c r="Z270" s="134">
        <f t="shared" si="29"/>
        <v>522665.38926685043</v>
      </c>
      <c r="AA270" s="134">
        <f t="shared" si="28"/>
        <v>160.22850682613441</v>
      </c>
    </row>
    <row r="271" spans="1:27" s="119" customFormat="1" ht="15" x14ac:dyDescent="0.2">
      <c r="A271" s="118">
        <v>857</v>
      </c>
      <c r="B271" s="118" t="s">
        <v>272</v>
      </c>
      <c r="C271" s="118">
        <v>11</v>
      </c>
      <c r="D271" s="118">
        <v>2394</v>
      </c>
      <c r="E271" s="118">
        <v>5115561.3654733002</v>
      </c>
      <c r="F271" s="118">
        <v>2928631.7888429756</v>
      </c>
      <c r="G271" s="118">
        <v>981935</v>
      </c>
      <c r="H271" s="118">
        <v>739427.87441392802</v>
      </c>
      <c r="I271" s="118">
        <v>1124998.8190191879</v>
      </c>
      <c r="J271" s="118">
        <v>541143.77381768078</v>
      </c>
      <c r="K271" s="118">
        <v>-992435.17438862938</v>
      </c>
      <c r="L271" s="118">
        <v>190584</v>
      </c>
      <c r="M271" s="118">
        <v>166970.82</v>
      </c>
      <c r="N271" s="118">
        <v>18014.364670919069</v>
      </c>
      <c r="O271" s="118">
        <v>-69673.459197044591</v>
      </c>
      <c r="P271" s="136">
        <f t="shared" si="32"/>
        <v>514036.44170571864</v>
      </c>
      <c r="Q271" s="136">
        <f t="shared" si="30"/>
        <v>214.7186473290387</v>
      </c>
      <c r="R271" s="118">
        <v>20192637.420000002</v>
      </c>
      <c r="S271" s="118">
        <v>6609502.9102228424</v>
      </c>
      <c r="T271" s="118">
        <v>1111324.8042282599</v>
      </c>
      <c r="U271" s="118">
        <v>9158196.4167669285</v>
      </c>
      <c r="V271" s="118">
        <v>1804787.613218969</v>
      </c>
      <c r="W271" s="118">
        <v>1339489.82</v>
      </c>
      <c r="X271" s="168">
        <f t="shared" si="31"/>
        <v>-169335.85556299984</v>
      </c>
      <c r="Y271" s="168">
        <f t="shared" si="27"/>
        <v>-70.733440084795262</v>
      </c>
      <c r="Z271" s="134">
        <f t="shared" si="29"/>
        <v>683372.29726871848</v>
      </c>
      <c r="AA271" s="134">
        <f t="shared" si="28"/>
        <v>285.45208741383397</v>
      </c>
    </row>
    <row r="272" spans="1:27" s="119" customFormat="1" ht="15" x14ac:dyDescent="0.2">
      <c r="A272" s="118">
        <v>858</v>
      </c>
      <c r="B272" s="118" t="s">
        <v>273</v>
      </c>
      <c r="C272" s="118">
        <v>35</v>
      </c>
      <c r="D272" s="118">
        <v>40384</v>
      </c>
      <c r="E272" s="118">
        <v>114481313.96470866</v>
      </c>
      <c r="F272" s="118">
        <v>67240451.418283239</v>
      </c>
      <c r="G272" s="118">
        <v>14157917</v>
      </c>
      <c r="H272" s="118">
        <v>8265641.5002659084</v>
      </c>
      <c r="I272" s="118">
        <v>18984708.044712968</v>
      </c>
      <c r="J272" s="118">
        <v>4510785.5157237537</v>
      </c>
      <c r="K272" s="118">
        <v>3459569.1472475585</v>
      </c>
      <c r="L272" s="118">
        <v>-3174910</v>
      </c>
      <c r="M272" s="118">
        <v>-665278.18000000005</v>
      </c>
      <c r="N272" s="118">
        <v>544788.29830578191</v>
      </c>
      <c r="O272" s="118">
        <v>-1175310.349295509</v>
      </c>
      <c r="P272" s="136">
        <f t="shared" si="32"/>
        <v>-2332951.5694649816</v>
      </c>
      <c r="Q272" s="136">
        <f t="shared" si="30"/>
        <v>-57.769204869873754</v>
      </c>
      <c r="R272" s="118">
        <v>249184817.44</v>
      </c>
      <c r="S272" s="118">
        <v>185646563.1342774</v>
      </c>
      <c r="T272" s="118">
        <v>12422864.676807977</v>
      </c>
      <c r="U272" s="118">
        <v>24717932.128875185</v>
      </c>
      <c r="V272" s="118">
        <v>15044079.26054896</v>
      </c>
      <c r="W272" s="118">
        <v>10317728.82</v>
      </c>
      <c r="X272" s="168">
        <f t="shared" si="31"/>
        <v>-1035649.4194904864</v>
      </c>
      <c r="Y272" s="168">
        <f t="shared" si="27"/>
        <v>-25.64504307375412</v>
      </c>
      <c r="Z272" s="134">
        <f t="shared" si="29"/>
        <v>-1297302.1499744952</v>
      </c>
      <c r="AA272" s="134">
        <f t="shared" si="28"/>
        <v>-32.12416179611963</v>
      </c>
    </row>
    <row r="273" spans="1:27" s="119" customFormat="1" ht="15" x14ac:dyDescent="0.2">
      <c r="A273" s="118">
        <v>859</v>
      </c>
      <c r="B273" s="118" t="s">
        <v>274</v>
      </c>
      <c r="C273" s="118">
        <v>17</v>
      </c>
      <c r="D273" s="118">
        <v>6562</v>
      </c>
      <c r="E273" s="118">
        <v>22637402.80768241</v>
      </c>
      <c r="F273" s="118">
        <v>8985987.170103617</v>
      </c>
      <c r="G273" s="118">
        <v>964692</v>
      </c>
      <c r="H273" s="118">
        <v>527753.14796945127</v>
      </c>
      <c r="I273" s="118">
        <v>14207660.452791508</v>
      </c>
      <c r="J273" s="118">
        <v>993307.10610691132</v>
      </c>
      <c r="K273" s="118">
        <v>-1496316.8463877013</v>
      </c>
      <c r="L273" s="118">
        <v>-1015472</v>
      </c>
      <c r="M273" s="118">
        <v>-260257.11000000002</v>
      </c>
      <c r="N273" s="118">
        <v>51234.135006988385</v>
      </c>
      <c r="O273" s="118">
        <v>-190976.2904139543</v>
      </c>
      <c r="P273" s="136">
        <f t="shared" si="32"/>
        <v>130208.95749440789</v>
      </c>
      <c r="Q273" s="136">
        <f t="shared" si="30"/>
        <v>19.842876789760421</v>
      </c>
      <c r="R273" s="118">
        <v>45821763.729999997</v>
      </c>
      <c r="S273" s="118">
        <v>20246913.253223214</v>
      </c>
      <c r="T273" s="118">
        <v>793187.7930797016</v>
      </c>
      <c r="U273" s="118">
        <v>20126333.276652191</v>
      </c>
      <c r="V273" s="118">
        <v>3312813.4295565658</v>
      </c>
      <c r="W273" s="118">
        <v>-311037.11</v>
      </c>
      <c r="X273" s="168">
        <f t="shared" si="31"/>
        <v>-1653553.0874883309</v>
      </c>
      <c r="Y273" s="168">
        <f t="shared" si="27"/>
        <v>-251.98919346058076</v>
      </c>
      <c r="Z273" s="134">
        <f t="shared" si="29"/>
        <v>1783762.0449827388</v>
      </c>
      <c r="AA273" s="134">
        <f t="shared" si="28"/>
        <v>271.83207025034119</v>
      </c>
    </row>
    <row r="274" spans="1:27" s="119" customFormat="1" ht="15" x14ac:dyDescent="0.2">
      <c r="A274" s="118">
        <v>886</v>
      </c>
      <c r="B274" s="118" t="s">
        <v>275</v>
      </c>
      <c r="C274" s="118">
        <v>4</v>
      </c>
      <c r="D274" s="118">
        <v>12599</v>
      </c>
      <c r="E274" s="118">
        <v>33232094.511986881</v>
      </c>
      <c r="F274" s="118">
        <v>20665353.287557852</v>
      </c>
      <c r="G274" s="118">
        <v>2990721</v>
      </c>
      <c r="H274" s="118">
        <v>2318077.9317708025</v>
      </c>
      <c r="I274" s="118">
        <v>7200476.8746992014</v>
      </c>
      <c r="J274" s="118">
        <v>1941637.1154251862</v>
      </c>
      <c r="K274" s="118">
        <v>-338942.07709485816</v>
      </c>
      <c r="L274" s="118">
        <v>-340114</v>
      </c>
      <c r="M274" s="118">
        <v>28567.43</v>
      </c>
      <c r="N274" s="118">
        <v>130962.6381653336</v>
      </c>
      <c r="O274" s="118">
        <v>-366673.31346013566</v>
      </c>
      <c r="P274" s="136">
        <f t="shared" si="32"/>
        <v>997972.37507649511</v>
      </c>
      <c r="Q274" s="136">
        <f t="shared" si="30"/>
        <v>79.210443295221452</v>
      </c>
      <c r="R274" s="118">
        <v>81848792.890000001</v>
      </c>
      <c r="S274" s="118">
        <v>48962691.078962334</v>
      </c>
      <c r="T274" s="118">
        <v>3483960.4954748135</v>
      </c>
      <c r="U274" s="118">
        <v>20490068.215640143</v>
      </c>
      <c r="V274" s="118">
        <v>6475622.1633369755</v>
      </c>
      <c r="W274" s="118">
        <v>2679174.4300000002</v>
      </c>
      <c r="X274" s="168">
        <f t="shared" si="31"/>
        <v>242723.4934142828</v>
      </c>
      <c r="Y274" s="168">
        <f t="shared" si="27"/>
        <v>19.265298310523278</v>
      </c>
      <c r="Z274" s="134">
        <f t="shared" si="29"/>
        <v>755248.88166221231</v>
      </c>
      <c r="AA274" s="134">
        <f t="shared" si="28"/>
        <v>59.945144984698175</v>
      </c>
    </row>
    <row r="275" spans="1:27" s="119" customFormat="1" ht="15" x14ac:dyDescent="0.2">
      <c r="A275" s="118">
        <v>887</v>
      </c>
      <c r="B275" s="118" t="s">
        <v>276</v>
      </c>
      <c r="C275" s="118">
        <v>6</v>
      </c>
      <c r="D275" s="118">
        <v>4569</v>
      </c>
      <c r="E275" s="118">
        <v>11826735.953989264</v>
      </c>
      <c r="F275" s="118">
        <v>6255689.9573281212</v>
      </c>
      <c r="G275" s="118">
        <v>1750498</v>
      </c>
      <c r="H275" s="118">
        <v>782633.69954489009</v>
      </c>
      <c r="I275" s="118">
        <v>2489677.8210657276</v>
      </c>
      <c r="J275" s="118">
        <v>1029834.920638375</v>
      </c>
      <c r="K275" s="118">
        <v>-457978.40603436116</v>
      </c>
      <c r="L275" s="118">
        <v>-289905</v>
      </c>
      <c r="M275" s="118">
        <v>-152531.85999999999</v>
      </c>
      <c r="N275" s="118">
        <v>36644.138655849587</v>
      </c>
      <c r="O275" s="118">
        <v>-132973.28114924676</v>
      </c>
      <c r="P275" s="136">
        <f t="shared" si="32"/>
        <v>-515145.96393990889</v>
      </c>
      <c r="Q275" s="136">
        <f t="shared" si="30"/>
        <v>-112.74807702777608</v>
      </c>
      <c r="R275" s="118">
        <v>33912943.840000004</v>
      </c>
      <c r="S275" s="118">
        <v>14106049.906391719</v>
      </c>
      <c r="T275" s="118">
        <v>1176261.0972957131</v>
      </c>
      <c r="U275" s="118">
        <v>13126609.464165147</v>
      </c>
      <c r="V275" s="118">
        <v>3434638.6272101505</v>
      </c>
      <c r="W275" s="118">
        <v>1308061.1400000001</v>
      </c>
      <c r="X275" s="168">
        <f t="shared" si="31"/>
        <v>-761323.60493727401</v>
      </c>
      <c r="Y275" s="168">
        <f t="shared" si="27"/>
        <v>-166.62805973676384</v>
      </c>
      <c r="Z275" s="134">
        <f t="shared" si="29"/>
        <v>246177.64099736512</v>
      </c>
      <c r="AA275" s="134">
        <f t="shared" si="28"/>
        <v>53.879982708987768</v>
      </c>
    </row>
    <row r="276" spans="1:27" s="119" customFormat="1" ht="15" x14ac:dyDescent="0.2">
      <c r="A276" s="118">
        <v>889</v>
      </c>
      <c r="B276" s="118" t="s">
        <v>277</v>
      </c>
      <c r="C276" s="118">
        <v>17</v>
      </c>
      <c r="D276" s="118">
        <v>2523</v>
      </c>
      <c r="E276" s="118">
        <v>11092532.030351531</v>
      </c>
      <c r="F276" s="118">
        <v>2798537.8427863084</v>
      </c>
      <c r="G276" s="118">
        <v>2954101</v>
      </c>
      <c r="H276" s="118">
        <v>751923.52543447295</v>
      </c>
      <c r="I276" s="118">
        <v>3062648.7801706656</v>
      </c>
      <c r="J276" s="118">
        <v>542631.81963753398</v>
      </c>
      <c r="K276" s="118">
        <v>1151334.8231643967</v>
      </c>
      <c r="L276" s="118">
        <v>214252</v>
      </c>
      <c r="M276" s="118">
        <v>-53829.14</v>
      </c>
      <c r="N276" s="118">
        <v>20158.282371737281</v>
      </c>
      <c r="O276" s="118">
        <v>-73427.793464554503</v>
      </c>
      <c r="P276" s="136">
        <f t="shared" si="32"/>
        <v>275799.1097490266</v>
      </c>
      <c r="Q276" s="136">
        <f t="shared" si="30"/>
        <v>109.3139555089285</v>
      </c>
      <c r="R276" s="118">
        <v>22897823.230000004</v>
      </c>
      <c r="S276" s="118">
        <v>6955450.5094355466</v>
      </c>
      <c r="T276" s="118">
        <v>1130105.1713264282</v>
      </c>
      <c r="U276" s="118">
        <v>10621788.315177545</v>
      </c>
      <c r="V276" s="118">
        <v>1809750.447115452</v>
      </c>
      <c r="W276" s="118">
        <v>3114523.86</v>
      </c>
      <c r="X276" s="168">
        <f t="shared" si="31"/>
        <v>733795.07305496559</v>
      </c>
      <c r="Y276" s="168">
        <f t="shared" si="27"/>
        <v>290.8422802437438</v>
      </c>
      <c r="Z276" s="134">
        <f t="shared" si="29"/>
        <v>-457995.96330593899</v>
      </c>
      <c r="AA276" s="134">
        <f t="shared" si="28"/>
        <v>-181.5283247348153</v>
      </c>
    </row>
    <row r="277" spans="1:27" s="119" customFormat="1" ht="15" x14ac:dyDescent="0.2">
      <c r="A277" s="118">
        <v>890</v>
      </c>
      <c r="B277" s="118" t="s">
        <v>278</v>
      </c>
      <c r="C277" s="118">
        <v>19</v>
      </c>
      <c r="D277" s="118">
        <v>1180</v>
      </c>
      <c r="E277" s="118">
        <v>6114517.9522070922</v>
      </c>
      <c r="F277" s="118">
        <v>1734798.8360055164</v>
      </c>
      <c r="G277" s="118">
        <v>658687</v>
      </c>
      <c r="H277" s="118">
        <v>108698.5245985979</v>
      </c>
      <c r="I277" s="118">
        <v>2304198.8359019966</v>
      </c>
      <c r="J277" s="118">
        <v>232150.81747952104</v>
      </c>
      <c r="K277" s="118">
        <v>40057.496522670859</v>
      </c>
      <c r="L277" s="118">
        <v>554891</v>
      </c>
      <c r="M277" s="118">
        <v>-53467.21</v>
      </c>
      <c r="N277" s="118">
        <v>11365.198821173115</v>
      </c>
      <c r="O277" s="118">
        <v>-34341.972369470597</v>
      </c>
      <c r="P277" s="136">
        <f t="shared" si="32"/>
        <v>-557479.42524708714</v>
      </c>
      <c r="Q277" s="136">
        <f t="shared" si="30"/>
        <v>-472.44019088736201</v>
      </c>
      <c r="R277" s="118">
        <v>13293037.01</v>
      </c>
      <c r="S277" s="118">
        <v>4237005.6649954598</v>
      </c>
      <c r="T277" s="118">
        <v>163368.69456697631</v>
      </c>
      <c r="U277" s="118">
        <v>6919676.3164386749</v>
      </c>
      <c r="V277" s="118">
        <v>774254.34802629496</v>
      </c>
      <c r="W277" s="118">
        <v>1160110.79</v>
      </c>
      <c r="X277" s="168">
        <f t="shared" si="31"/>
        <v>-38621.195972593501</v>
      </c>
      <c r="Y277" s="168">
        <f t="shared" si="27"/>
        <v>-32.729827095418223</v>
      </c>
      <c r="Z277" s="134">
        <f t="shared" si="29"/>
        <v>-518858.22927449364</v>
      </c>
      <c r="AA277" s="134">
        <f t="shared" si="28"/>
        <v>-439.71036379194379</v>
      </c>
    </row>
    <row r="278" spans="1:27" s="119" customFormat="1" ht="15" x14ac:dyDescent="0.2">
      <c r="A278" s="118">
        <v>892</v>
      </c>
      <c r="B278" s="118" t="s">
        <v>279</v>
      </c>
      <c r="C278" s="118">
        <v>13</v>
      </c>
      <c r="D278" s="118">
        <v>3592</v>
      </c>
      <c r="E278" s="118">
        <v>12421535.411863914</v>
      </c>
      <c r="F278" s="118">
        <v>4844918.7398942802</v>
      </c>
      <c r="G278" s="118">
        <v>750021</v>
      </c>
      <c r="H278" s="118">
        <v>575764.32214555086</v>
      </c>
      <c r="I278" s="118">
        <v>5739920.8657654505</v>
      </c>
      <c r="J278" s="118">
        <v>603235.60351910163</v>
      </c>
      <c r="K278" s="118">
        <v>578990.17902250553</v>
      </c>
      <c r="L278" s="118">
        <v>-623488</v>
      </c>
      <c r="M278" s="118">
        <v>-43040.18</v>
      </c>
      <c r="N278" s="118">
        <v>30013.938734176256</v>
      </c>
      <c r="O278" s="118">
        <v>-104539.29216198169</v>
      </c>
      <c r="P278" s="136">
        <f t="shared" si="32"/>
        <v>-69738.23494483158</v>
      </c>
      <c r="Q278" s="136">
        <f t="shared" si="30"/>
        <v>-19.414876098227055</v>
      </c>
      <c r="R278" s="118">
        <v>23546264.830000006</v>
      </c>
      <c r="S278" s="118">
        <v>11307699.905510452</v>
      </c>
      <c r="T278" s="118">
        <v>865346.29641488206</v>
      </c>
      <c r="U278" s="118">
        <v>9456232.0882212427</v>
      </c>
      <c r="V278" s="118">
        <v>2011872.2560610052</v>
      </c>
      <c r="W278" s="118">
        <v>83492.820000000007</v>
      </c>
      <c r="X278" s="168">
        <f t="shared" si="31"/>
        <v>178378.53620757535</v>
      </c>
      <c r="Y278" s="168">
        <f t="shared" si="27"/>
        <v>49.659948832843916</v>
      </c>
      <c r="Z278" s="134">
        <f t="shared" si="29"/>
        <v>-248116.77115240693</v>
      </c>
      <c r="AA278" s="134">
        <f t="shared" si="28"/>
        <v>-69.074824931070978</v>
      </c>
    </row>
    <row r="279" spans="1:27" s="119" customFormat="1" ht="15" x14ac:dyDescent="0.2">
      <c r="A279" s="118">
        <v>893</v>
      </c>
      <c r="B279" s="118" t="s">
        <v>280</v>
      </c>
      <c r="C279" s="118">
        <v>15</v>
      </c>
      <c r="D279" s="118">
        <v>7434</v>
      </c>
      <c r="E279" s="118">
        <v>20478116.671090066</v>
      </c>
      <c r="F279" s="118">
        <v>10206199.751783982</v>
      </c>
      <c r="G279" s="118">
        <v>2836049</v>
      </c>
      <c r="H279" s="118">
        <v>2203965.8297755737</v>
      </c>
      <c r="I279" s="118">
        <v>8113315.1270609815</v>
      </c>
      <c r="J279" s="118">
        <v>1479469.4876859388</v>
      </c>
      <c r="K279" s="118">
        <v>-170005.63056512913</v>
      </c>
      <c r="L279" s="118">
        <v>-461903</v>
      </c>
      <c r="M279" s="118">
        <v>492879.76</v>
      </c>
      <c r="N279" s="118">
        <v>66497.000924332853</v>
      </c>
      <c r="O279" s="118">
        <v>-216354.42592766476</v>
      </c>
      <c r="P279" s="136">
        <f t="shared" si="32"/>
        <v>4071996.2296479493</v>
      </c>
      <c r="Q279" s="136">
        <f t="shared" si="30"/>
        <v>547.753057525955</v>
      </c>
      <c r="R279" s="118">
        <v>50967250.290000007</v>
      </c>
      <c r="S279" s="118">
        <v>24057822.559901796</v>
      </c>
      <c r="T279" s="118">
        <v>3312455.4524570112</v>
      </c>
      <c r="U279" s="118">
        <v>19946749.416236259</v>
      </c>
      <c r="V279" s="118">
        <v>4934230.6697417554</v>
      </c>
      <c r="W279" s="118">
        <v>2867025.76</v>
      </c>
      <c r="X279" s="168">
        <f t="shared" si="31"/>
        <v>4151033.5683368146</v>
      </c>
      <c r="Y279" s="168">
        <f t="shared" si="27"/>
        <v>558.38492982738967</v>
      </c>
      <c r="Z279" s="134">
        <f t="shared" si="29"/>
        <v>-79037.338688865304</v>
      </c>
      <c r="AA279" s="134">
        <f t="shared" si="28"/>
        <v>-10.631872301434665</v>
      </c>
    </row>
    <row r="280" spans="1:27" s="119" customFormat="1" ht="15" x14ac:dyDescent="0.2">
      <c r="A280" s="118">
        <v>895</v>
      </c>
      <c r="B280" s="118" t="s">
        <v>281</v>
      </c>
      <c r="C280" s="118">
        <v>2</v>
      </c>
      <c r="D280" s="118">
        <v>15092</v>
      </c>
      <c r="E280" s="118">
        <v>41086709.614107944</v>
      </c>
      <c r="F280" s="118">
        <v>23566244.25008994</v>
      </c>
      <c r="G280" s="118">
        <v>5459517</v>
      </c>
      <c r="H280" s="118">
        <v>4342037.591120597</v>
      </c>
      <c r="I280" s="118">
        <v>3811229.5311405361</v>
      </c>
      <c r="J280" s="118">
        <v>2537519.5873276275</v>
      </c>
      <c r="K280" s="118">
        <v>625626.00493163907</v>
      </c>
      <c r="L280" s="118">
        <v>-1670436</v>
      </c>
      <c r="M280" s="118">
        <v>888895.36</v>
      </c>
      <c r="N280" s="118">
        <v>165925.65561687248</v>
      </c>
      <c r="O280" s="118">
        <v>-439228.00593224599</v>
      </c>
      <c r="P280" s="136">
        <f t="shared" si="32"/>
        <v>-1799378.6398129836</v>
      </c>
      <c r="Q280" s="136">
        <f t="shared" si="30"/>
        <v>-119.22731512145398</v>
      </c>
      <c r="R280" s="118">
        <v>106081373.88999999</v>
      </c>
      <c r="S280" s="118">
        <v>58711405.308134817</v>
      </c>
      <c r="T280" s="118">
        <v>6525875.2650195612</v>
      </c>
      <c r="U280" s="118">
        <v>27231424.071499132</v>
      </c>
      <c r="V280" s="118">
        <v>8462970.7317899838</v>
      </c>
      <c r="W280" s="118">
        <v>4677976.3600000003</v>
      </c>
      <c r="X280" s="168">
        <f t="shared" si="31"/>
        <v>-471722.15355651081</v>
      </c>
      <c r="Y280" s="168">
        <f t="shared" si="27"/>
        <v>-31.256437420919085</v>
      </c>
      <c r="Z280" s="134">
        <f t="shared" si="29"/>
        <v>-1327656.4862564728</v>
      </c>
      <c r="AA280" s="134">
        <f t="shared" si="28"/>
        <v>-87.970877700534899</v>
      </c>
    </row>
    <row r="281" spans="1:27" s="119" customFormat="1" ht="15" x14ac:dyDescent="0.2">
      <c r="A281" s="118">
        <v>905</v>
      </c>
      <c r="B281" s="118" t="s">
        <v>282</v>
      </c>
      <c r="C281" s="118">
        <v>15</v>
      </c>
      <c r="D281" s="118">
        <v>67988</v>
      </c>
      <c r="E281" s="118">
        <v>198225108.44516802</v>
      </c>
      <c r="F281" s="118">
        <v>109042589.5414511</v>
      </c>
      <c r="G281" s="118">
        <v>26014701</v>
      </c>
      <c r="H281" s="118">
        <v>22137643.903342824</v>
      </c>
      <c r="I281" s="118">
        <v>24850189.346318688</v>
      </c>
      <c r="J281" s="118">
        <v>10185511.302116241</v>
      </c>
      <c r="K281" s="118">
        <v>-13216209.771913279</v>
      </c>
      <c r="L281" s="118">
        <v>27838294</v>
      </c>
      <c r="M281" s="118">
        <v>9938994</v>
      </c>
      <c r="N281" s="118">
        <v>757361.11459786445</v>
      </c>
      <c r="O281" s="118">
        <v>-1978679.6758098025</v>
      </c>
      <c r="P281" s="136">
        <f t="shared" si="32"/>
        <v>17345286.314935595</v>
      </c>
      <c r="Q281" s="136">
        <f t="shared" si="30"/>
        <v>255.12276158933332</v>
      </c>
      <c r="R281" s="118">
        <v>467310446.00000006</v>
      </c>
      <c r="S281" s="118">
        <v>268295154.50734881</v>
      </c>
      <c r="T281" s="118">
        <v>33271822.213163223</v>
      </c>
      <c r="U281" s="118">
        <v>78686458.762830481</v>
      </c>
      <c r="V281" s="118">
        <v>33970056.61300391</v>
      </c>
      <c r="W281" s="118">
        <v>63791989</v>
      </c>
      <c r="X281" s="168">
        <f t="shared" si="31"/>
        <v>10705035.096346378</v>
      </c>
      <c r="Y281" s="168">
        <f t="shared" si="27"/>
        <v>157.45477284736097</v>
      </c>
      <c r="Z281" s="134">
        <f t="shared" si="29"/>
        <v>6640251.2185892165</v>
      </c>
      <c r="AA281" s="134">
        <f t="shared" si="28"/>
        <v>97.667988741972351</v>
      </c>
    </row>
    <row r="282" spans="1:27" s="119" customFormat="1" ht="15" x14ac:dyDescent="0.2">
      <c r="A282" s="118">
        <v>908</v>
      </c>
      <c r="B282" s="118" t="s">
        <v>283</v>
      </c>
      <c r="C282" s="118">
        <v>6</v>
      </c>
      <c r="D282" s="118">
        <v>20703</v>
      </c>
      <c r="E282" s="118">
        <v>58059002.691196188</v>
      </c>
      <c r="F282" s="118">
        <v>30068561.966673587</v>
      </c>
      <c r="G282" s="118">
        <v>5999329</v>
      </c>
      <c r="H282" s="118">
        <v>4520648.4141517738</v>
      </c>
      <c r="I282" s="118">
        <v>8214278.7896325123</v>
      </c>
      <c r="J282" s="118">
        <v>2874843.08198837</v>
      </c>
      <c r="K282" s="118">
        <v>-2350835.1894477196</v>
      </c>
      <c r="L282" s="118">
        <v>867643</v>
      </c>
      <c r="M282" s="118">
        <v>2146348.73</v>
      </c>
      <c r="N282" s="118">
        <v>225170.68689540387</v>
      </c>
      <c r="O282" s="118">
        <v>-602526.9948857202</v>
      </c>
      <c r="P282" s="136">
        <f t="shared" si="32"/>
        <v>-6095541.2061879933</v>
      </c>
      <c r="Q282" s="136">
        <f t="shared" si="30"/>
        <v>-294.42791895802509</v>
      </c>
      <c r="R282" s="118">
        <v>147436614.24999997</v>
      </c>
      <c r="S282" s="118">
        <v>78452496.356369555</v>
      </c>
      <c r="T282" s="118">
        <v>6794318.8073941274</v>
      </c>
      <c r="U282" s="118">
        <v>36222669.449767619</v>
      </c>
      <c r="V282" s="118">
        <v>9587990.1707395967</v>
      </c>
      <c r="W282" s="118">
        <v>9013320.7300000004</v>
      </c>
      <c r="X282" s="168">
        <f t="shared" si="31"/>
        <v>-7365818.7357290685</v>
      </c>
      <c r="Y282" s="168">
        <f t="shared" si="27"/>
        <v>-355.78509084331102</v>
      </c>
      <c r="Z282" s="134">
        <f t="shared" si="29"/>
        <v>1270277.5295410752</v>
      </c>
      <c r="AA282" s="134">
        <f t="shared" si="28"/>
        <v>61.357171885285958</v>
      </c>
    </row>
    <row r="283" spans="1:27" s="119" customFormat="1" ht="15" x14ac:dyDescent="0.2">
      <c r="A283" s="118">
        <v>915</v>
      </c>
      <c r="B283" s="118" t="s">
        <v>284</v>
      </c>
      <c r="C283" s="118">
        <v>11</v>
      </c>
      <c r="D283" s="118">
        <v>19759</v>
      </c>
      <c r="E283" s="118">
        <v>51946771.73839204</v>
      </c>
      <c r="F283" s="118">
        <v>29523033.565522742</v>
      </c>
      <c r="G283" s="118">
        <v>6748900</v>
      </c>
      <c r="H283" s="118">
        <v>3794513.6618516739</v>
      </c>
      <c r="I283" s="118">
        <v>3823800.4783983133</v>
      </c>
      <c r="J283" s="118">
        <v>3287250.6487636585</v>
      </c>
      <c r="K283" s="118">
        <v>-944917.03626756347</v>
      </c>
      <c r="L283" s="118">
        <v>-2359100</v>
      </c>
      <c r="M283" s="118">
        <v>2569508.66</v>
      </c>
      <c r="N283" s="118">
        <v>199377.80080578095</v>
      </c>
      <c r="O283" s="118">
        <v>-575053.41699014371</v>
      </c>
      <c r="P283" s="136">
        <f t="shared" si="32"/>
        <v>-5879457.3763075769</v>
      </c>
      <c r="Q283" s="136">
        <f t="shared" si="30"/>
        <v>-297.55844811516658</v>
      </c>
      <c r="R283" s="118">
        <v>152869955.53999999</v>
      </c>
      <c r="S283" s="118">
        <v>72469444.061659023</v>
      </c>
      <c r="T283" s="118">
        <v>5702972.9312559692</v>
      </c>
      <c r="U283" s="118">
        <v>50691194.182217486</v>
      </c>
      <c r="V283" s="118">
        <v>10963425.13668745</v>
      </c>
      <c r="W283" s="118">
        <v>6959308.6600000001</v>
      </c>
      <c r="X283" s="168">
        <f t="shared" si="31"/>
        <v>-6083610.5681800544</v>
      </c>
      <c r="Y283" s="168">
        <f t="shared" si="27"/>
        <v>-307.89061026266785</v>
      </c>
      <c r="Z283" s="134">
        <f t="shared" si="29"/>
        <v>204153.19187247753</v>
      </c>
      <c r="AA283" s="134">
        <f t="shared" si="28"/>
        <v>10.332162147501267</v>
      </c>
    </row>
    <row r="284" spans="1:27" s="119" customFormat="1" ht="15" x14ac:dyDescent="0.2">
      <c r="A284" s="118">
        <v>918</v>
      </c>
      <c r="B284" s="118" t="s">
        <v>285</v>
      </c>
      <c r="C284" s="118">
        <v>2</v>
      </c>
      <c r="D284" s="118">
        <v>2228</v>
      </c>
      <c r="E284" s="118">
        <v>5284457.516720999</v>
      </c>
      <c r="F284" s="118">
        <v>3455356.6692700419</v>
      </c>
      <c r="G284" s="118">
        <v>957041</v>
      </c>
      <c r="H284" s="118">
        <v>514974.7225257128</v>
      </c>
      <c r="I284" s="118">
        <v>924810.06894124614</v>
      </c>
      <c r="J284" s="118">
        <v>506631.30124287377</v>
      </c>
      <c r="K284" s="118">
        <v>29344.92073757375</v>
      </c>
      <c r="L284" s="118">
        <v>-498641</v>
      </c>
      <c r="M284" s="118">
        <v>-206181.24</v>
      </c>
      <c r="N284" s="118">
        <v>19723.396128279328</v>
      </c>
      <c r="O284" s="118">
        <v>-64842.300372186859</v>
      </c>
      <c r="P284" s="136">
        <f t="shared" si="32"/>
        <v>353760.02175254188</v>
      </c>
      <c r="Q284" s="136">
        <f t="shared" si="30"/>
        <v>158.7791839104766</v>
      </c>
      <c r="R284" s="118">
        <v>15249542.940000001</v>
      </c>
      <c r="S284" s="118">
        <v>7633605.071495356</v>
      </c>
      <c r="T284" s="118">
        <v>773982.42951957916</v>
      </c>
      <c r="U284" s="118">
        <v>5283029.3399936585</v>
      </c>
      <c r="V284" s="118">
        <v>1689683.8533343424</v>
      </c>
      <c r="W284" s="118">
        <v>252218.76</v>
      </c>
      <c r="X284" s="168">
        <f t="shared" si="31"/>
        <v>382976.51434293389</v>
      </c>
      <c r="Y284" s="168">
        <f t="shared" si="27"/>
        <v>171.89251092591289</v>
      </c>
      <c r="Z284" s="134">
        <f t="shared" si="29"/>
        <v>-29216.492590392008</v>
      </c>
      <c r="AA284" s="134">
        <f t="shared" si="28"/>
        <v>-13.113327015436269</v>
      </c>
    </row>
    <row r="285" spans="1:27" s="119" customFormat="1" ht="15" x14ac:dyDescent="0.2">
      <c r="A285" s="118">
        <v>921</v>
      </c>
      <c r="B285" s="118" t="s">
        <v>286</v>
      </c>
      <c r="C285" s="118">
        <v>11</v>
      </c>
      <c r="D285" s="118">
        <v>1894</v>
      </c>
      <c r="E285" s="118">
        <v>5398235.1934544947</v>
      </c>
      <c r="F285" s="118">
        <v>2235263.5930267298</v>
      </c>
      <c r="G285" s="118">
        <v>800250</v>
      </c>
      <c r="H285" s="118">
        <v>523876.03275664669</v>
      </c>
      <c r="I285" s="118">
        <v>1133078.7824396209</v>
      </c>
      <c r="J285" s="118">
        <v>480885.13142659329</v>
      </c>
      <c r="K285" s="118">
        <v>583976.54199179157</v>
      </c>
      <c r="L285" s="118">
        <v>147597</v>
      </c>
      <c r="M285" s="118">
        <v>236642.15</v>
      </c>
      <c r="N285" s="118">
        <v>13889.361970280943</v>
      </c>
      <c r="O285" s="118">
        <v>-55121.775989641792</v>
      </c>
      <c r="P285" s="136">
        <f t="shared" si="32"/>
        <v>702101.624167528</v>
      </c>
      <c r="Q285" s="136">
        <f t="shared" si="30"/>
        <v>370.69779523100738</v>
      </c>
      <c r="R285" s="118">
        <v>17496192.289999999</v>
      </c>
      <c r="S285" s="118">
        <v>5096527.6439325046</v>
      </c>
      <c r="T285" s="118">
        <v>787360.67395972589</v>
      </c>
      <c r="U285" s="118">
        <v>9521307.6915020607</v>
      </c>
      <c r="V285" s="118">
        <v>1603816.8977849092</v>
      </c>
      <c r="W285" s="118">
        <v>1184489.1499999999</v>
      </c>
      <c r="X285" s="168">
        <f t="shared" si="31"/>
        <v>697309.76717919856</v>
      </c>
      <c r="Y285" s="168">
        <f t="shared" si="27"/>
        <v>368.16777570179437</v>
      </c>
      <c r="Z285" s="134">
        <f t="shared" si="29"/>
        <v>4791.8569883294404</v>
      </c>
      <c r="AA285" s="134">
        <f t="shared" si="28"/>
        <v>2.5300195292130097</v>
      </c>
    </row>
    <row r="286" spans="1:27" s="119" customFormat="1" ht="15" x14ac:dyDescent="0.2">
      <c r="A286" s="118">
        <v>922</v>
      </c>
      <c r="B286" s="118" t="s">
        <v>287</v>
      </c>
      <c r="C286" s="118">
        <v>6</v>
      </c>
      <c r="D286" s="118">
        <v>4501</v>
      </c>
      <c r="E286" s="118">
        <v>12519499.898468066</v>
      </c>
      <c r="F286" s="118">
        <v>7781906.6522024656</v>
      </c>
      <c r="G286" s="118">
        <v>1357797</v>
      </c>
      <c r="H286" s="118">
        <v>532314.04333853314</v>
      </c>
      <c r="I286" s="118">
        <v>3897643.950650021</v>
      </c>
      <c r="J286" s="118">
        <v>731276.59880695282</v>
      </c>
      <c r="K286" s="118">
        <v>-174630.07460100195</v>
      </c>
      <c r="L286" s="118">
        <v>-1009067</v>
      </c>
      <c r="M286" s="118">
        <v>707142.22</v>
      </c>
      <c r="N286" s="118">
        <v>45975.601243584351</v>
      </c>
      <c r="O286" s="118">
        <v>-130994.25223303997</v>
      </c>
      <c r="P286" s="136">
        <f t="shared" si="32"/>
        <v>1219864.8409394491</v>
      </c>
      <c r="Q286" s="136">
        <f t="shared" si="30"/>
        <v>271.02084890900892</v>
      </c>
      <c r="R286" s="118">
        <v>27720021.080000002</v>
      </c>
      <c r="S286" s="118">
        <v>17857504.17102062</v>
      </c>
      <c r="T286" s="118">
        <v>800042.60113947082</v>
      </c>
      <c r="U286" s="118">
        <v>6526377.8443413228</v>
      </c>
      <c r="V286" s="118">
        <v>2438906.2781831902</v>
      </c>
      <c r="W286" s="118">
        <v>1055872.22</v>
      </c>
      <c r="X286" s="168">
        <f t="shared" si="31"/>
        <v>958682.03468460217</v>
      </c>
      <c r="Y286" s="168">
        <f t="shared" si="27"/>
        <v>212.99312034761212</v>
      </c>
      <c r="Z286" s="134">
        <f t="shared" si="29"/>
        <v>261182.80625484698</v>
      </c>
      <c r="AA286" s="134">
        <f t="shared" si="28"/>
        <v>58.027728561396792</v>
      </c>
    </row>
    <row r="287" spans="1:27" s="119" customFormat="1" ht="15" x14ac:dyDescent="0.2">
      <c r="A287" s="118">
        <v>924</v>
      </c>
      <c r="B287" s="118" t="s">
        <v>288</v>
      </c>
      <c r="C287" s="118">
        <v>16</v>
      </c>
      <c r="D287" s="118">
        <v>2946</v>
      </c>
      <c r="E287" s="118">
        <v>8389158.7598611731</v>
      </c>
      <c r="F287" s="118">
        <v>4322986.5022419309</v>
      </c>
      <c r="G287" s="118">
        <v>793517</v>
      </c>
      <c r="H287" s="118">
        <v>611546.27438191802</v>
      </c>
      <c r="I287" s="118">
        <v>2629059.662792156</v>
      </c>
      <c r="J287" s="118">
        <v>699066.93696101569</v>
      </c>
      <c r="K287" s="118">
        <v>46484.702558594545</v>
      </c>
      <c r="L287" s="118">
        <v>196459</v>
      </c>
      <c r="M287" s="118">
        <v>327028.46999999997</v>
      </c>
      <c r="N287" s="118">
        <v>23618.168998880465</v>
      </c>
      <c r="O287" s="118">
        <v>-85738.517458017275</v>
      </c>
      <c r="P287" s="136">
        <f t="shared" si="32"/>
        <v>1174869.4406153038</v>
      </c>
      <c r="Q287" s="136">
        <f t="shared" si="30"/>
        <v>398.80157522583295</v>
      </c>
      <c r="R287" s="118">
        <v>22673442.73</v>
      </c>
      <c r="S287" s="118">
        <v>9328887.6004036162</v>
      </c>
      <c r="T287" s="118">
        <v>919124.8628443717</v>
      </c>
      <c r="U287" s="118">
        <v>9736932.2717573345</v>
      </c>
      <c r="V287" s="118">
        <v>2331482.7032699832</v>
      </c>
      <c r="W287" s="118">
        <v>1317004.47</v>
      </c>
      <c r="X287" s="168">
        <f t="shared" si="31"/>
        <v>959989.17827530578</v>
      </c>
      <c r="Y287" s="168">
        <f t="shared" si="27"/>
        <v>325.86190708598298</v>
      </c>
      <c r="Z287" s="134">
        <f t="shared" si="29"/>
        <v>214880.26233999804</v>
      </c>
      <c r="AA287" s="134">
        <f t="shared" si="28"/>
        <v>72.939668139849985</v>
      </c>
    </row>
    <row r="288" spans="1:27" s="119" customFormat="1" ht="15" x14ac:dyDescent="0.2">
      <c r="A288" s="118">
        <v>925</v>
      </c>
      <c r="B288" s="118" t="s">
        <v>289</v>
      </c>
      <c r="C288" s="118">
        <v>11</v>
      </c>
      <c r="D288" s="118">
        <v>3427</v>
      </c>
      <c r="E288" s="118">
        <v>10347893.094253937</v>
      </c>
      <c r="F288" s="118">
        <v>4279934.0144559816</v>
      </c>
      <c r="G288" s="118">
        <v>1113453</v>
      </c>
      <c r="H288" s="118">
        <v>2686380.6302780709</v>
      </c>
      <c r="I288" s="118">
        <v>1331027.0854831098</v>
      </c>
      <c r="J288" s="118">
        <v>775878.15613195556</v>
      </c>
      <c r="K288" s="118">
        <v>1158784.1948983213</v>
      </c>
      <c r="L288" s="118">
        <v>57085</v>
      </c>
      <c r="M288" s="118">
        <v>444257.22</v>
      </c>
      <c r="N288" s="118">
        <v>32290.736859622826</v>
      </c>
      <c r="O288" s="118">
        <v>-99737.236703538758</v>
      </c>
      <c r="P288" s="136">
        <f t="shared" si="32"/>
        <v>1431459.7071495857</v>
      </c>
      <c r="Q288" s="136">
        <f t="shared" si="30"/>
        <v>417.70052732698736</v>
      </c>
      <c r="R288" s="118">
        <v>24888441.940000005</v>
      </c>
      <c r="S288" s="118">
        <v>10193396.845700869</v>
      </c>
      <c r="T288" s="118">
        <v>4037501.8731781431</v>
      </c>
      <c r="U288" s="118">
        <v>8756228.8940404616</v>
      </c>
      <c r="V288" s="118">
        <v>2587658.4990995508</v>
      </c>
      <c r="W288" s="118">
        <v>1614795.22</v>
      </c>
      <c r="X288" s="168">
        <f t="shared" si="31"/>
        <v>2301139.3920190185</v>
      </c>
      <c r="Y288" s="168">
        <f t="shared" si="27"/>
        <v>671.47341465393015</v>
      </c>
      <c r="Z288" s="134">
        <f t="shared" si="29"/>
        <v>-869679.68486943282</v>
      </c>
      <c r="AA288" s="134">
        <f t="shared" si="28"/>
        <v>-253.77288732694277</v>
      </c>
    </row>
    <row r="289" spans="1:27" s="119" customFormat="1" ht="15" x14ac:dyDescent="0.2">
      <c r="A289" s="118">
        <v>927</v>
      </c>
      <c r="B289" s="118" t="s">
        <v>290</v>
      </c>
      <c r="C289" s="118">
        <v>33</v>
      </c>
      <c r="D289" s="118">
        <v>28913</v>
      </c>
      <c r="E289" s="118">
        <v>73797928.750250071</v>
      </c>
      <c r="F289" s="118">
        <v>50115669.626080699</v>
      </c>
      <c r="G289" s="118">
        <v>7467749</v>
      </c>
      <c r="H289" s="118">
        <v>3619242.5554987933</v>
      </c>
      <c r="I289" s="118">
        <v>16169370.467643324</v>
      </c>
      <c r="J289" s="118">
        <v>4126509.6138846353</v>
      </c>
      <c r="K289" s="118">
        <v>886438.78491498926</v>
      </c>
      <c r="L289" s="118">
        <v>-3251789</v>
      </c>
      <c r="M289" s="118">
        <v>-77039.95</v>
      </c>
      <c r="N289" s="118">
        <v>357890.14178606524</v>
      </c>
      <c r="O289" s="118">
        <v>-841465.63315127406</v>
      </c>
      <c r="P289" s="136">
        <f t="shared" si="32"/>
        <v>4774646.8564071506</v>
      </c>
      <c r="Q289" s="136">
        <f t="shared" si="30"/>
        <v>165.13841027936053</v>
      </c>
      <c r="R289" s="118">
        <v>171721236.66</v>
      </c>
      <c r="S289" s="118">
        <v>128811427.00847614</v>
      </c>
      <c r="T289" s="118">
        <v>5439548.82365268</v>
      </c>
      <c r="U289" s="118">
        <v>25692545.338957321</v>
      </c>
      <c r="V289" s="118">
        <v>13762467.198739575</v>
      </c>
      <c r="W289" s="118">
        <v>4138920.05</v>
      </c>
      <c r="X289" s="168">
        <f t="shared" si="31"/>
        <v>6123671.7598257363</v>
      </c>
      <c r="Y289" s="168">
        <f t="shared" si="27"/>
        <v>211.79648462026549</v>
      </c>
      <c r="Z289" s="134">
        <f t="shared" si="29"/>
        <v>-1349024.9034185857</v>
      </c>
      <c r="AA289" s="134">
        <f t="shared" si="28"/>
        <v>-46.658074340904982</v>
      </c>
    </row>
    <row r="290" spans="1:27" s="119" customFormat="1" ht="15" x14ac:dyDescent="0.2">
      <c r="A290" s="118">
        <v>931</v>
      </c>
      <c r="B290" s="118" t="s">
        <v>291</v>
      </c>
      <c r="C290" s="118">
        <v>13</v>
      </c>
      <c r="D290" s="118">
        <v>5951</v>
      </c>
      <c r="E290" s="118">
        <v>20405448.628111437</v>
      </c>
      <c r="F290" s="118">
        <v>7198044.3204709021</v>
      </c>
      <c r="G290" s="118">
        <v>1888507</v>
      </c>
      <c r="H290" s="118">
        <v>2033587.0660122812</v>
      </c>
      <c r="I290" s="118">
        <v>2648488.6662933729</v>
      </c>
      <c r="J290" s="118">
        <v>1305106.2896109242</v>
      </c>
      <c r="K290" s="118">
        <v>2510690.0279714623</v>
      </c>
      <c r="L290" s="118">
        <v>25848</v>
      </c>
      <c r="M290" s="118">
        <v>278031.93</v>
      </c>
      <c r="N290" s="118">
        <v>48806.875731492808</v>
      </c>
      <c r="O290" s="118">
        <v>-173194.13353450809</v>
      </c>
      <c r="P290" s="136">
        <f t="shared" si="32"/>
        <v>-2641532.5855555087</v>
      </c>
      <c r="Q290" s="136">
        <f t="shared" si="30"/>
        <v>-443.88045463880167</v>
      </c>
      <c r="R290" s="118">
        <v>51039926.199999996</v>
      </c>
      <c r="S290" s="118">
        <v>17155536.994885117</v>
      </c>
      <c r="T290" s="118">
        <v>3056384.302266778</v>
      </c>
      <c r="U290" s="118">
        <v>23379226.368685968</v>
      </c>
      <c r="V290" s="118">
        <v>4352705.8415672462</v>
      </c>
      <c r="W290" s="118">
        <v>2192386.9300000002</v>
      </c>
      <c r="X290" s="168">
        <f t="shared" si="31"/>
        <v>-903685.76259488612</v>
      </c>
      <c r="Y290" s="168">
        <f t="shared" si="27"/>
        <v>-151.85443834563705</v>
      </c>
      <c r="Z290" s="134">
        <f t="shared" si="29"/>
        <v>-1737846.8229606226</v>
      </c>
      <c r="AA290" s="134">
        <f t="shared" si="28"/>
        <v>-292.02601629316462</v>
      </c>
    </row>
    <row r="291" spans="1:27" s="119" customFormat="1" ht="15" x14ac:dyDescent="0.2">
      <c r="A291" s="118">
        <v>934</v>
      </c>
      <c r="B291" s="118" t="s">
        <v>292</v>
      </c>
      <c r="C291" s="118">
        <v>14</v>
      </c>
      <c r="D291" s="118">
        <v>2671</v>
      </c>
      <c r="E291" s="118">
        <v>6658551.285212012</v>
      </c>
      <c r="F291" s="118">
        <v>4013505.961517957</v>
      </c>
      <c r="G291" s="118">
        <v>831510</v>
      </c>
      <c r="H291" s="118">
        <v>577155.85562693118</v>
      </c>
      <c r="I291" s="118">
        <v>1794706.1165877422</v>
      </c>
      <c r="J291" s="118">
        <v>547954.72105108434</v>
      </c>
      <c r="K291" s="118">
        <v>124228.86366705655</v>
      </c>
      <c r="L291" s="118">
        <v>-757153</v>
      </c>
      <c r="M291" s="118">
        <v>-9057.17</v>
      </c>
      <c r="N291" s="118">
        <v>23021.811407562003</v>
      </c>
      <c r="O291" s="118">
        <v>-77735.091693945738</v>
      </c>
      <c r="P291" s="136">
        <f t="shared" si="32"/>
        <v>409586.78295237571</v>
      </c>
      <c r="Q291" s="136">
        <f t="shared" si="30"/>
        <v>153.34585659018185</v>
      </c>
      <c r="R291" s="118">
        <v>19423586.32</v>
      </c>
      <c r="S291" s="118">
        <v>8902538.70140668</v>
      </c>
      <c r="T291" s="118">
        <v>867437.70482303516</v>
      </c>
      <c r="U291" s="118">
        <v>8058272.4897256438</v>
      </c>
      <c r="V291" s="118">
        <v>1827503.0426406444</v>
      </c>
      <c r="W291" s="118">
        <v>65299.83</v>
      </c>
      <c r="X291" s="168">
        <f t="shared" si="31"/>
        <v>297465.4485960044</v>
      </c>
      <c r="Y291" s="168">
        <f t="shared" si="27"/>
        <v>111.36856929839176</v>
      </c>
      <c r="Z291" s="134">
        <f t="shared" si="29"/>
        <v>112121.33435637131</v>
      </c>
      <c r="AA291" s="134">
        <f t="shared" si="28"/>
        <v>41.977287291790084</v>
      </c>
    </row>
    <row r="292" spans="1:27" s="119" customFormat="1" ht="15" x14ac:dyDescent="0.2">
      <c r="A292" s="118">
        <v>935</v>
      </c>
      <c r="B292" s="118" t="s">
        <v>293</v>
      </c>
      <c r="C292" s="118">
        <v>8</v>
      </c>
      <c r="D292" s="118">
        <v>2985</v>
      </c>
      <c r="E292" s="118">
        <v>11274001.530064855</v>
      </c>
      <c r="F292" s="118">
        <v>3954008.6084434115</v>
      </c>
      <c r="G292" s="118">
        <v>1537473</v>
      </c>
      <c r="H292" s="118">
        <v>747735.48548659612</v>
      </c>
      <c r="I292" s="118">
        <v>1044712.5247062525</v>
      </c>
      <c r="J292" s="118">
        <v>624431.31486589718</v>
      </c>
      <c r="K292" s="118">
        <v>17877.643615835099</v>
      </c>
      <c r="L292" s="118">
        <v>23811</v>
      </c>
      <c r="M292" s="118">
        <v>-80387.259999999995</v>
      </c>
      <c r="N292" s="118">
        <v>25159.301973132071</v>
      </c>
      <c r="O292" s="118">
        <v>-86873.548748194691</v>
      </c>
      <c r="P292" s="136">
        <f t="shared" si="32"/>
        <v>-3466053.4597219238</v>
      </c>
      <c r="Q292" s="136">
        <f t="shared" si="30"/>
        <v>-1161.1569379302928</v>
      </c>
      <c r="R292" s="118">
        <v>25505770.82</v>
      </c>
      <c r="S292" s="118">
        <v>9238128.2573067769</v>
      </c>
      <c r="T292" s="118">
        <v>1123810.7471692872</v>
      </c>
      <c r="U292" s="118">
        <v>8254430.9626605688</v>
      </c>
      <c r="V292" s="118">
        <v>2082562.8176878851</v>
      </c>
      <c r="W292" s="118">
        <v>1480896.74</v>
      </c>
      <c r="X292" s="168">
        <f t="shared" si="31"/>
        <v>-3325941.2951754853</v>
      </c>
      <c r="Y292" s="168">
        <f t="shared" si="27"/>
        <v>-1114.2181893385211</v>
      </c>
      <c r="Z292" s="134">
        <f t="shared" si="29"/>
        <v>-140112.16454643849</v>
      </c>
      <c r="AA292" s="134">
        <f t="shared" si="28"/>
        <v>-46.938748591771692</v>
      </c>
    </row>
    <row r="293" spans="1:27" s="119" customFormat="1" ht="15" x14ac:dyDescent="0.2">
      <c r="A293" s="118">
        <v>936</v>
      </c>
      <c r="B293" s="118" t="s">
        <v>294</v>
      </c>
      <c r="C293" s="118">
        <v>6</v>
      </c>
      <c r="D293" s="118">
        <v>6395</v>
      </c>
      <c r="E293" s="118">
        <v>21074092.688687563</v>
      </c>
      <c r="F293" s="118">
        <v>8150250.8751046052</v>
      </c>
      <c r="G293" s="118">
        <v>1954719</v>
      </c>
      <c r="H293" s="118">
        <v>2409914.4195541092</v>
      </c>
      <c r="I293" s="118">
        <v>2404184.9586866875</v>
      </c>
      <c r="J293" s="118">
        <v>1381438.5529375491</v>
      </c>
      <c r="K293" s="118">
        <v>1939614.7445330755</v>
      </c>
      <c r="L293" s="118">
        <v>591969</v>
      </c>
      <c r="M293" s="118">
        <v>3439724.12</v>
      </c>
      <c r="N293" s="118">
        <v>54254.298609779158</v>
      </c>
      <c r="O293" s="118">
        <v>-186116.02822268175</v>
      </c>
      <c r="P293" s="136">
        <f t="shared" si="32"/>
        <v>1065861.2525155619</v>
      </c>
      <c r="Q293" s="136">
        <f t="shared" si="30"/>
        <v>166.67103244965784</v>
      </c>
      <c r="R293" s="118">
        <v>54003112.850000001</v>
      </c>
      <c r="S293" s="118">
        <v>19143998.689039592</v>
      </c>
      <c r="T293" s="118">
        <v>3621986.3534906306</v>
      </c>
      <c r="U293" s="118">
        <v>22653884.287847355</v>
      </c>
      <c r="V293" s="118">
        <v>4607284.2549322601</v>
      </c>
      <c r="W293" s="118">
        <v>5986412.1200000001</v>
      </c>
      <c r="X293" s="168">
        <f t="shared" si="31"/>
        <v>2010452.8553098366</v>
      </c>
      <c r="Y293" s="168">
        <f t="shared" si="27"/>
        <v>314.37886713210895</v>
      </c>
      <c r="Z293" s="134">
        <f t="shared" si="29"/>
        <v>-944591.60279427469</v>
      </c>
      <c r="AA293" s="134">
        <f t="shared" si="28"/>
        <v>-147.70783468245108</v>
      </c>
    </row>
    <row r="294" spans="1:27" s="119" customFormat="1" ht="15" x14ac:dyDescent="0.2">
      <c r="A294" s="118">
        <v>946</v>
      </c>
      <c r="B294" s="118" t="s">
        <v>295</v>
      </c>
      <c r="C294" s="118">
        <v>15</v>
      </c>
      <c r="D294" s="118">
        <v>6287</v>
      </c>
      <c r="E294" s="118">
        <v>20703785.955178525</v>
      </c>
      <c r="F294" s="118">
        <v>9124954.4876229633</v>
      </c>
      <c r="G294" s="118">
        <v>2140476</v>
      </c>
      <c r="H294" s="118">
        <v>1567148.3847680178</v>
      </c>
      <c r="I294" s="118">
        <v>6690517.8020072356</v>
      </c>
      <c r="J294" s="118">
        <v>1336187.8932484281</v>
      </c>
      <c r="K294" s="118">
        <v>-773902.07759936864</v>
      </c>
      <c r="L294" s="118">
        <v>699723</v>
      </c>
      <c r="M294" s="118">
        <v>-83859</v>
      </c>
      <c r="N294" s="118">
        <v>57520.559537842033</v>
      </c>
      <c r="O294" s="118">
        <v>-182972.86464988274</v>
      </c>
      <c r="P294" s="136">
        <f t="shared" si="32"/>
        <v>-127991.77024329081</v>
      </c>
      <c r="Q294" s="136">
        <f t="shared" si="30"/>
        <v>-20.35816291447285</v>
      </c>
      <c r="R294" s="118">
        <v>48775744</v>
      </c>
      <c r="S294" s="118">
        <v>21277397.973018892</v>
      </c>
      <c r="T294" s="118">
        <v>2355349.2262911452</v>
      </c>
      <c r="U294" s="118">
        <v>17551745.247270092</v>
      </c>
      <c r="V294" s="118">
        <v>4456367.1899150303</v>
      </c>
      <c r="W294" s="118">
        <v>2756340</v>
      </c>
      <c r="X294" s="168">
        <f t="shared" si="31"/>
        <v>-378544.36350484192</v>
      </c>
      <c r="Y294" s="168">
        <f t="shared" si="27"/>
        <v>-60.210651106225853</v>
      </c>
      <c r="Z294" s="134">
        <f t="shared" si="29"/>
        <v>250552.59326155111</v>
      </c>
      <c r="AA294" s="134">
        <f t="shared" si="28"/>
        <v>39.852488191752997</v>
      </c>
    </row>
    <row r="295" spans="1:27" s="119" customFormat="1" ht="15" x14ac:dyDescent="0.2">
      <c r="A295" s="118">
        <v>976</v>
      </c>
      <c r="B295" s="118" t="s">
        <v>296</v>
      </c>
      <c r="C295" s="118">
        <v>19</v>
      </c>
      <c r="D295" s="118">
        <v>3788</v>
      </c>
      <c r="E295" s="118">
        <v>11709487.520189416</v>
      </c>
      <c r="F295" s="118">
        <v>4195995.8348619314</v>
      </c>
      <c r="G295" s="118">
        <v>1301193</v>
      </c>
      <c r="H295" s="118">
        <v>648282.06815368193</v>
      </c>
      <c r="I295" s="118">
        <v>3369467.153410973</v>
      </c>
      <c r="J295" s="118">
        <v>808559.12957031373</v>
      </c>
      <c r="K295" s="118">
        <v>-288680.34445739351</v>
      </c>
      <c r="L295" s="118">
        <v>-312854</v>
      </c>
      <c r="M295" s="118">
        <v>54735.16</v>
      </c>
      <c r="N295" s="118">
        <v>31517.723803699922</v>
      </c>
      <c r="O295" s="118">
        <v>-110243.55197928358</v>
      </c>
      <c r="P295" s="136">
        <f t="shared" si="32"/>
        <v>-2011515.3468254916</v>
      </c>
      <c r="Q295" s="136">
        <f t="shared" si="30"/>
        <v>-531.02305882404744</v>
      </c>
      <c r="R295" s="118">
        <v>36300481.710000001</v>
      </c>
      <c r="S295" s="118">
        <v>10960616.942659924</v>
      </c>
      <c r="T295" s="118">
        <v>974337.00757712673</v>
      </c>
      <c r="U295" s="118">
        <v>18313109.73889447</v>
      </c>
      <c r="V295" s="118">
        <v>2696653.9618642372</v>
      </c>
      <c r="W295" s="118">
        <v>1043074.16</v>
      </c>
      <c r="X295" s="168">
        <f t="shared" si="31"/>
        <v>-2312689.8990042433</v>
      </c>
      <c r="Y295" s="168">
        <f t="shared" si="27"/>
        <v>-610.53059635803675</v>
      </c>
      <c r="Z295" s="134">
        <f t="shared" si="29"/>
        <v>301174.55217875168</v>
      </c>
      <c r="AA295" s="134">
        <f t="shared" si="28"/>
        <v>79.50753753398935</v>
      </c>
    </row>
    <row r="296" spans="1:27" s="119" customFormat="1" ht="15" x14ac:dyDescent="0.2">
      <c r="A296" s="118">
        <v>977</v>
      </c>
      <c r="B296" s="118" t="s">
        <v>297</v>
      </c>
      <c r="C296" s="118">
        <v>17</v>
      </c>
      <c r="D296" s="118">
        <v>15293</v>
      </c>
      <c r="E296" s="118">
        <v>48672461.753138952</v>
      </c>
      <c r="F296" s="118">
        <v>26283102.4528258</v>
      </c>
      <c r="G296" s="118">
        <v>5182317</v>
      </c>
      <c r="H296" s="118">
        <v>2922120.4226953732</v>
      </c>
      <c r="I296" s="118">
        <v>15744153.191247674</v>
      </c>
      <c r="J296" s="118">
        <v>2416576.1051449152</v>
      </c>
      <c r="K296" s="118">
        <v>132065.65270888185</v>
      </c>
      <c r="L296" s="118">
        <v>188829</v>
      </c>
      <c r="M296" s="118">
        <v>-787687.01</v>
      </c>
      <c r="N296" s="118">
        <v>140417.51040940403</v>
      </c>
      <c r="O296" s="118">
        <v>-445077.7825816219</v>
      </c>
      <c r="P296" s="136">
        <f t="shared" si="32"/>
        <v>3104354.7893114835</v>
      </c>
      <c r="Q296" s="136">
        <f t="shared" si="30"/>
        <v>202.99187793836941</v>
      </c>
      <c r="R296" s="118">
        <v>110574311.47999999</v>
      </c>
      <c r="S296" s="118">
        <v>56403738.424502172</v>
      </c>
      <c r="T296" s="118">
        <v>4391807.5299193338</v>
      </c>
      <c r="U296" s="118">
        <v>39889514.264345601</v>
      </c>
      <c r="V296" s="118">
        <v>8059607.8749968307</v>
      </c>
      <c r="W296" s="118">
        <v>4583458.99</v>
      </c>
      <c r="X296" s="168">
        <f t="shared" si="31"/>
        <v>2753815.603763938</v>
      </c>
      <c r="Y296" s="168">
        <f t="shared" si="27"/>
        <v>180.07033307813626</v>
      </c>
      <c r="Z296" s="134">
        <f t="shared" si="29"/>
        <v>350539.18554754555</v>
      </c>
      <c r="AA296" s="134">
        <f t="shared" si="28"/>
        <v>22.921544860233148</v>
      </c>
    </row>
    <row r="297" spans="1:27" s="119" customFormat="1" ht="15" x14ac:dyDescent="0.2">
      <c r="A297" s="118">
        <v>980</v>
      </c>
      <c r="B297" s="118" t="s">
        <v>298</v>
      </c>
      <c r="C297" s="118">
        <v>6</v>
      </c>
      <c r="D297" s="118">
        <v>33607</v>
      </c>
      <c r="E297" s="118">
        <v>96291170.039041683</v>
      </c>
      <c r="F297" s="118">
        <v>51963284.534491375</v>
      </c>
      <c r="G297" s="118">
        <v>7553283</v>
      </c>
      <c r="H297" s="118">
        <v>7124194.2999256579</v>
      </c>
      <c r="I297" s="118">
        <v>27428791.935371276</v>
      </c>
      <c r="J297" s="118">
        <v>4337108.9506507665</v>
      </c>
      <c r="K297" s="118">
        <v>22613.400573363673</v>
      </c>
      <c r="L297" s="118">
        <v>-3580173</v>
      </c>
      <c r="M297" s="118">
        <v>-450701.15</v>
      </c>
      <c r="N297" s="118">
        <v>374325.60627865628</v>
      </c>
      <c r="O297" s="118">
        <v>-978076.83510237152</v>
      </c>
      <c r="P297" s="136">
        <f t="shared" si="32"/>
        <v>-2496519.2968529612</v>
      </c>
      <c r="Q297" s="136">
        <f t="shared" si="30"/>
        <v>-74.285693363077968</v>
      </c>
      <c r="R297" s="118">
        <v>206783561.84000003</v>
      </c>
      <c r="S297" s="118">
        <v>132593774.65102462</v>
      </c>
      <c r="T297" s="118">
        <v>10707324.013074609</v>
      </c>
      <c r="U297" s="118">
        <v>41953767.270995051</v>
      </c>
      <c r="V297" s="118">
        <v>14464844.446224453</v>
      </c>
      <c r="W297" s="118">
        <v>3522408.85</v>
      </c>
      <c r="X297" s="168">
        <f t="shared" si="31"/>
        <v>-3541442.6086812913</v>
      </c>
      <c r="Y297" s="168">
        <f t="shared" si="27"/>
        <v>-105.37812386351925</v>
      </c>
      <c r="Z297" s="134">
        <f t="shared" si="29"/>
        <v>1044923.3118283302</v>
      </c>
      <c r="AA297" s="134">
        <f t="shared" si="28"/>
        <v>31.092430500441282</v>
      </c>
    </row>
    <row r="298" spans="1:27" s="119" customFormat="1" ht="15" x14ac:dyDescent="0.2">
      <c r="A298" s="118">
        <v>981</v>
      </c>
      <c r="B298" s="118" t="s">
        <v>299</v>
      </c>
      <c r="C298" s="118">
        <v>5</v>
      </c>
      <c r="D298" s="118">
        <v>2237</v>
      </c>
      <c r="E298" s="118">
        <v>5768151.9041961543</v>
      </c>
      <c r="F298" s="118">
        <v>3534104.986799323</v>
      </c>
      <c r="G298" s="118">
        <v>619864</v>
      </c>
      <c r="H298" s="118">
        <v>244947.66862534013</v>
      </c>
      <c r="I298" s="118">
        <v>1060822.8268672123</v>
      </c>
      <c r="J298" s="118">
        <v>494952.95535434224</v>
      </c>
      <c r="K298" s="118">
        <v>678763.0131771462</v>
      </c>
      <c r="L298" s="118">
        <v>-529170</v>
      </c>
      <c r="M298" s="118">
        <v>13754.26</v>
      </c>
      <c r="N298" s="118">
        <v>20390.219473370456</v>
      </c>
      <c r="O298" s="118">
        <v>-65104.230669920107</v>
      </c>
      <c r="P298" s="136">
        <f t="shared" si="32"/>
        <v>305173.79543065932</v>
      </c>
      <c r="Q298" s="136">
        <f t="shared" si="30"/>
        <v>136.42100823900731</v>
      </c>
      <c r="R298" s="118">
        <v>14097491.229999999</v>
      </c>
      <c r="S298" s="118">
        <v>7998182.1865675235</v>
      </c>
      <c r="T298" s="118">
        <v>368144.65521330811</v>
      </c>
      <c r="U298" s="118">
        <v>4651275.1013396792</v>
      </c>
      <c r="V298" s="118">
        <v>1650734.9916412393</v>
      </c>
      <c r="W298" s="118">
        <v>104448.26</v>
      </c>
      <c r="X298" s="168">
        <f t="shared" si="31"/>
        <v>675293.96476175264</v>
      </c>
      <c r="Y298" s="168">
        <f t="shared" si="27"/>
        <v>301.87481661231681</v>
      </c>
      <c r="Z298" s="134">
        <f t="shared" si="29"/>
        <v>-370120.16933109332</v>
      </c>
      <c r="AA298" s="134">
        <f t="shared" si="28"/>
        <v>-165.4538083733095</v>
      </c>
    </row>
    <row r="299" spans="1:27" s="119" customFormat="1" ht="15" x14ac:dyDescent="0.2">
      <c r="A299" s="118">
        <v>989</v>
      </c>
      <c r="B299" s="118" t="s">
        <v>300</v>
      </c>
      <c r="C299" s="118">
        <v>14</v>
      </c>
      <c r="D299" s="118">
        <v>5406</v>
      </c>
      <c r="E299" s="118">
        <v>14276802.932156321</v>
      </c>
      <c r="F299" s="118">
        <v>8331258.913376756</v>
      </c>
      <c r="G299" s="118">
        <v>2115060</v>
      </c>
      <c r="H299" s="118">
        <v>1452784.7461150349</v>
      </c>
      <c r="I299" s="118">
        <v>2879798.8735975153</v>
      </c>
      <c r="J299" s="118">
        <v>1132554.4509556792</v>
      </c>
      <c r="K299" s="118">
        <v>-1011862.9011862727</v>
      </c>
      <c r="L299" s="118">
        <v>-474048</v>
      </c>
      <c r="M299" s="118">
        <v>612359.89</v>
      </c>
      <c r="N299" s="118">
        <v>47704.275703091582</v>
      </c>
      <c r="O299" s="118">
        <v>-157332.79883843902</v>
      </c>
      <c r="P299" s="136">
        <f t="shared" si="32"/>
        <v>651474.51756704599</v>
      </c>
      <c r="Q299" s="136">
        <f t="shared" si="30"/>
        <v>120.50952970163632</v>
      </c>
      <c r="R299" s="118">
        <v>43260179.369999997</v>
      </c>
      <c r="S299" s="118">
        <v>18332810.82798807</v>
      </c>
      <c r="T299" s="118">
        <v>2183466.1356819444</v>
      </c>
      <c r="U299" s="118">
        <v>16722187.228423882</v>
      </c>
      <c r="V299" s="118">
        <v>3777222.1418359703</v>
      </c>
      <c r="W299" s="118">
        <v>2253371.89</v>
      </c>
      <c r="X299" s="168">
        <f t="shared" si="31"/>
        <v>8878.8539298698306</v>
      </c>
      <c r="Y299" s="168">
        <f t="shared" si="27"/>
        <v>1.6424073122215743</v>
      </c>
      <c r="Z299" s="134">
        <f t="shared" si="29"/>
        <v>642595.66363717616</v>
      </c>
      <c r="AA299" s="134">
        <f t="shared" si="28"/>
        <v>118.86712238941476</v>
      </c>
    </row>
    <row r="300" spans="1:27" s="119" customFormat="1" ht="15" x14ac:dyDescent="0.2">
      <c r="A300" s="118">
        <v>992</v>
      </c>
      <c r="B300" s="118" t="s">
        <v>301</v>
      </c>
      <c r="C300" s="118">
        <v>13</v>
      </c>
      <c r="D300" s="118">
        <v>18120</v>
      </c>
      <c r="E300" s="118">
        <v>58248157.144114614</v>
      </c>
      <c r="F300" s="118">
        <v>27176245.321834341</v>
      </c>
      <c r="G300" s="118">
        <v>5643119</v>
      </c>
      <c r="H300" s="118">
        <v>5018740.3957618456</v>
      </c>
      <c r="I300" s="118">
        <v>7127413.1408729665</v>
      </c>
      <c r="J300" s="118">
        <v>2999709.2819272261</v>
      </c>
      <c r="K300" s="118">
        <v>389236.68391985167</v>
      </c>
      <c r="L300" s="118">
        <v>-837101</v>
      </c>
      <c r="M300" s="118">
        <v>428238.29</v>
      </c>
      <c r="N300" s="118">
        <v>176113.5079592586</v>
      </c>
      <c r="O300" s="118">
        <v>-527352.99943627731</v>
      </c>
      <c r="P300" s="136">
        <f t="shared" si="32"/>
        <v>-10653795.521275386</v>
      </c>
      <c r="Q300" s="136">
        <f t="shared" si="30"/>
        <v>-587.95781022491099</v>
      </c>
      <c r="R300" s="118">
        <v>139588874.94</v>
      </c>
      <c r="S300" s="118">
        <v>64273061.532843165</v>
      </c>
      <c r="T300" s="118">
        <v>7542927.2830878766</v>
      </c>
      <c r="U300" s="118">
        <v>43171683.03252621</v>
      </c>
      <c r="V300" s="118">
        <v>10004435.821346484</v>
      </c>
      <c r="W300" s="118">
        <v>5234256.29</v>
      </c>
      <c r="X300" s="168">
        <f t="shared" si="31"/>
        <v>-9362510.9801962525</v>
      </c>
      <c r="Y300" s="168">
        <f t="shared" si="27"/>
        <v>-516.69486645674681</v>
      </c>
      <c r="Z300" s="134">
        <f t="shared" si="29"/>
        <v>-1291284.5410791337</v>
      </c>
      <c r="AA300" s="134">
        <f t="shared" si="28"/>
        <v>-71.262943768164121</v>
      </c>
    </row>
  </sheetData>
  <pageMargins left="0.7" right="0.7" top="0.75" bottom="0.75" header="0.3" footer="0.3"/>
  <pageSetup paperSize="9" orientation="portrait" r:id="rId1"/>
  <ignoredErrors>
    <ignoredError sqref="P7 X7 P8:P300 Z7"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dimension ref="A1:AH310"/>
  <sheetViews>
    <sheetView zoomScale="70" zoomScaleNormal="70" workbookViewId="0">
      <selection activeCell="A9" sqref="A9"/>
    </sheetView>
  </sheetViews>
  <sheetFormatPr defaultColWidth="8.625" defaultRowHeight="12.75" x14ac:dyDescent="0.2"/>
  <cols>
    <col min="1" max="1" width="4.625" style="7" customWidth="1"/>
    <col min="2" max="2" width="19.375" style="7" customWidth="1"/>
    <col min="3" max="3" width="8.375" style="7" bestFit="1" customWidth="1"/>
    <col min="4" max="4" width="6.75" style="7" customWidth="1"/>
    <col min="5" max="5" width="14.125" style="8" customWidth="1"/>
    <col min="6" max="6" width="21.375" style="8" customWidth="1"/>
    <col min="7" max="8" width="26.125" style="8" customWidth="1"/>
    <col min="9" max="9" width="16.125" style="8" customWidth="1"/>
    <col min="10" max="15" width="20.625" style="8" customWidth="1"/>
    <col min="16" max="20" width="24.875" style="8" customWidth="1"/>
    <col min="21" max="24" width="15.5" style="8" customWidth="1"/>
    <col min="25" max="25" width="20.375" style="8" customWidth="1"/>
    <col min="26" max="26" width="13.125" style="9" customWidth="1"/>
    <col min="27" max="27" width="13.875" style="10" customWidth="1"/>
    <col min="28" max="28" width="19" style="10" customWidth="1"/>
    <col min="29" max="29" width="18.5" style="10" customWidth="1"/>
    <col min="30" max="33" width="24.125" style="4" customWidth="1"/>
    <col min="34" max="34" width="24.125" style="11" customWidth="1"/>
    <col min="35" max="16384" width="8.625" style="2"/>
  </cols>
  <sheetData>
    <row r="1" spans="1:34" s="12" customFormat="1" ht="23.25" x14ac:dyDescent="0.35">
      <c r="A1" s="44" t="s">
        <v>445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
      <c r="AE1" s="4"/>
      <c r="AF1" s="4"/>
      <c r="AG1" s="4"/>
      <c r="AH1" s="11"/>
    </row>
    <row r="2" spans="1:34" s="46" customFormat="1" ht="15.75" x14ac:dyDescent="0.25">
      <c r="A2" s="46" t="s">
        <v>360</v>
      </c>
      <c r="E2" s="47"/>
      <c r="F2" s="47"/>
      <c r="G2" s="47"/>
      <c r="H2" s="47"/>
      <c r="I2" s="47"/>
      <c r="J2" s="47"/>
      <c r="K2" s="47"/>
      <c r="L2" s="47"/>
      <c r="M2" s="47"/>
      <c r="N2" s="47"/>
      <c r="O2" s="47"/>
      <c r="P2" s="47"/>
      <c r="Q2" s="47"/>
      <c r="R2" s="47"/>
      <c r="S2" s="47"/>
      <c r="T2" s="47"/>
      <c r="U2" s="47"/>
      <c r="V2" s="47"/>
      <c r="W2" s="47"/>
      <c r="X2" s="47"/>
      <c r="Y2" s="47"/>
      <c r="Z2" s="48"/>
      <c r="AA2" s="49"/>
      <c r="AB2" s="49"/>
      <c r="AC2" s="49"/>
      <c r="AD2" s="13"/>
      <c r="AE2" s="13"/>
      <c r="AF2" s="13"/>
      <c r="AG2" s="13"/>
      <c r="AH2" s="24"/>
    </row>
    <row r="3" spans="1:34" s="46" customFormat="1" ht="15.75" x14ac:dyDescent="0.25">
      <c r="A3" s="46" t="s">
        <v>340</v>
      </c>
      <c r="E3" s="47"/>
      <c r="F3" s="47"/>
      <c r="G3" s="47"/>
      <c r="H3" s="47"/>
      <c r="I3" s="47"/>
      <c r="J3" s="47"/>
      <c r="K3" s="47"/>
      <c r="L3" s="47"/>
      <c r="M3" s="47"/>
      <c r="N3" s="47"/>
      <c r="O3" s="47"/>
      <c r="P3" s="47"/>
      <c r="Q3" s="47"/>
      <c r="R3" s="47"/>
      <c r="S3" s="47"/>
      <c r="T3" s="47"/>
      <c r="U3" s="47"/>
      <c r="V3" s="47"/>
      <c r="W3" s="47"/>
      <c r="X3" s="47"/>
      <c r="Y3" s="47"/>
      <c r="Z3" s="48"/>
      <c r="AA3" s="49"/>
      <c r="AB3" s="49"/>
      <c r="AC3" s="49"/>
      <c r="AD3" s="13"/>
      <c r="AE3" s="13"/>
      <c r="AF3" s="13"/>
      <c r="AG3" s="13"/>
      <c r="AH3" s="24"/>
    </row>
    <row r="4" spans="1:34" s="46" customFormat="1" ht="15.75" x14ac:dyDescent="0.25">
      <c r="A4" s="46" t="s">
        <v>479</v>
      </c>
      <c r="E4" s="47"/>
      <c r="F4" s="47"/>
      <c r="G4" s="47"/>
      <c r="H4" s="47"/>
      <c r="I4" s="47"/>
      <c r="J4" s="47"/>
      <c r="K4" s="47"/>
      <c r="L4" s="47"/>
      <c r="M4" s="47"/>
      <c r="N4" s="47"/>
      <c r="O4" s="47"/>
      <c r="P4" s="47"/>
      <c r="Q4" s="47"/>
      <c r="R4" s="47"/>
      <c r="S4" s="47"/>
      <c r="T4" s="47"/>
      <c r="U4" s="47"/>
      <c r="V4" s="47"/>
      <c r="W4" s="47"/>
      <c r="X4" s="47"/>
      <c r="Y4" s="47"/>
      <c r="Z4" s="48"/>
      <c r="AA4" s="49"/>
      <c r="AB4" s="49"/>
      <c r="AC4" s="49"/>
      <c r="AD4" s="13"/>
      <c r="AE4" s="13"/>
      <c r="AF4" s="13"/>
      <c r="AG4" s="13"/>
      <c r="AH4" s="24"/>
    </row>
    <row r="5" spans="1:34" s="46" customFormat="1" ht="15.75" x14ac:dyDescent="0.25">
      <c r="A5" s="46" t="s">
        <v>361</v>
      </c>
      <c r="E5" s="47"/>
      <c r="F5" s="47"/>
      <c r="G5" s="47"/>
      <c r="H5" s="47"/>
      <c r="I5" s="47"/>
      <c r="J5" s="47"/>
      <c r="K5" s="47"/>
      <c r="L5" s="47"/>
      <c r="M5" s="47"/>
      <c r="N5" s="47"/>
      <c r="O5" s="47"/>
      <c r="P5" s="47"/>
      <c r="Q5" s="47"/>
      <c r="R5" s="47"/>
      <c r="S5" s="47"/>
      <c r="T5" s="47"/>
      <c r="U5" s="47"/>
      <c r="V5" s="47"/>
      <c r="W5" s="47"/>
      <c r="X5" s="47"/>
      <c r="Y5" s="47"/>
      <c r="Z5" s="48"/>
      <c r="AA5" s="49"/>
      <c r="AB5" s="49"/>
      <c r="AC5" s="49"/>
      <c r="AD5" s="13"/>
      <c r="AE5" s="13"/>
      <c r="AF5" s="13"/>
      <c r="AG5" s="13"/>
      <c r="AH5" s="24"/>
    </row>
    <row r="6" spans="1:34" s="46" customFormat="1" ht="15.75" x14ac:dyDescent="0.25">
      <c r="A6" s="19" t="s">
        <v>367</v>
      </c>
      <c r="E6" s="47"/>
      <c r="F6" s="47"/>
      <c r="G6" s="47"/>
      <c r="H6" s="47"/>
      <c r="I6" s="47"/>
      <c r="J6" s="47"/>
      <c r="K6" s="47"/>
      <c r="L6" s="47"/>
      <c r="M6" s="47"/>
      <c r="N6" s="47"/>
      <c r="O6" s="47"/>
      <c r="P6" s="47"/>
      <c r="Q6" s="47"/>
      <c r="R6" s="47"/>
      <c r="S6" s="47"/>
      <c r="T6" s="47"/>
      <c r="U6" s="47"/>
      <c r="V6" s="47"/>
      <c r="W6" s="47"/>
      <c r="X6" s="47"/>
      <c r="Y6" s="47"/>
      <c r="Z6" s="48"/>
      <c r="AA6" s="49"/>
      <c r="AB6" s="49"/>
      <c r="AC6" s="49"/>
      <c r="AD6" s="13"/>
      <c r="AE6" s="13"/>
      <c r="AF6" s="13"/>
      <c r="AG6" s="13"/>
      <c r="AH6" s="24"/>
    </row>
    <row r="7" spans="1:34" s="46" customFormat="1" ht="15.75" x14ac:dyDescent="0.25">
      <c r="A7" s="50" t="s">
        <v>341</v>
      </c>
      <c r="E7" s="47"/>
      <c r="F7" s="47"/>
      <c r="G7" s="47"/>
      <c r="H7" s="47"/>
      <c r="I7" s="47"/>
      <c r="J7" s="47"/>
      <c r="K7" s="47"/>
      <c r="L7" s="47"/>
      <c r="M7" s="47"/>
      <c r="N7" s="47"/>
      <c r="O7" s="47"/>
      <c r="P7" s="47"/>
      <c r="Q7" s="47"/>
      <c r="R7" s="47"/>
      <c r="S7" s="47"/>
      <c r="T7" s="47"/>
      <c r="U7" s="47"/>
      <c r="V7" s="47"/>
      <c r="W7" s="47"/>
      <c r="X7" s="47"/>
      <c r="Y7" s="47"/>
      <c r="Z7" s="48"/>
      <c r="AA7" s="49"/>
      <c r="AB7" s="49"/>
      <c r="AC7" s="49"/>
      <c r="AD7" s="13"/>
      <c r="AE7" s="13"/>
      <c r="AF7" s="13"/>
      <c r="AG7" s="13"/>
      <c r="AH7" s="24"/>
    </row>
    <row r="8" spans="1:34" s="20" customFormat="1" ht="15.75" x14ac:dyDescent="0.25">
      <c r="A8" s="50" t="s">
        <v>342</v>
      </c>
      <c r="E8" s="21"/>
      <c r="F8" s="21"/>
      <c r="G8" s="21"/>
      <c r="H8" s="21"/>
      <c r="I8" s="21"/>
      <c r="J8" s="21"/>
      <c r="K8" s="21"/>
      <c r="L8" s="21"/>
      <c r="M8" s="21"/>
      <c r="N8" s="21"/>
      <c r="O8" s="21"/>
      <c r="P8" s="21"/>
      <c r="Q8" s="21"/>
      <c r="R8" s="21"/>
      <c r="S8" s="21"/>
      <c r="T8" s="21"/>
      <c r="U8" s="21"/>
      <c r="V8" s="21"/>
      <c r="W8" s="21"/>
      <c r="X8" s="21"/>
      <c r="Y8" s="21"/>
      <c r="Z8" s="22"/>
      <c r="AA8" s="23"/>
      <c r="AB8" s="23"/>
      <c r="AC8" s="23"/>
      <c r="AD8" s="18"/>
      <c r="AE8" s="18"/>
      <c r="AF8" s="18"/>
      <c r="AG8" s="18"/>
      <c r="AH8" s="24"/>
    </row>
    <row r="9" spans="1:34" s="20" customFormat="1" ht="15.75" x14ac:dyDescent="0.25">
      <c r="A9" s="20" t="s">
        <v>345</v>
      </c>
      <c r="E9" s="43">
        <v>12.64</v>
      </c>
      <c r="F9" s="21"/>
      <c r="G9" s="21"/>
      <c r="H9" s="21"/>
      <c r="I9" s="21"/>
      <c r="J9" s="21"/>
      <c r="K9" s="21"/>
      <c r="L9" s="21"/>
      <c r="M9" s="21"/>
      <c r="N9" s="21"/>
      <c r="O9" s="21"/>
      <c r="P9" s="21"/>
      <c r="Q9" s="21"/>
      <c r="R9" s="21"/>
      <c r="S9" s="21"/>
      <c r="T9" s="21"/>
      <c r="U9" s="21"/>
      <c r="V9" s="21"/>
      <c r="W9" s="21"/>
      <c r="X9" s="21"/>
      <c r="Y9" s="21"/>
      <c r="Z9" s="22"/>
      <c r="AA9" s="23"/>
      <c r="AB9" s="23"/>
      <c r="AC9" s="23"/>
      <c r="AD9" s="18"/>
      <c r="AE9" s="18"/>
      <c r="AF9" s="18"/>
      <c r="AG9" s="18"/>
      <c r="AH9" s="24"/>
    </row>
    <row r="10" spans="1:34" s="20" customFormat="1" ht="15.75" x14ac:dyDescent="0.25">
      <c r="A10" s="139"/>
      <c r="E10" s="21"/>
      <c r="F10" s="21"/>
      <c r="G10" s="21"/>
      <c r="H10" s="21"/>
      <c r="I10" s="21"/>
      <c r="J10" s="21"/>
      <c r="K10" s="21"/>
      <c r="L10" s="21"/>
      <c r="M10" s="21"/>
      <c r="N10" s="21"/>
      <c r="O10" s="21"/>
      <c r="P10" s="21"/>
      <c r="Q10" s="21"/>
      <c r="R10" s="21"/>
      <c r="S10" s="21"/>
      <c r="T10" s="21"/>
      <c r="U10" s="21"/>
      <c r="V10" s="21"/>
      <c r="W10" s="21"/>
      <c r="X10" s="21"/>
      <c r="Y10" s="21"/>
      <c r="Z10" s="22"/>
      <c r="AA10" s="23"/>
      <c r="AB10" s="23"/>
      <c r="AC10" s="23"/>
      <c r="AD10" s="18"/>
      <c r="AE10" s="18"/>
      <c r="AF10" s="18"/>
      <c r="AG10" s="18"/>
      <c r="AH10" s="24"/>
    </row>
    <row r="11" spans="1:34" s="12" customFormat="1" ht="18" x14ac:dyDescent="0.25">
      <c r="A11" s="56"/>
      <c r="B11" s="57"/>
      <c r="C11" s="57"/>
      <c r="D11" s="57"/>
      <c r="E11" s="58"/>
      <c r="F11" s="58"/>
      <c r="G11" s="58"/>
      <c r="H11" s="58"/>
      <c r="I11" s="80" t="s">
        <v>444</v>
      </c>
      <c r="J11" s="81"/>
      <c r="K11" s="81"/>
      <c r="L11" s="81"/>
      <c r="M11" s="81"/>
      <c r="N11" s="81"/>
      <c r="O11" s="82"/>
      <c r="P11" s="157" t="s">
        <v>480</v>
      </c>
      <c r="Q11" s="81"/>
      <c r="R11" s="81"/>
      <c r="S11" s="81"/>
      <c r="T11" s="81"/>
      <c r="U11" s="92" t="s">
        <v>350</v>
      </c>
      <c r="V11" s="93"/>
      <c r="W11" s="93"/>
      <c r="X11" s="93"/>
      <c r="Y11" s="94"/>
      <c r="Z11" s="80" t="s">
        <v>339</v>
      </c>
      <c r="AA11" s="101"/>
      <c r="AB11" s="101"/>
      <c r="AC11" s="101"/>
      <c r="AD11" s="102"/>
      <c r="AE11" s="103"/>
      <c r="AF11" s="103"/>
      <c r="AG11" s="103"/>
      <c r="AH11" s="104"/>
    </row>
    <row r="12" spans="1:34" s="14" customFormat="1" ht="63" x14ac:dyDescent="0.2">
      <c r="A12" s="53" t="s">
        <v>7</v>
      </c>
      <c r="B12" s="53" t="s">
        <v>348</v>
      </c>
      <c r="C12" s="53" t="s">
        <v>346</v>
      </c>
      <c r="D12" s="53" t="s">
        <v>347</v>
      </c>
      <c r="E12" s="54" t="s">
        <v>475</v>
      </c>
      <c r="F12" s="17" t="s">
        <v>349</v>
      </c>
      <c r="G12" s="54" t="s">
        <v>328</v>
      </c>
      <c r="H12" s="54" t="s">
        <v>329</v>
      </c>
      <c r="I12" s="163" t="s">
        <v>451</v>
      </c>
      <c r="J12" s="156" t="s">
        <v>452</v>
      </c>
      <c r="K12" s="156" t="s">
        <v>453</v>
      </c>
      <c r="L12" s="156" t="s">
        <v>454</v>
      </c>
      <c r="M12" s="156" t="s">
        <v>455</v>
      </c>
      <c r="N12" s="54" t="s">
        <v>330</v>
      </c>
      <c r="O12" s="83" t="s">
        <v>331</v>
      </c>
      <c r="P12" s="156" t="s">
        <v>446</v>
      </c>
      <c r="Q12" s="156" t="s">
        <v>447</v>
      </c>
      <c r="R12" s="156" t="s">
        <v>448</v>
      </c>
      <c r="S12" s="156" t="s">
        <v>449</v>
      </c>
      <c r="T12" s="156" t="s">
        <v>450</v>
      </c>
      <c r="U12" s="95" t="s">
        <v>322</v>
      </c>
      <c r="V12" s="52" t="s">
        <v>323</v>
      </c>
      <c r="W12" s="52" t="s">
        <v>324</v>
      </c>
      <c r="X12" s="52" t="s">
        <v>325</v>
      </c>
      <c r="Y12" s="96" t="s">
        <v>326</v>
      </c>
      <c r="Z12" s="17" t="s">
        <v>332</v>
      </c>
      <c r="AA12" s="55" t="s">
        <v>333</v>
      </c>
      <c r="AB12" s="55" t="s">
        <v>343</v>
      </c>
      <c r="AC12" s="55" t="s">
        <v>344</v>
      </c>
      <c r="AD12" s="53" t="s">
        <v>335</v>
      </c>
      <c r="AE12" s="53" t="s">
        <v>334</v>
      </c>
      <c r="AF12" s="53" t="s">
        <v>336</v>
      </c>
      <c r="AG12" s="53" t="s">
        <v>337</v>
      </c>
      <c r="AH12" s="105" t="s">
        <v>338</v>
      </c>
    </row>
    <row r="13" spans="1:34" ht="15.75" x14ac:dyDescent="0.25">
      <c r="A13" s="25"/>
      <c r="B13" s="26"/>
      <c r="C13" s="25"/>
      <c r="D13" s="25"/>
      <c r="E13" s="27" t="s">
        <v>3</v>
      </c>
      <c r="F13" s="62">
        <f t="shared" ref="F13:H13" si="0">MAX(F18:F310)</f>
        <v>2273.4432994498748</v>
      </c>
      <c r="G13" s="28">
        <f t="shared" si="0"/>
        <v>2264.8887539098791</v>
      </c>
      <c r="H13" s="59">
        <f t="shared" si="0"/>
        <v>511.15753383193646</v>
      </c>
      <c r="I13" s="62">
        <f t="shared" ref="I13:M13" si="1">MAX(I18:I310)</f>
        <v>474.04081603495513</v>
      </c>
      <c r="J13" s="28">
        <f t="shared" si="1"/>
        <v>456.03504013416989</v>
      </c>
      <c r="K13" s="28">
        <f t="shared" si="1"/>
        <v>438.42931354272997</v>
      </c>
      <c r="L13" s="28">
        <f t="shared" si="1"/>
        <v>421.90631543161243</v>
      </c>
      <c r="M13" s="28">
        <f t="shared" si="1"/>
        <v>405.17884925490347</v>
      </c>
      <c r="N13" s="59">
        <f t="shared" ref="N13:O13" si="2">MAX(N18:N310)</f>
        <v>2260.1806900343126</v>
      </c>
      <c r="O13" s="84">
        <f t="shared" si="2"/>
        <v>55.291936124433562</v>
      </c>
      <c r="P13" s="97">
        <f t="shared" ref="P13:T13" si="3">MAX(P18:P310)</f>
        <v>49459892.818860695</v>
      </c>
      <c r="Q13" s="97">
        <f t="shared" si="3"/>
        <v>43963197.586524382</v>
      </c>
      <c r="R13" s="97">
        <f t="shared" si="3"/>
        <v>38588627.007049158</v>
      </c>
      <c r="S13" s="97">
        <f t="shared" si="3"/>
        <v>33544585.281675845</v>
      </c>
      <c r="T13" s="97">
        <f t="shared" si="3"/>
        <v>28438124.772047214</v>
      </c>
      <c r="U13" s="62">
        <f>MAX(U18:U310)</f>
        <v>4.1539029044851645</v>
      </c>
      <c r="V13" s="28">
        <f>MAX(V18:V310)</f>
        <v>16.148127003699933</v>
      </c>
      <c r="W13" s="28">
        <f>MAX(W18:W310)</f>
        <v>28.542400412260037</v>
      </c>
      <c r="X13" s="28">
        <f>MAX(X18:X310)</f>
        <v>42.019402301142463</v>
      </c>
      <c r="Y13" s="97">
        <f>MAX(Y18:Y310)</f>
        <v>55.291936124433533</v>
      </c>
      <c r="Z13" s="106">
        <f t="shared" ref="Z13:AH13" si="4">MAX(Z18:Z310)</f>
        <v>23.5</v>
      </c>
      <c r="AA13" s="29">
        <f t="shared" si="4"/>
        <v>10.86</v>
      </c>
      <c r="AB13" s="29">
        <f t="shared" si="4"/>
        <v>-12.64</v>
      </c>
      <c r="AC13" s="28">
        <f t="shared" si="4"/>
        <v>426.28041475349272</v>
      </c>
      <c r="AD13" s="30">
        <f t="shared" si="4"/>
        <v>-9.7445314415565212E-3</v>
      </c>
      <c r="AE13" s="30">
        <f t="shared" si="4"/>
        <v>0.1107781095918117</v>
      </c>
      <c r="AF13" s="30">
        <f t="shared" si="4"/>
        <v>0.25157705499875777</v>
      </c>
      <c r="AG13" s="30">
        <f t="shared" si="4"/>
        <v>0.38371705484048246</v>
      </c>
      <c r="AH13" s="107">
        <f t="shared" si="4"/>
        <v>0.51004838223812643</v>
      </c>
    </row>
    <row r="14" spans="1:34" ht="15.75" x14ac:dyDescent="0.25">
      <c r="A14" s="25"/>
      <c r="B14" s="26"/>
      <c r="C14" s="25"/>
      <c r="D14" s="25"/>
      <c r="E14" s="27" t="s">
        <v>4</v>
      </c>
      <c r="F14" s="62">
        <f t="shared" ref="F14:G14" si="5">MIN(F18:F310)</f>
        <v>-2030.3650440579879</v>
      </c>
      <c r="G14" s="28">
        <f t="shared" si="5"/>
        <v>-1519.2075102260515</v>
      </c>
      <c r="H14" s="59">
        <f t="shared" ref="H14:I14" si="6">MIN(H18:H310)</f>
        <v>-469.88691313046996</v>
      </c>
      <c r="I14" s="62">
        <f t="shared" si="6"/>
        <v>-507.0036309274513</v>
      </c>
      <c r="J14" s="28">
        <f t="shared" ref="J14:M14" si="7">MIN(J18:J310)</f>
        <v>-495.00940682823654</v>
      </c>
      <c r="K14" s="28">
        <f t="shared" si="7"/>
        <v>-482.61513341967645</v>
      </c>
      <c r="L14" s="28">
        <f t="shared" si="7"/>
        <v>-469.138131530794</v>
      </c>
      <c r="M14" s="28">
        <f t="shared" si="7"/>
        <v>-455.86559770750296</v>
      </c>
      <c r="N14" s="59">
        <f t="shared" ref="N14:O14" si="8">MIN(N18:N310)</f>
        <v>-1975.0731079335544</v>
      </c>
      <c r="O14" s="84">
        <f t="shared" si="8"/>
        <v>-64.708063875566523</v>
      </c>
      <c r="P14" s="97">
        <f t="shared" ref="P14:T14" si="9">MIN(P18:P310)</f>
        <v>-43220777.079469621</v>
      </c>
      <c r="Q14" s="97">
        <f t="shared" si="9"/>
        <v>-35256276.439316235</v>
      </c>
      <c r="R14" s="97">
        <f t="shared" si="9"/>
        <v>-27026131.856376894</v>
      </c>
      <c r="S14" s="97">
        <f t="shared" si="9"/>
        <v>-18077025.246106081</v>
      </c>
      <c r="T14" s="97">
        <f t="shared" si="9"/>
        <v>-10420199.805281831</v>
      </c>
      <c r="U14" s="62">
        <f>MIN(U18:U310)</f>
        <v>4.1539029044851503</v>
      </c>
      <c r="V14" s="28">
        <f>MIN(V18:V310)</f>
        <v>-13.851872996300074</v>
      </c>
      <c r="W14" s="28">
        <f>MIN(W18:W310)</f>
        <v>-31.457599587739992</v>
      </c>
      <c r="X14" s="28">
        <f>MIN(X18:X310)</f>
        <v>-47.980597698857565</v>
      </c>
      <c r="Y14" s="97">
        <f>MIN(Y18:Y310)</f>
        <v>-64.708063875566495</v>
      </c>
      <c r="Z14" s="106">
        <f t="shared" ref="Z14:AH14" si="10">MIN(Z18:Z310)</f>
        <v>17</v>
      </c>
      <c r="AA14" s="29">
        <f t="shared" si="10"/>
        <v>4.3599999999999994</v>
      </c>
      <c r="AB14" s="29">
        <f t="shared" si="10"/>
        <v>-12.64</v>
      </c>
      <c r="AC14" s="28">
        <f t="shared" si="10"/>
        <v>108.91269174444557</v>
      </c>
      <c r="AD14" s="30">
        <f t="shared" si="10"/>
        <v>-3.8139750638354869E-2</v>
      </c>
      <c r="AE14" s="30">
        <f t="shared" si="10"/>
        <v>-0.14826671478830164</v>
      </c>
      <c r="AF14" s="30">
        <f t="shared" si="10"/>
        <v>-0.26206679823167295</v>
      </c>
      <c r="AG14" s="30">
        <f t="shared" si="10"/>
        <v>-0.38580813336004416</v>
      </c>
      <c r="AH14" s="107">
        <f t="shared" si="10"/>
        <v>-0.50767211092506459</v>
      </c>
    </row>
    <row r="15" spans="1:34" ht="15.75" x14ac:dyDescent="0.25">
      <c r="A15" s="25"/>
      <c r="B15" s="26"/>
      <c r="C15" s="25"/>
      <c r="D15" s="25"/>
      <c r="E15" s="27" t="s">
        <v>5</v>
      </c>
      <c r="F15" s="62">
        <f t="shared" ref="F15:G15" si="11">F13-F14</f>
        <v>4303.8083435078624</v>
      </c>
      <c r="G15" s="28">
        <f t="shared" si="11"/>
        <v>3784.0962641359306</v>
      </c>
      <c r="H15" s="59">
        <f>H13-H14</f>
        <v>981.04444696240648</v>
      </c>
      <c r="I15" s="62">
        <f>I13-I14</f>
        <v>981.04444696240648</v>
      </c>
      <c r="J15" s="28">
        <f t="shared" ref="J15:M15" si="12">J13-J14</f>
        <v>951.04444696240648</v>
      </c>
      <c r="K15" s="28">
        <f t="shared" si="12"/>
        <v>921.04444696240648</v>
      </c>
      <c r="L15" s="28">
        <f t="shared" si="12"/>
        <v>891.04444696240648</v>
      </c>
      <c r="M15" s="28">
        <f t="shared" si="12"/>
        <v>861.04444696240648</v>
      </c>
      <c r="N15" s="59">
        <f t="shared" ref="N15" si="13">N13-N14</f>
        <v>4235.2537979678673</v>
      </c>
      <c r="O15" s="84">
        <f t="shared" ref="O15" si="14">O13-O14</f>
        <v>120.00000000000009</v>
      </c>
      <c r="P15" s="97">
        <f t="shared" ref="P15:T15" si="15">P13-P14</f>
        <v>92680669.898330316</v>
      </c>
      <c r="Q15" s="97">
        <f t="shared" si="15"/>
        <v>79219474.02584061</v>
      </c>
      <c r="R15" s="97">
        <f t="shared" si="15"/>
        <v>65614758.863426052</v>
      </c>
      <c r="S15" s="97">
        <f t="shared" si="15"/>
        <v>51621610.527781926</v>
      </c>
      <c r="T15" s="97">
        <f t="shared" si="15"/>
        <v>38858324.577329047</v>
      </c>
      <c r="U15" s="62">
        <f>U13-U14</f>
        <v>1.4210854715202004E-14</v>
      </c>
      <c r="V15" s="28">
        <f>V13-V14</f>
        <v>30.000000000000007</v>
      </c>
      <c r="W15" s="28">
        <f>W13-W14</f>
        <v>60.000000000000028</v>
      </c>
      <c r="X15" s="28">
        <f>X13-X14</f>
        <v>90.000000000000028</v>
      </c>
      <c r="Y15" s="97">
        <f>Y13-Y14</f>
        <v>120.00000000000003</v>
      </c>
      <c r="Z15" s="106">
        <f t="shared" ref="Z15:AC15" si="16">Z13-Z14</f>
        <v>6.5</v>
      </c>
      <c r="AA15" s="29">
        <f t="shared" si="16"/>
        <v>6.5</v>
      </c>
      <c r="AB15" s="29">
        <f t="shared" si="16"/>
        <v>0</v>
      </c>
      <c r="AC15" s="28">
        <f t="shared" si="16"/>
        <v>317.36772300904715</v>
      </c>
      <c r="AD15" s="30">
        <f t="shared" ref="AD15:AH15" si="17">AD13-AD14</f>
        <v>2.8395219196798348E-2</v>
      </c>
      <c r="AE15" s="30">
        <f t="shared" si="17"/>
        <v>0.25904482438011334</v>
      </c>
      <c r="AF15" s="30">
        <f t="shared" si="17"/>
        <v>0.51364385323043071</v>
      </c>
      <c r="AG15" s="30">
        <f t="shared" si="17"/>
        <v>0.76952518820052662</v>
      </c>
      <c r="AH15" s="107">
        <f t="shared" si="17"/>
        <v>1.0177204931631909</v>
      </c>
    </row>
    <row r="16" spans="1:34" ht="15.75" x14ac:dyDescent="0.25">
      <c r="A16" s="25"/>
      <c r="B16" s="26"/>
      <c r="C16" s="25"/>
      <c r="D16" s="25"/>
      <c r="E16" s="27" t="s">
        <v>6</v>
      </c>
      <c r="F16" s="62">
        <f>MEDIAN(F18:F310)</f>
        <v>29.132801322766248</v>
      </c>
      <c r="G16" s="28">
        <f>MEDIAN(G18:G310)</f>
        <v>40.296482103772469</v>
      </c>
      <c r="H16" s="59">
        <f>MEDIAN(H18:H310)</f>
        <v>2.530019529213007</v>
      </c>
      <c r="I16" s="62">
        <f>MEDIAN(I18:I310)</f>
        <v>1.6238833752721575</v>
      </c>
      <c r="J16" s="28">
        <f t="shared" ref="J16:M16" si="18">MEDIAN(J18:J310)</f>
        <v>1.1481270036999331</v>
      </c>
      <c r="K16" s="28">
        <f t="shared" si="18"/>
        <v>-1.4575995877399734</v>
      </c>
      <c r="L16" s="28">
        <f t="shared" si="18"/>
        <v>-2.9805976988575589</v>
      </c>
      <c r="M16" s="28">
        <f t="shared" si="18"/>
        <v>-4.7080638755664674</v>
      </c>
      <c r="N16" s="59">
        <f t="shared" ref="N16:O16" si="19">MEDIAN(N18:N310)</f>
        <v>36.324799462332294</v>
      </c>
      <c r="O16" s="84">
        <f t="shared" si="19"/>
        <v>-2.178044346353488</v>
      </c>
      <c r="P16" s="97">
        <f t="shared" ref="P16:T16" si="20">MEDIAN(P18:P310)</f>
        <v>15732.848367867418</v>
      </c>
      <c r="Q16" s="97">
        <f t="shared" si="20"/>
        <v>11070.240569674756</v>
      </c>
      <c r="R16" s="97">
        <f t="shared" si="20"/>
        <v>-16010.098096777316</v>
      </c>
      <c r="S16" s="97">
        <f t="shared" si="20"/>
        <v>-28738.923012384581</v>
      </c>
      <c r="T16" s="97">
        <f t="shared" si="20"/>
        <v>-38475.026718824643</v>
      </c>
      <c r="U16" s="62">
        <f>MEDIAN(U18:U310)</f>
        <v>4.1539029044851645</v>
      </c>
      <c r="V16" s="28">
        <f>MEDIAN(V18:V310)</f>
        <v>3.6781465329129404</v>
      </c>
      <c r="W16" s="28">
        <f>MEDIAN(W18:W310)</f>
        <v>1.0724199414730335</v>
      </c>
      <c r="X16" s="28">
        <f>MEDIAN(X18:X310)</f>
        <v>-0.45057816964455188</v>
      </c>
      <c r="Y16" s="97">
        <f>MEDIAN(Y18:Y310)</f>
        <v>-2.1780443463534604</v>
      </c>
      <c r="Z16" s="106">
        <f t="shared" ref="Z16:AH16" si="21">MEDIAN(Z18:Z310)</f>
        <v>21.25</v>
      </c>
      <c r="AA16" s="29">
        <f t="shared" si="21"/>
        <v>8.61</v>
      </c>
      <c r="AB16" s="29">
        <f t="shared" si="21"/>
        <v>-12.64</v>
      </c>
      <c r="AC16" s="28">
        <f t="shared" si="21"/>
        <v>161.38170840845217</v>
      </c>
      <c r="AD16" s="30">
        <f t="shared" si="21"/>
        <v>-2.5739614144942396E-2</v>
      </c>
      <c r="AE16" s="30">
        <f t="shared" si="21"/>
        <v>-2.3058905501731463E-2</v>
      </c>
      <c r="AF16" s="30">
        <f t="shared" si="21"/>
        <v>-8.2781728073063766E-3</v>
      </c>
      <c r="AG16" s="30">
        <f t="shared" si="21"/>
        <v>3.4780814933318732E-3</v>
      </c>
      <c r="AH16" s="107">
        <f t="shared" si="21"/>
        <v>1.4105679205775089E-2</v>
      </c>
    </row>
    <row r="17" spans="1:34" s="41" customFormat="1" ht="15.75" x14ac:dyDescent="0.25">
      <c r="A17" s="51"/>
      <c r="B17" s="35" t="s">
        <v>8</v>
      </c>
      <c r="C17" s="35"/>
      <c r="D17" s="35"/>
      <c r="E17" s="36">
        <f>SUM(E18:E310)</f>
        <v>5533611</v>
      </c>
      <c r="F17" s="63">
        <v>136.30781745133945</v>
      </c>
      <c r="G17" s="37">
        <v>140.46172035582461</v>
      </c>
      <c r="H17" s="60">
        <f>G17-F17</f>
        <v>4.1539029044851645</v>
      </c>
      <c r="I17" s="85">
        <v>6.2734892222803455E-14</v>
      </c>
      <c r="J17" s="42">
        <v>-1.1481270036999331</v>
      </c>
      <c r="K17" s="42">
        <v>1.4575995877399734</v>
      </c>
      <c r="L17" s="42">
        <v>2.9805976988575589</v>
      </c>
      <c r="M17" s="42">
        <v>4.7080638755664674</v>
      </c>
      <c r="N17" s="60">
        <v>107.81747065065923</v>
      </c>
      <c r="O17" s="86">
        <f t="shared" ref="O17:O80" si="22">N17-F17</f>
        <v>-28.490346800680214</v>
      </c>
      <c r="P17" s="98"/>
      <c r="Q17" s="98"/>
      <c r="R17" s="98"/>
      <c r="S17" s="98"/>
      <c r="T17" s="98"/>
      <c r="U17" s="63">
        <v>4.1539029044851645</v>
      </c>
      <c r="V17" s="37">
        <v>4.1539029044852214</v>
      </c>
      <c r="W17" s="37">
        <v>4.1539029044851645</v>
      </c>
      <c r="X17" s="37">
        <v>4.1539029044852498</v>
      </c>
      <c r="Y17" s="98">
        <v>4.1539029044851929</v>
      </c>
      <c r="Z17" s="108">
        <v>20.0211907796504</v>
      </c>
      <c r="AA17" s="39">
        <v>7.39</v>
      </c>
      <c r="AB17" s="38">
        <v>-12.64</v>
      </c>
      <c r="AC17" s="37">
        <v>193.1592595821482</v>
      </c>
      <c r="AD17" s="40">
        <f t="shared" ref="AD17:AD80" si="23">-U17/$AC17</f>
        <v>-2.1505067442643421E-2</v>
      </c>
      <c r="AE17" s="40">
        <f t="shared" ref="AE17:AE80" si="24">-V17/$AC17</f>
        <v>-2.1505067442643716E-2</v>
      </c>
      <c r="AF17" s="40">
        <f t="shared" ref="AF17:AF80" si="25">-W17/$AC17</f>
        <v>-2.1505067442643421E-2</v>
      </c>
      <c r="AG17" s="40">
        <f t="shared" ref="AG17:AG80" si="26">-X17/$AC17</f>
        <v>-2.1505067442643862E-2</v>
      </c>
      <c r="AH17" s="109">
        <f t="shared" ref="AH17:AH80" si="27">-Y17/$AC17</f>
        <v>-2.150506744264357E-2</v>
      </c>
    </row>
    <row r="18" spans="1:34" ht="15.75" x14ac:dyDescent="0.25">
      <c r="A18" s="25">
        <v>5</v>
      </c>
      <c r="B18" s="26" t="s">
        <v>9</v>
      </c>
      <c r="C18" s="25">
        <v>14</v>
      </c>
      <c r="D18" s="25">
        <v>24</v>
      </c>
      <c r="E18" s="31">
        <f>'Tasapainon muutos, pl. tasaus'!D8</f>
        <v>9183</v>
      </c>
      <c r="F18" s="64">
        <v>-34.313525736028495</v>
      </c>
      <c r="G18" s="32">
        <v>60.895509340742436</v>
      </c>
      <c r="H18" s="61">
        <f>G18-F18</f>
        <v>95.209035076770931</v>
      </c>
      <c r="I18" s="64">
        <f>H18*(-1)+$H$17</f>
        <v>-91.055132172285767</v>
      </c>
      <c r="J18" s="32">
        <f>IF($H18&lt;-15,-$H18-15,IF($H18&gt;15,15-$H18,0))-$J$17</f>
        <v>-79.060908073071005</v>
      </c>
      <c r="K18" s="32">
        <f>IF($H18&lt;-30,-$H18-30,IF($H18&gt;30,30-$H18,0))-$K$17</f>
        <v>-66.666634664510909</v>
      </c>
      <c r="L18" s="32">
        <f>IF($H18&lt;-45,-$H18-45,IF($H18&gt;45,45-$H18,0))-$L$17</f>
        <v>-53.189632775628489</v>
      </c>
      <c r="M18" s="32">
        <f t="shared" ref="M18:M81" si="28">IF($H18&lt;-60,-$H18-60,IF($H18&gt;60,60-$H18,0))-$M$17</f>
        <v>-39.917098952337398</v>
      </c>
      <c r="N18" s="61">
        <f>G18+M18</f>
        <v>20.978410388405038</v>
      </c>
      <c r="O18" s="87">
        <f>N18-F18</f>
        <v>55.291936124433533</v>
      </c>
      <c r="P18" s="32">
        <f>Taulukko5[[#This Row],[Tasaus 2023, €/asukas]]*Taulukko5[[#This Row],[Asukasluku 31.12.2022]]</f>
        <v>-836159.2787381002</v>
      </c>
      <c r="Q18" s="32">
        <f>Taulukko5[[#This Row],[Tasaus 2024, €/asukas]]*Taulukko5[[#This Row],[Asukasluku 31.12.2022]]</f>
        <v>-726016.31883501098</v>
      </c>
      <c r="R18" s="32">
        <f>Taulukko5[[#This Row],[Tasaus 2025, €/asukas]]*Taulukko5[[#This Row],[Asukasluku 31.12.2022]]</f>
        <v>-612199.70612420363</v>
      </c>
      <c r="S18" s="32">
        <f>Taulukko5[[#This Row],[Tasaus 2026, €/asukas]]*Taulukko5[[#This Row],[Asukasluku 31.12.2022]]</f>
        <v>-488440.39777859644</v>
      </c>
      <c r="T18" s="32">
        <f>Taulukko5[[#This Row],[Tasaus 2027, €/asukas]]*Taulukko5[[#This Row],[Asukasluku 31.12.2022]]</f>
        <v>-366558.71967931429</v>
      </c>
      <c r="U18" s="64">
        <f t="shared" ref="U18:U81" si="29">$H18+I18</f>
        <v>4.1539029044851645</v>
      </c>
      <c r="V18" s="32">
        <f t="shared" ref="V18:V81" si="30">$H18+J18</f>
        <v>16.148127003699926</v>
      </c>
      <c r="W18" s="32">
        <f t="shared" ref="W18:W81" si="31">$H18+K18</f>
        <v>28.542400412260022</v>
      </c>
      <c r="X18" s="32">
        <f t="shared" ref="X18:X81" si="32">$H18+L18</f>
        <v>42.019402301142442</v>
      </c>
      <c r="Y18" s="99">
        <f t="shared" ref="Y18:Y81" si="33">$H18+M18</f>
        <v>55.291936124433533</v>
      </c>
      <c r="Z18" s="110">
        <v>21.75</v>
      </c>
      <c r="AA18" s="34">
        <f>Z18-$E$9</f>
        <v>9.11</v>
      </c>
      <c r="AB18" s="33">
        <f t="shared" ref="AB18:AB80" si="34">AA18-Z18</f>
        <v>-12.64</v>
      </c>
      <c r="AC18" s="32">
        <v>138.5697316676341</v>
      </c>
      <c r="AD18" s="15">
        <f t="shared" si="23"/>
        <v>-2.9976985987448489E-2</v>
      </c>
      <c r="AE18" s="15">
        <f t="shared" si="24"/>
        <v>-0.11653430232824549</v>
      </c>
      <c r="AF18" s="15">
        <f t="shared" si="25"/>
        <v>-0.20597860780101881</v>
      </c>
      <c r="AG18" s="15">
        <f t="shared" si="26"/>
        <v>-0.30323651345394764</v>
      </c>
      <c r="AH18" s="111">
        <f t="shared" si="27"/>
        <v>-0.39901885829622441</v>
      </c>
    </row>
    <row r="19" spans="1:34" ht="15.75" x14ac:dyDescent="0.25">
      <c r="A19" s="25">
        <v>9</v>
      </c>
      <c r="B19" s="26" t="s">
        <v>10</v>
      </c>
      <c r="C19" s="25">
        <v>17</v>
      </c>
      <c r="D19" s="25">
        <v>25</v>
      </c>
      <c r="E19" s="31">
        <f>'Tasapainon muutos, pl. tasaus'!D9</f>
        <v>2447</v>
      </c>
      <c r="F19" s="64">
        <v>370.49807848600642</v>
      </c>
      <c r="G19" s="32">
        <v>364.88670958502428</v>
      </c>
      <c r="H19" s="61">
        <f t="shared" ref="H19:H82" si="35">G19-F19</f>
        <v>-5.6113689009821428</v>
      </c>
      <c r="I19" s="64">
        <f t="shared" ref="I19:I81" si="36">H19*(-1)+$H$17</f>
        <v>9.7652718054673073</v>
      </c>
      <c r="J19" s="32">
        <f t="shared" ref="J19:J81" si="37">IF($H19&lt;-15,-$H19-15,IF($H19&gt;15,15-$H19,0))-$J$17</f>
        <v>1.1481270036999331</v>
      </c>
      <c r="K19" s="32">
        <f t="shared" ref="K19:K81" si="38">IF($H19&lt;-30,-$H19-30,IF($H19&gt;30,30-$H19,0))-$K$17</f>
        <v>-1.4575995877399734</v>
      </c>
      <c r="L19" s="32">
        <f t="shared" ref="L19:L81" si="39">IF($H19&lt;-45,-$H19-45,IF($H19&gt;45,45-$H19,0))-$L$17</f>
        <v>-2.9805976988575589</v>
      </c>
      <c r="M19" s="32">
        <f t="shared" si="28"/>
        <v>-4.7080638755664674</v>
      </c>
      <c r="N19" s="61">
        <f>G19+M19</f>
        <v>360.17864570945778</v>
      </c>
      <c r="O19" s="87">
        <f>N19-F19</f>
        <v>-10.319432776548638</v>
      </c>
      <c r="P19" s="32">
        <f>Taulukko5[[#This Row],[Tasaus 2023, €/asukas]]*Taulukko5[[#This Row],[Asukasluku 31.12.2022]]</f>
        <v>23895.620107978502</v>
      </c>
      <c r="Q19" s="32">
        <f>Taulukko5[[#This Row],[Tasaus 2024, €/asukas]]*Taulukko5[[#This Row],[Asukasluku 31.12.2022]]</f>
        <v>2809.4667780537366</v>
      </c>
      <c r="R19" s="32">
        <f>Taulukko5[[#This Row],[Tasaus 2025, €/asukas]]*Taulukko5[[#This Row],[Asukasluku 31.12.2022]]</f>
        <v>-3566.7461911997152</v>
      </c>
      <c r="S19" s="32">
        <f>Taulukko5[[#This Row],[Tasaus 2026, €/asukas]]*Taulukko5[[#This Row],[Asukasluku 31.12.2022]]</f>
        <v>-7293.5225691044461</v>
      </c>
      <c r="T19" s="32">
        <f>Taulukko5[[#This Row],[Tasaus 2027, €/asukas]]*Taulukko5[[#This Row],[Asukasluku 31.12.2022]]</f>
        <v>-11520.632303511145</v>
      </c>
      <c r="U19" s="64">
        <f t="shared" si="29"/>
        <v>4.1539029044851645</v>
      </c>
      <c r="V19" s="32">
        <f t="shared" si="30"/>
        <v>-4.4632418972822094</v>
      </c>
      <c r="W19" s="32">
        <f t="shared" si="31"/>
        <v>-7.068968488722116</v>
      </c>
      <c r="X19" s="32">
        <f t="shared" si="32"/>
        <v>-8.5919665998397008</v>
      </c>
      <c r="Y19" s="99">
        <f t="shared" si="33"/>
        <v>-10.319432776548609</v>
      </c>
      <c r="Z19" s="110">
        <v>22</v>
      </c>
      <c r="AA19" s="34">
        <f t="shared" ref="AA19:AA80" si="40">Z19-$E$9</f>
        <v>9.36</v>
      </c>
      <c r="AB19" s="33">
        <f t="shared" si="34"/>
        <v>-12.64</v>
      </c>
      <c r="AC19" s="32">
        <v>146.39664381649175</v>
      </c>
      <c r="AD19" s="15">
        <f t="shared" si="23"/>
        <v>-2.8374304193011991E-2</v>
      </c>
      <c r="AE19" s="15">
        <f t="shared" si="24"/>
        <v>3.0487323895736881E-2</v>
      </c>
      <c r="AF19" s="15">
        <f t="shared" si="25"/>
        <v>4.8286410838646487E-2</v>
      </c>
      <c r="AG19" s="15">
        <f t="shared" si="26"/>
        <v>5.868964189240386E-2</v>
      </c>
      <c r="AH19" s="111">
        <f t="shared" si="27"/>
        <v>7.0489544756804828E-2</v>
      </c>
    </row>
    <row r="20" spans="1:34" ht="15.75" x14ac:dyDescent="0.25">
      <c r="A20" s="25">
        <v>10</v>
      </c>
      <c r="B20" s="26" t="s">
        <v>11</v>
      </c>
      <c r="C20" s="25">
        <v>14</v>
      </c>
      <c r="D20" s="25">
        <v>23</v>
      </c>
      <c r="E20" s="31">
        <f>'Tasapainon muutos, pl. tasaus'!D10</f>
        <v>11102</v>
      </c>
      <c r="F20" s="64">
        <v>-241.80748213728288</v>
      </c>
      <c r="G20" s="32">
        <v>-131.32058700869791</v>
      </c>
      <c r="H20" s="61">
        <f t="shared" si="35"/>
        <v>110.48689512858496</v>
      </c>
      <c r="I20" s="64">
        <f t="shared" si="36"/>
        <v>-106.3329922240998</v>
      </c>
      <c r="J20" s="32">
        <f t="shared" si="37"/>
        <v>-94.338768124885036</v>
      </c>
      <c r="K20" s="32">
        <f t="shared" si="38"/>
        <v>-81.94449471632494</v>
      </c>
      <c r="L20" s="32">
        <f t="shared" si="39"/>
        <v>-68.467492827442527</v>
      </c>
      <c r="M20" s="32">
        <f t="shared" si="28"/>
        <v>-55.194959004151428</v>
      </c>
      <c r="N20" s="61">
        <f t="shared" ref="N20:N81" si="41">G20+M20</f>
        <v>-186.51554601284934</v>
      </c>
      <c r="O20" s="87">
        <f t="shared" si="22"/>
        <v>55.291936124433533</v>
      </c>
      <c r="P20" s="32">
        <f>Taulukko5[[#This Row],[Tasaus 2023, €/asukas]]*Taulukko5[[#This Row],[Asukasluku 31.12.2022]]</f>
        <v>-1180508.8796719559</v>
      </c>
      <c r="Q20" s="32">
        <f>Taulukko5[[#This Row],[Tasaus 2024, €/asukas]]*Taulukko5[[#This Row],[Asukasluku 31.12.2022]]</f>
        <v>-1047349.0037224736</v>
      </c>
      <c r="R20" s="32">
        <f>Taulukko5[[#This Row],[Tasaus 2025, €/asukas]]*Taulukko5[[#This Row],[Asukasluku 31.12.2022]]</f>
        <v>-909747.78034063953</v>
      </c>
      <c r="S20" s="32">
        <f>Taulukko5[[#This Row],[Tasaus 2026, €/asukas]]*Taulukko5[[#This Row],[Asukasluku 31.12.2022]]</f>
        <v>-760126.10537026695</v>
      </c>
      <c r="T20" s="32">
        <f>Taulukko5[[#This Row],[Tasaus 2027, €/asukas]]*Taulukko5[[#This Row],[Asukasluku 31.12.2022]]</f>
        <v>-612774.43486408913</v>
      </c>
      <c r="U20" s="64">
        <f t="shared" si="29"/>
        <v>4.1539029044851645</v>
      </c>
      <c r="V20" s="32">
        <f t="shared" si="30"/>
        <v>16.148127003699926</v>
      </c>
      <c r="W20" s="32">
        <f t="shared" si="31"/>
        <v>28.542400412260022</v>
      </c>
      <c r="X20" s="32">
        <f t="shared" si="32"/>
        <v>42.019402301142435</v>
      </c>
      <c r="Y20" s="99">
        <f t="shared" si="33"/>
        <v>55.291936124433533</v>
      </c>
      <c r="Z20" s="110">
        <v>21.25</v>
      </c>
      <c r="AA20" s="34">
        <f t="shared" si="40"/>
        <v>8.61</v>
      </c>
      <c r="AB20" s="33">
        <f t="shared" si="34"/>
        <v>-12.64</v>
      </c>
      <c r="AC20" s="32">
        <v>137.92716362542021</v>
      </c>
      <c r="AD20" s="15">
        <f t="shared" si="23"/>
        <v>-3.0116641242375213E-2</v>
      </c>
      <c r="AE20" s="15">
        <f t="shared" si="24"/>
        <v>-0.11707720639826019</v>
      </c>
      <c r="AF20" s="15">
        <f t="shared" si="25"/>
        <v>-0.20693821044399124</v>
      </c>
      <c r="AG20" s="15">
        <f t="shared" si="26"/>
        <v>-0.30464921627227742</v>
      </c>
      <c r="AH20" s="111">
        <f t="shared" si="27"/>
        <v>-0.40087778702238996</v>
      </c>
    </row>
    <row r="21" spans="1:34" ht="15.75" x14ac:dyDescent="0.25">
      <c r="A21" s="25">
        <v>16</v>
      </c>
      <c r="B21" s="26" t="s">
        <v>12</v>
      </c>
      <c r="C21" s="25">
        <v>7</v>
      </c>
      <c r="D21" s="25">
        <v>24</v>
      </c>
      <c r="E21" s="31">
        <f>'Tasapainon muutos, pl. tasaus'!D11</f>
        <v>8014</v>
      </c>
      <c r="F21" s="64">
        <v>137.14776823017118</v>
      </c>
      <c r="G21" s="32">
        <v>-162.25894735665355</v>
      </c>
      <c r="H21" s="61">
        <f t="shared" si="35"/>
        <v>-299.4067155868247</v>
      </c>
      <c r="I21" s="64">
        <f t="shared" si="36"/>
        <v>303.56061849130987</v>
      </c>
      <c r="J21" s="32">
        <f t="shared" si="37"/>
        <v>285.55484259052463</v>
      </c>
      <c r="K21" s="32">
        <f t="shared" si="38"/>
        <v>267.94911599908471</v>
      </c>
      <c r="L21" s="32">
        <f t="shared" si="39"/>
        <v>251.42611788796714</v>
      </c>
      <c r="M21" s="32">
        <f t="shared" si="28"/>
        <v>234.69865171125824</v>
      </c>
      <c r="N21" s="61">
        <f t="shared" si="41"/>
        <v>72.439704354604686</v>
      </c>
      <c r="O21" s="87">
        <f t="shared" si="22"/>
        <v>-64.708063875566495</v>
      </c>
      <c r="P21" s="32">
        <f>Taulukko5[[#This Row],[Tasaus 2023, €/asukas]]*Taulukko5[[#This Row],[Asukasluku 31.12.2022]]</f>
        <v>2432734.7965893573</v>
      </c>
      <c r="Q21" s="32">
        <f>Taulukko5[[#This Row],[Tasaus 2024, €/asukas]]*Taulukko5[[#This Row],[Asukasluku 31.12.2022]]</f>
        <v>2288436.5085204644</v>
      </c>
      <c r="R21" s="32">
        <f>Taulukko5[[#This Row],[Tasaus 2025, €/asukas]]*Taulukko5[[#This Row],[Asukasluku 31.12.2022]]</f>
        <v>2147344.2156166648</v>
      </c>
      <c r="S21" s="32">
        <f>Taulukko5[[#This Row],[Tasaus 2026, €/asukas]]*Taulukko5[[#This Row],[Asukasluku 31.12.2022]]</f>
        <v>2014928.9087541685</v>
      </c>
      <c r="T21" s="32">
        <f>Taulukko5[[#This Row],[Tasaus 2027, €/asukas]]*Taulukko5[[#This Row],[Asukasluku 31.12.2022]]</f>
        <v>1880874.9948140236</v>
      </c>
      <c r="U21" s="64">
        <f t="shared" si="29"/>
        <v>4.1539029044851645</v>
      </c>
      <c r="V21" s="32">
        <f t="shared" si="30"/>
        <v>-13.851872996300074</v>
      </c>
      <c r="W21" s="32">
        <f t="shared" si="31"/>
        <v>-31.457599587739992</v>
      </c>
      <c r="X21" s="32">
        <f t="shared" si="32"/>
        <v>-47.980597698857565</v>
      </c>
      <c r="Y21" s="99">
        <f t="shared" si="33"/>
        <v>-64.708063875566467</v>
      </c>
      <c r="Z21" s="110">
        <v>20.75</v>
      </c>
      <c r="AA21" s="34">
        <f t="shared" si="40"/>
        <v>8.11</v>
      </c>
      <c r="AB21" s="33">
        <f t="shared" si="34"/>
        <v>-12.64</v>
      </c>
      <c r="AC21" s="32">
        <v>171.41638397873794</v>
      </c>
      <c r="AD21" s="15">
        <f t="shared" si="23"/>
        <v>-2.4232823071337242E-2</v>
      </c>
      <c r="AE21" s="15">
        <f t="shared" si="24"/>
        <v>8.0808337422508134E-2</v>
      </c>
      <c r="AF21" s="15">
        <f t="shared" si="25"/>
        <v>0.18351571102819386</v>
      </c>
      <c r="AG21" s="15">
        <f t="shared" si="26"/>
        <v>0.27990671944642675</v>
      </c>
      <c r="AH21" s="111">
        <f t="shared" si="27"/>
        <v>0.37749054304863117</v>
      </c>
    </row>
    <row r="22" spans="1:34" ht="15.75" x14ac:dyDescent="0.25">
      <c r="A22" s="25">
        <v>18</v>
      </c>
      <c r="B22" s="26" t="s">
        <v>13</v>
      </c>
      <c r="C22" s="25">
        <v>34</v>
      </c>
      <c r="D22" s="25">
        <v>25</v>
      </c>
      <c r="E22" s="31">
        <f>'Tasapainon muutos, pl. tasaus'!D12</f>
        <v>4763</v>
      </c>
      <c r="F22" s="64">
        <v>5.4007242522483025</v>
      </c>
      <c r="G22" s="32">
        <v>62.182258401936579</v>
      </c>
      <c r="H22" s="61">
        <f t="shared" si="35"/>
        <v>56.781534149688277</v>
      </c>
      <c r="I22" s="64">
        <f t="shared" si="36"/>
        <v>-52.627631245203112</v>
      </c>
      <c r="J22" s="32">
        <f t="shared" si="37"/>
        <v>-40.633407145988343</v>
      </c>
      <c r="K22" s="32">
        <f t="shared" si="38"/>
        <v>-28.239133737428251</v>
      </c>
      <c r="L22" s="32">
        <f t="shared" si="39"/>
        <v>-14.762131848545835</v>
      </c>
      <c r="M22" s="32">
        <f t="shared" si="28"/>
        <v>-4.7080638755664674</v>
      </c>
      <c r="N22" s="61">
        <f t="shared" si="41"/>
        <v>57.474194526370113</v>
      </c>
      <c r="O22" s="87">
        <f t="shared" si="22"/>
        <v>52.07347027412181</v>
      </c>
      <c r="P22" s="32">
        <f>Taulukko5[[#This Row],[Tasaus 2023, €/asukas]]*Taulukko5[[#This Row],[Asukasluku 31.12.2022]]</f>
        <v>-250665.40762090244</v>
      </c>
      <c r="Q22" s="32">
        <f>Taulukko5[[#This Row],[Tasaus 2024, €/asukas]]*Taulukko5[[#This Row],[Asukasluku 31.12.2022]]</f>
        <v>-193536.91823634249</v>
      </c>
      <c r="R22" s="32">
        <f>Taulukko5[[#This Row],[Tasaus 2025, €/asukas]]*Taulukko5[[#This Row],[Asukasluku 31.12.2022]]</f>
        <v>-134502.99399137075</v>
      </c>
      <c r="S22" s="32">
        <f>Taulukko5[[#This Row],[Tasaus 2026, €/asukas]]*Taulukko5[[#This Row],[Asukasluku 31.12.2022]]</f>
        <v>-70312.033994623809</v>
      </c>
      <c r="T22" s="32">
        <f>Taulukko5[[#This Row],[Tasaus 2027, €/asukas]]*Taulukko5[[#This Row],[Asukasluku 31.12.2022]]</f>
        <v>-22424.508239323084</v>
      </c>
      <c r="U22" s="64">
        <f t="shared" si="29"/>
        <v>4.1539029044851645</v>
      </c>
      <c r="V22" s="32">
        <f t="shared" si="30"/>
        <v>16.148127003699933</v>
      </c>
      <c r="W22" s="32">
        <f t="shared" si="31"/>
        <v>28.542400412260026</v>
      </c>
      <c r="X22" s="32">
        <f t="shared" si="32"/>
        <v>42.019402301142442</v>
      </c>
      <c r="Y22" s="99">
        <f t="shared" si="33"/>
        <v>52.07347027412181</v>
      </c>
      <c r="Z22" s="110">
        <v>21.499999999999996</v>
      </c>
      <c r="AA22" s="34">
        <f t="shared" si="40"/>
        <v>8.8599999999999959</v>
      </c>
      <c r="AB22" s="33">
        <f t="shared" si="34"/>
        <v>-12.64</v>
      </c>
      <c r="AC22" s="32">
        <v>196.7358909269677</v>
      </c>
      <c r="AD22" s="15">
        <f t="shared" si="23"/>
        <v>-2.11141082845284E-2</v>
      </c>
      <c r="AE22" s="15">
        <f t="shared" si="24"/>
        <v>-8.2080229121459292E-2</v>
      </c>
      <c r="AF22" s="15">
        <f t="shared" si="25"/>
        <v>-0.14507978324532322</v>
      </c>
      <c r="AG22" s="15">
        <f t="shared" si="26"/>
        <v>-0.21358279927042334</v>
      </c>
      <c r="AH22" s="111">
        <f t="shared" si="27"/>
        <v>-0.26468719067357427</v>
      </c>
    </row>
    <row r="23" spans="1:34" ht="15.75" x14ac:dyDescent="0.25">
      <c r="A23" s="25">
        <v>19</v>
      </c>
      <c r="B23" s="26" t="s">
        <v>14</v>
      </c>
      <c r="C23" s="25">
        <v>2</v>
      </c>
      <c r="D23" s="25">
        <v>25</v>
      </c>
      <c r="E23" s="31">
        <f>'Tasapainon muutos, pl. tasaus'!D13</f>
        <v>3965</v>
      </c>
      <c r="F23" s="64">
        <v>385.3515740524428</v>
      </c>
      <c r="G23" s="32">
        <v>501.26439146686999</v>
      </c>
      <c r="H23" s="61">
        <f t="shared" si="35"/>
        <v>115.9128174144272</v>
      </c>
      <c r="I23" s="64">
        <f t="shared" si="36"/>
        <v>-111.75891450994203</v>
      </c>
      <c r="J23" s="32">
        <f t="shared" si="37"/>
        <v>-99.764690410727269</v>
      </c>
      <c r="K23" s="32">
        <f t="shared" si="38"/>
        <v>-87.370417002167173</v>
      </c>
      <c r="L23" s="32">
        <f t="shared" si="39"/>
        <v>-73.89341511328476</v>
      </c>
      <c r="M23" s="32">
        <f t="shared" si="28"/>
        <v>-60.620881289993662</v>
      </c>
      <c r="N23" s="61">
        <f t="shared" si="41"/>
        <v>440.64351017687636</v>
      </c>
      <c r="O23" s="87">
        <f t="shared" si="22"/>
        <v>55.291936124433562</v>
      </c>
      <c r="P23" s="32">
        <f>Taulukko5[[#This Row],[Tasaus 2023, €/asukas]]*Taulukko5[[#This Row],[Asukasluku 31.12.2022]]</f>
        <v>-443124.09603192017</v>
      </c>
      <c r="Q23" s="32">
        <f>Taulukko5[[#This Row],[Tasaus 2024, €/asukas]]*Taulukko5[[#This Row],[Asukasluku 31.12.2022]]</f>
        <v>-395566.99747853359</v>
      </c>
      <c r="R23" s="32">
        <f>Taulukko5[[#This Row],[Tasaus 2025, €/asukas]]*Taulukko5[[#This Row],[Asukasluku 31.12.2022]]</f>
        <v>-346423.70341359283</v>
      </c>
      <c r="S23" s="32">
        <f>Taulukko5[[#This Row],[Tasaus 2026, €/asukas]]*Taulukko5[[#This Row],[Asukasluku 31.12.2022]]</f>
        <v>-292987.39092417405</v>
      </c>
      <c r="T23" s="32">
        <f>Taulukko5[[#This Row],[Tasaus 2027, €/asukas]]*Taulukko5[[#This Row],[Asukasluku 31.12.2022]]</f>
        <v>-240361.79431482486</v>
      </c>
      <c r="U23" s="64">
        <f t="shared" si="29"/>
        <v>4.1539029044851645</v>
      </c>
      <c r="V23" s="32">
        <f t="shared" si="30"/>
        <v>16.148127003699926</v>
      </c>
      <c r="W23" s="32">
        <f t="shared" si="31"/>
        <v>28.542400412260022</v>
      </c>
      <c r="X23" s="32">
        <f t="shared" si="32"/>
        <v>42.019402301142435</v>
      </c>
      <c r="Y23" s="99">
        <f t="shared" si="33"/>
        <v>55.291936124433533</v>
      </c>
      <c r="Z23" s="110">
        <v>21.5</v>
      </c>
      <c r="AA23" s="34">
        <f t="shared" si="40"/>
        <v>8.86</v>
      </c>
      <c r="AB23" s="33">
        <f t="shared" si="34"/>
        <v>-12.64</v>
      </c>
      <c r="AC23" s="32">
        <v>184.02863727442895</v>
      </c>
      <c r="AD23" s="15">
        <f t="shared" si="23"/>
        <v>-2.2572046209801258E-2</v>
      </c>
      <c r="AE23" s="15">
        <f t="shared" si="24"/>
        <v>-8.7747902950666104E-2</v>
      </c>
      <c r="AF23" s="15">
        <f t="shared" si="25"/>
        <v>-0.1550976023894409</v>
      </c>
      <c r="AG23" s="15">
        <f t="shared" si="26"/>
        <v>-0.22833078005398616</v>
      </c>
      <c r="AH23" s="111">
        <f t="shared" si="27"/>
        <v>-0.30045289115509</v>
      </c>
    </row>
    <row r="24" spans="1:34" ht="15.75" x14ac:dyDescent="0.25">
      <c r="A24" s="25">
        <v>20</v>
      </c>
      <c r="B24" s="26" t="s">
        <v>15</v>
      </c>
      <c r="C24" s="25">
        <v>6</v>
      </c>
      <c r="D24" s="25">
        <v>23</v>
      </c>
      <c r="E24" s="31">
        <f>'Tasapainon muutos, pl. tasaus'!D14</f>
        <v>16473</v>
      </c>
      <c r="F24" s="64">
        <v>-170.36291050264899</v>
      </c>
      <c r="G24" s="32">
        <v>-26.086854619861594</v>
      </c>
      <c r="H24" s="61">
        <f t="shared" si="35"/>
        <v>144.2760558827874</v>
      </c>
      <c r="I24" s="64">
        <f t="shared" si="36"/>
        <v>-140.12215297830224</v>
      </c>
      <c r="J24" s="32">
        <f t="shared" si="37"/>
        <v>-128.12792887908748</v>
      </c>
      <c r="K24" s="32">
        <f t="shared" si="38"/>
        <v>-115.73365547052738</v>
      </c>
      <c r="L24" s="32">
        <f t="shared" si="39"/>
        <v>-102.25665358164497</v>
      </c>
      <c r="M24" s="32">
        <f t="shared" si="28"/>
        <v>-88.98411975835387</v>
      </c>
      <c r="N24" s="61">
        <f t="shared" si="41"/>
        <v>-115.07097437821547</v>
      </c>
      <c r="O24" s="87">
        <f t="shared" si="22"/>
        <v>55.291936124433519</v>
      </c>
      <c r="P24" s="32">
        <f>Taulukko5[[#This Row],[Tasaus 2023, €/asukas]]*Taulukko5[[#This Row],[Asukasluku 31.12.2022]]</f>
        <v>-2308232.2260115729</v>
      </c>
      <c r="Q24" s="32">
        <f>Taulukko5[[#This Row],[Tasaus 2024, €/asukas]]*Taulukko5[[#This Row],[Asukasluku 31.12.2022]]</f>
        <v>-2110651.3724252079</v>
      </c>
      <c r="R24" s="32">
        <f>Taulukko5[[#This Row],[Tasaus 2025, €/asukas]]*Taulukko5[[#This Row],[Asukasluku 31.12.2022]]</f>
        <v>-1906480.5065659976</v>
      </c>
      <c r="S24" s="32">
        <f>Taulukko5[[#This Row],[Tasaus 2026, €/asukas]]*Taulukko5[[#This Row],[Asukasluku 31.12.2022]]</f>
        <v>-1684473.8544504375</v>
      </c>
      <c r="T24" s="32">
        <f>Taulukko5[[#This Row],[Tasaus 2027, €/asukas]]*Taulukko5[[#This Row],[Asukasluku 31.12.2022]]</f>
        <v>-1465835.4047793632</v>
      </c>
      <c r="U24" s="64">
        <f t="shared" si="29"/>
        <v>4.1539029044851645</v>
      </c>
      <c r="V24" s="32">
        <f t="shared" si="30"/>
        <v>16.148127003699926</v>
      </c>
      <c r="W24" s="32">
        <f t="shared" si="31"/>
        <v>28.542400412260022</v>
      </c>
      <c r="X24" s="32">
        <f t="shared" si="32"/>
        <v>42.019402301142435</v>
      </c>
      <c r="Y24" s="99">
        <f t="shared" si="33"/>
        <v>55.291936124433533</v>
      </c>
      <c r="Z24" s="110">
        <v>22</v>
      </c>
      <c r="AA24" s="34">
        <f t="shared" si="40"/>
        <v>9.36</v>
      </c>
      <c r="AB24" s="33">
        <f t="shared" si="34"/>
        <v>-12.64</v>
      </c>
      <c r="AC24" s="32">
        <v>176.234642068401</v>
      </c>
      <c r="AD24" s="15">
        <f t="shared" si="23"/>
        <v>-2.3570297279424397E-2</v>
      </c>
      <c r="AE24" s="15">
        <f t="shared" si="24"/>
        <v>-9.1628563000868135E-2</v>
      </c>
      <c r="AF24" s="15">
        <f t="shared" si="25"/>
        <v>-0.1619568098375461</v>
      </c>
      <c r="AG24" s="15">
        <f t="shared" si="26"/>
        <v>-0.23842873233080741</v>
      </c>
      <c r="AH24" s="111">
        <f t="shared" si="27"/>
        <v>-0.31374045122736638</v>
      </c>
    </row>
    <row r="25" spans="1:34" ht="15.75" x14ac:dyDescent="0.25">
      <c r="A25" s="25">
        <v>46</v>
      </c>
      <c r="B25" s="26" t="s">
        <v>16</v>
      </c>
      <c r="C25" s="25">
        <v>10</v>
      </c>
      <c r="D25" s="25">
        <v>26</v>
      </c>
      <c r="E25" s="31">
        <f>'Tasapainon muutos, pl. tasaus'!D15</f>
        <v>1341</v>
      </c>
      <c r="F25" s="64">
        <v>901.31500180408159</v>
      </c>
      <c r="G25" s="32">
        <v>653.67707305771353</v>
      </c>
      <c r="H25" s="61">
        <f t="shared" si="35"/>
        <v>-247.63792874636806</v>
      </c>
      <c r="I25" s="64">
        <f t="shared" si="36"/>
        <v>251.79183165085323</v>
      </c>
      <c r="J25" s="32">
        <f t="shared" si="37"/>
        <v>233.78605575006799</v>
      </c>
      <c r="K25" s="32">
        <f t="shared" si="38"/>
        <v>216.1803291586281</v>
      </c>
      <c r="L25" s="32">
        <f t="shared" si="39"/>
        <v>199.6573310475105</v>
      </c>
      <c r="M25" s="32">
        <f t="shared" si="28"/>
        <v>182.92986487080159</v>
      </c>
      <c r="N25" s="61">
        <f t="shared" si="41"/>
        <v>836.60693792851509</v>
      </c>
      <c r="O25" s="87">
        <f t="shared" si="22"/>
        <v>-64.708063875566495</v>
      </c>
      <c r="P25" s="32">
        <f>Taulukko5[[#This Row],[Tasaus 2023, €/asukas]]*Taulukko5[[#This Row],[Asukasluku 31.12.2022]]</f>
        <v>337652.84624379419</v>
      </c>
      <c r="Q25" s="32">
        <f>Taulukko5[[#This Row],[Tasaus 2024, €/asukas]]*Taulukko5[[#This Row],[Asukasluku 31.12.2022]]</f>
        <v>313507.10076084116</v>
      </c>
      <c r="R25" s="32">
        <f>Taulukko5[[#This Row],[Tasaus 2025, €/asukas]]*Taulukko5[[#This Row],[Asukasluku 31.12.2022]]</f>
        <v>289897.82140172028</v>
      </c>
      <c r="S25" s="32">
        <f>Taulukko5[[#This Row],[Tasaus 2026, €/asukas]]*Taulukko5[[#This Row],[Asukasluku 31.12.2022]]</f>
        <v>267740.48093471158</v>
      </c>
      <c r="T25" s="32">
        <f>Taulukko5[[#This Row],[Tasaus 2027, €/asukas]]*Taulukko5[[#This Row],[Asukasluku 31.12.2022]]</f>
        <v>245308.94879174494</v>
      </c>
      <c r="U25" s="64">
        <f t="shared" si="29"/>
        <v>4.1539029044851645</v>
      </c>
      <c r="V25" s="32">
        <f t="shared" si="30"/>
        <v>-13.851872996300074</v>
      </c>
      <c r="W25" s="32">
        <f t="shared" si="31"/>
        <v>-31.457599587739963</v>
      </c>
      <c r="X25" s="32">
        <f t="shared" si="32"/>
        <v>-47.980597698857565</v>
      </c>
      <c r="Y25" s="99">
        <f t="shared" si="33"/>
        <v>-64.708063875566467</v>
      </c>
      <c r="Z25" s="110">
        <v>21</v>
      </c>
      <c r="AA25" s="34">
        <f t="shared" si="40"/>
        <v>8.36</v>
      </c>
      <c r="AB25" s="33">
        <f t="shared" si="34"/>
        <v>-12.64</v>
      </c>
      <c r="AC25" s="32">
        <v>135.2903899662648</v>
      </c>
      <c r="AD25" s="15">
        <f t="shared" si="23"/>
        <v>-3.0703606557132085E-2</v>
      </c>
      <c r="AE25" s="15">
        <f t="shared" si="24"/>
        <v>0.10238623009183501</v>
      </c>
      <c r="AF25" s="15">
        <f t="shared" si="25"/>
        <v>0.23251909906966817</v>
      </c>
      <c r="AG25" s="15">
        <f t="shared" si="26"/>
        <v>0.35464897182144067</v>
      </c>
      <c r="AH25" s="111">
        <f t="shared" si="27"/>
        <v>0.47829017191614043</v>
      </c>
    </row>
    <row r="26" spans="1:34" ht="15.75" x14ac:dyDescent="0.25">
      <c r="A26" s="25">
        <v>47</v>
      </c>
      <c r="B26" s="26" t="s">
        <v>17</v>
      </c>
      <c r="C26" s="25">
        <v>19</v>
      </c>
      <c r="D26" s="25">
        <v>26</v>
      </c>
      <c r="E26" s="31">
        <f>'Tasapainon muutos, pl. tasaus'!D16</f>
        <v>1811</v>
      </c>
      <c r="F26" s="64">
        <v>1133.9589589178493</v>
      </c>
      <c r="G26" s="32">
        <v>845.92432566714376</v>
      </c>
      <c r="H26" s="61">
        <f t="shared" si="35"/>
        <v>-288.0346332507055</v>
      </c>
      <c r="I26" s="64">
        <f t="shared" si="36"/>
        <v>292.18853615519066</v>
      </c>
      <c r="J26" s="32">
        <f t="shared" si="37"/>
        <v>274.18276025440542</v>
      </c>
      <c r="K26" s="32">
        <f t="shared" si="38"/>
        <v>256.5770336629655</v>
      </c>
      <c r="L26" s="32">
        <f t="shared" si="39"/>
        <v>240.05403555184793</v>
      </c>
      <c r="M26" s="32">
        <f t="shared" si="28"/>
        <v>223.32656937513903</v>
      </c>
      <c r="N26" s="61">
        <f t="shared" si="41"/>
        <v>1069.2508950422828</v>
      </c>
      <c r="O26" s="87">
        <f t="shared" si="22"/>
        <v>-64.708063875566495</v>
      </c>
      <c r="P26" s="32">
        <f>Taulukko5[[#This Row],[Tasaus 2023, €/asukas]]*Taulukko5[[#This Row],[Asukasluku 31.12.2022]]</f>
        <v>529153.43897705025</v>
      </c>
      <c r="Q26" s="32">
        <f>Taulukko5[[#This Row],[Tasaus 2024, €/asukas]]*Taulukko5[[#This Row],[Asukasluku 31.12.2022]]</f>
        <v>496544.9788207282</v>
      </c>
      <c r="R26" s="32">
        <f>Taulukko5[[#This Row],[Tasaus 2025, €/asukas]]*Taulukko5[[#This Row],[Asukasluku 31.12.2022]]</f>
        <v>464661.00796363055</v>
      </c>
      <c r="S26" s="32">
        <f>Taulukko5[[#This Row],[Tasaus 2026, €/asukas]]*Taulukko5[[#This Row],[Asukasluku 31.12.2022]]</f>
        <v>434737.85838439659</v>
      </c>
      <c r="T26" s="32">
        <f>Taulukko5[[#This Row],[Tasaus 2027, €/asukas]]*Taulukko5[[#This Row],[Asukasluku 31.12.2022]]</f>
        <v>404444.4171383768</v>
      </c>
      <c r="U26" s="64">
        <f t="shared" si="29"/>
        <v>4.1539029044851645</v>
      </c>
      <c r="V26" s="32">
        <f t="shared" si="30"/>
        <v>-13.851872996300074</v>
      </c>
      <c r="W26" s="32">
        <f t="shared" si="31"/>
        <v>-31.457599587739992</v>
      </c>
      <c r="X26" s="32">
        <f t="shared" si="32"/>
        <v>-47.980597698857565</v>
      </c>
      <c r="Y26" s="99">
        <f t="shared" si="33"/>
        <v>-64.708063875566467</v>
      </c>
      <c r="Z26" s="110">
        <v>21.25</v>
      </c>
      <c r="AA26" s="34">
        <f t="shared" si="40"/>
        <v>8.61</v>
      </c>
      <c r="AB26" s="33">
        <f t="shared" si="34"/>
        <v>-12.64</v>
      </c>
      <c r="AC26" s="32">
        <v>144.83917979467725</v>
      </c>
      <c r="AD26" s="15">
        <f t="shared" si="23"/>
        <v>-2.8679414716195582E-2</v>
      </c>
      <c r="AE26" s="15">
        <f t="shared" si="24"/>
        <v>9.5636229202183884E-2</v>
      </c>
      <c r="AF26" s="15">
        <f t="shared" si="25"/>
        <v>0.21718984899206145</v>
      </c>
      <c r="AG26" s="15">
        <f t="shared" si="26"/>
        <v>0.3312680848294946</v>
      </c>
      <c r="AH26" s="111">
        <f t="shared" si="27"/>
        <v>0.44675801096979456</v>
      </c>
    </row>
    <row r="27" spans="1:34" ht="15.75" x14ac:dyDescent="0.25">
      <c r="A27" s="25">
        <v>49</v>
      </c>
      <c r="B27" s="26" t="s">
        <v>18</v>
      </c>
      <c r="C27" s="25">
        <v>33</v>
      </c>
      <c r="D27" s="25">
        <v>20</v>
      </c>
      <c r="E27" s="31">
        <f>'Tasapainon muutos, pl. tasaus'!D17</f>
        <v>305274</v>
      </c>
      <c r="F27" s="64">
        <v>418.17659755501529</v>
      </c>
      <c r="G27" s="32">
        <v>260.31246807265882</v>
      </c>
      <c r="H27" s="61">
        <f t="shared" si="35"/>
        <v>-157.86412948235647</v>
      </c>
      <c r="I27" s="64">
        <f t="shared" si="36"/>
        <v>162.01803238684164</v>
      </c>
      <c r="J27" s="32">
        <f t="shared" si="37"/>
        <v>144.0122564860564</v>
      </c>
      <c r="K27" s="32">
        <f t="shared" si="38"/>
        <v>126.4065298946165</v>
      </c>
      <c r="L27" s="32">
        <f t="shared" si="39"/>
        <v>109.88353178349891</v>
      </c>
      <c r="M27" s="32">
        <f t="shared" si="28"/>
        <v>93.156065606790008</v>
      </c>
      <c r="N27" s="61">
        <f t="shared" si="41"/>
        <v>353.4685336794488</v>
      </c>
      <c r="O27" s="87">
        <f t="shared" si="22"/>
        <v>-64.708063875566495</v>
      </c>
      <c r="P27" s="32">
        <f>Taulukko5[[#This Row],[Tasaus 2023, €/asukas]]*Taulukko5[[#This Row],[Asukasluku 31.12.2022]]</f>
        <v>49459892.818860695</v>
      </c>
      <c r="Q27" s="32">
        <f>Taulukko5[[#This Row],[Tasaus 2024, €/asukas]]*Taulukko5[[#This Row],[Asukasluku 31.12.2022]]</f>
        <v>43963197.586524382</v>
      </c>
      <c r="R27" s="32">
        <f>Taulukko5[[#This Row],[Tasaus 2025, €/asukas]]*Taulukko5[[#This Row],[Asukasluku 31.12.2022]]</f>
        <v>38588627.007049158</v>
      </c>
      <c r="S27" s="32">
        <f>Taulukko5[[#This Row],[Tasaus 2026, €/asukas]]*Taulukko5[[#This Row],[Asukasluku 31.12.2022]]</f>
        <v>33544585.281675845</v>
      </c>
      <c r="T27" s="32">
        <f>Taulukko5[[#This Row],[Tasaus 2027, €/asukas]]*Taulukko5[[#This Row],[Asukasluku 31.12.2022]]</f>
        <v>28438124.772047214</v>
      </c>
      <c r="U27" s="64">
        <f t="shared" si="29"/>
        <v>4.1539029044851645</v>
      </c>
      <c r="V27" s="32">
        <f t="shared" si="30"/>
        <v>-13.851872996300074</v>
      </c>
      <c r="W27" s="32">
        <f t="shared" si="31"/>
        <v>-31.457599587739978</v>
      </c>
      <c r="X27" s="32">
        <f t="shared" si="32"/>
        <v>-47.980597698857565</v>
      </c>
      <c r="Y27" s="99">
        <f t="shared" si="33"/>
        <v>-64.708063875566467</v>
      </c>
      <c r="Z27" s="110">
        <v>18</v>
      </c>
      <c r="AA27" s="34">
        <f t="shared" si="40"/>
        <v>5.3599999999999994</v>
      </c>
      <c r="AB27" s="33">
        <f t="shared" si="34"/>
        <v>-12.64</v>
      </c>
      <c r="AC27" s="32">
        <v>270.05314862700897</v>
      </c>
      <c r="AD27" s="15">
        <f t="shared" si="23"/>
        <v>-1.5381797715021043E-2</v>
      </c>
      <c r="AE27" s="15">
        <f t="shared" si="24"/>
        <v>5.129313643156945E-2</v>
      </c>
      <c r="AF27" s="15">
        <f t="shared" si="25"/>
        <v>0.11648669807286147</v>
      </c>
      <c r="AG27" s="15">
        <f t="shared" si="26"/>
        <v>0.17767094345242104</v>
      </c>
      <c r="AH27" s="111">
        <f t="shared" si="27"/>
        <v>0.2396123289232214</v>
      </c>
    </row>
    <row r="28" spans="1:34" ht="14.25" customHeight="1" x14ac:dyDescent="0.25">
      <c r="A28" s="25">
        <v>50</v>
      </c>
      <c r="B28" s="26" t="s">
        <v>19</v>
      </c>
      <c r="C28" s="25">
        <v>4</v>
      </c>
      <c r="D28" s="25">
        <v>23</v>
      </c>
      <c r="E28" s="31">
        <f>'Tasapainon muutos, pl. tasaus'!D18</f>
        <v>11276</v>
      </c>
      <c r="F28" s="64">
        <v>-274.73943991005109</v>
      </c>
      <c r="G28" s="32">
        <v>-217.18961749089641</v>
      </c>
      <c r="H28" s="61">
        <f t="shared" si="35"/>
        <v>57.54982241915468</v>
      </c>
      <c r="I28" s="64">
        <f t="shared" si="36"/>
        <v>-53.395919514669515</v>
      </c>
      <c r="J28" s="32">
        <f t="shared" si="37"/>
        <v>-41.401695415454746</v>
      </c>
      <c r="K28" s="32">
        <f t="shared" si="38"/>
        <v>-29.007422006894654</v>
      </c>
      <c r="L28" s="32">
        <f t="shared" si="39"/>
        <v>-15.530420118012238</v>
      </c>
      <c r="M28" s="32">
        <f t="shared" si="28"/>
        <v>-4.7080638755664674</v>
      </c>
      <c r="N28" s="61">
        <f t="shared" si="41"/>
        <v>-221.89768136646288</v>
      </c>
      <c r="O28" s="87">
        <f t="shared" si="22"/>
        <v>52.841758543588213</v>
      </c>
      <c r="P28" s="32">
        <f>Taulukko5[[#This Row],[Tasaus 2023, €/asukas]]*Taulukko5[[#This Row],[Asukasluku 31.12.2022]]</f>
        <v>-602092.38844741345</v>
      </c>
      <c r="Q28" s="32">
        <f>Taulukko5[[#This Row],[Tasaus 2024, €/asukas]]*Taulukko5[[#This Row],[Asukasluku 31.12.2022]]</f>
        <v>-466845.51750466775</v>
      </c>
      <c r="R28" s="32">
        <f>Taulukko5[[#This Row],[Tasaus 2025, €/asukas]]*Taulukko5[[#This Row],[Asukasluku 31.12.2022]]</f>
        <v>-327087.69054974412</v>
      </c>
      <c r="S28" s="32">
        <f>Taulukko5[[#This Row],[Tasaus 2026, €/asukas]]*Taulukko5[[#This Row],[Asukasluku 31.12.2022]]</f>
        <v>-175121.01725070601</v>
      </c>
      <c r="T28" s="32">
        <f>Taulukko5[[#This Row],[Tasaus 2027, €/asukas]]*Taulukko5[[#This Row],[Asukasluku 31.12.2022]]</f>
        <v>-53088.12826088749</v>
      </c>
      <c r="U28" s="64">
        <f t="shared" si="29"/>
        <v>4.1539029044851645</v>
      </c>
      <c r="V28" s="32">
        <f t="shared" si="30"/>
        <v>16.148127003699933</v>
      </c>
      <c r="W28" s="32">
        <f t="shared" si="31"/>
        <v>28.542400412260026</v>
      </c>
      <c r="X28" s="32">
        <f t="shared" si="32"/>
        <v>42.019402301142442</v>
      </c>
      <c r="Y28" s="99">
        <f t="shared" si="33"/>
        <v>52.841758543588213</v>
      </c>
      <c r="Z28" s="110">
        <v>21</v>
      </c>
      <c r="AA28" s="34">
        <f t="shared" si="40"/>
        <v>8.36</v>
      </c>
      <c r="AB28" s="33">
        <f t="shared" si="34"/>
        <v>-12.64</v>
      </c>
      <c r="AC28" s="32">
        <v>179.37603391504695</v>
      </c>
      <c r="AD28" s="15">
        <f t="shared" si="23"/>
        <v>-2.3157513374682293E-2</v>
      </c>
      <c r="AE28" s="15">
        <f t="shared" si="24"/>
        <v>-9.0023882517927326E-2</v>
      </c>
      <c r="AF28" s="15">
        <f t="shared" si="25"/>
        <v>-0.15912047885827266</v>
      </c>
      <c r="AG28" s="15">
        <f t="shared" si="26"/>
        <v>-0.23425315737019228</v>
      </c>
      <c r="AH28" s="111">
        <f t="shared" si="27"/>
        <v>-0.29458650294729027</v>
      </c>
    </row>
    <row r="29" spans="1:34" ht="15.75" x14ac:dyDescent="0.25">
      <c r="A29" s="25">
        <v>51</v>
      </c>
      <c r="B29" s="26" t="s">
        <v>20</v>
      </c>
      <c r="C29" s="25">
        <v>4</v>
      </c>
      <c r="D29" s="25">
        <v>24</v>
      </c>
      <c r="E29" s="31">
        <f>'Tasapainon muutos, pl. tasaus'!D19</f>
        <v>9211</v>
      </c>
      <c r="F29" s="64">
        <v>-2030.3650440579879</v>
      </c>
      <c r="G29" s="32">
        <v>-1519.2075102260515</v>
      </c>
      <c r="H29" s="61">
        <f t="shared" si="35"/>
        <v>511.15753383193646</v>
      </c>
      <c r="I29" s="64">
        <f t="shared" si="36"/>
        <v>-507.0036309274513</v>
      </c>
      <c r="J29" s="32">
        <f t="shared" si="37"/>
        <v>-495.00940682823654</v>
      </c>
      <c r="K29" s="32">
        <f t="shared" si="38"/>
        <v>-482.61513341967645</v>
      </c>
      <c r="L29" s="32">
        <f t="shared" si="39"/>
        <v>-469.138131530794</v>
      </c>
      <c r="M29" s="32">
        <f t="shared" si="28"/>
        <v>-455.86559770750296</v>
      </c>
      <c r="N29" s="61">
        <f t="shared" si="41"/>
        <v>-1975.0731079335544</v>
      </c>
      <c r="O29" s="87">
        <f t="shared" si="22"/>
        <v>55.291936124433505</v>
      </c>
      <c r="P29" s="32">
        <f>Taulukko5[[#This Row],[Tasaus 2023, €/asukas]]*Taulukko5[[#This Row],[Asukasluku 31.12.2022]]</f>
        <v>-4670010.4444727534</v>
      </c>
      <c r="Q29" s="32">
        <f>Taulukko5[[#This Row],[Tasaus 2024, €/asukas]]*Taulukko5[[#This Row],[Asukasluku 31.12.2022]]</f>
        <v>-4559531.6462948872</v>
      </c>
      <c r="R29" s="32">
        <f>Taulukko5[[#This Row],[Tasaus 2025, €/asukas]]*Taulukko5[[#This Row],[Asukasluku 31.12.2022]]</f>
        <v>-4445367.9939286401</v>
      </c>
      <c r="S29" s="32">
        <f>Taulukko5[[#This Row],[Tasaus 2026, €/asukas]]*Taulukko5[[#This Row],[Asukasluku 31.12.2022]]</f>
        <v>-4321231.3295301432</v>
      </c>
      <c r="T29" s="32">
        <f>Taulukko5[[#This Row],[Tasaus 2027, €/asukas]]*Taulukko5[[#This Row],[Asukasluku 31.12.2022]]</f>
        <v>-4198978.0204838095</v>
      </c>
      <c r="U29" s="64">
        <f t="shared" si="29"/>
        <v>4.1539029044851645</v>
      </c>
      <c r="V29" s="32">
        <f t="shared" si="30"/>
        <v>16.148127003699926</v>
      </c>
      <c r="W29" s="32">
        <f t="shared" si="31"/>
        <v>28.542400412260008</v>
      </c>
      <c r="X29" s="32">
        <f t="shared" si="32"/>
        <v>42.019402301142463</v>
      </c>
      <c r="Y29" s="99">
        <f t="shared" si="33"/>
        <v>55.291936124433505</v>
      </c>
      <c r="Z29" s="110">
        <v>18</v>
      </c>
      <c r="AA29" s="34">
        <f t="shared" si="40"/>
        <v>5.3599999999999994</v>
      </c>
      <c r="AB29" s="33">
        <f t="shared" si="34"/>
        <v>-12.64</v>
      </c>
      <c r="AC29" s="32">
        <v>201.69948117386014</v>
      </c>
      <c r="AD29" s="15">
        <f t="shared" si="23"/>
        <v>-2.0594514573414293E-2</v>
      </c>
      <c r="AE29" s="15">
        <f t="shared" si="24"/>
        <v>-8.0060329901298188E-2</v>
      </c>
      <c r="AF29" s="15">
        <f t="shared" si="25"/>
        <v>-0.14150953808184139</v>
      </c>
      <c r="AG29" s="15">
        <f t="shared" si="26"/>
        <v>-0.20832677435061295</v>
      </c>
      <c r="AH29" s="111">
        <f t="shared" si="27"/>
        <v>-0.27413028433510533</v>
      </c>
    </row>
    <row r="30" spans="1:34" ht="15.75" x14ac:dyDescent="0.25">
      <c r="A30" s="25">
        <v>52</v>
      </c>
      <c r="B30" s="26" t="s">
        <v>21</v>
      </c>
      <c r="C30" s="25">
        <v>14</v>
      </c>
      <c r="D30" s="25">
        <v>25</v>
      </c>
      <c r="E30" s="31">
        <f>'Tasapainon muutos, pl. tasaus'!D20</f>
        <v>2346</v>
      </c>
      <c r="F30" s="64">
        <v>20.066423507370786</v>
      </c>
      <c r="G30" s="32">
        <v>-61.522451533820444</v>
      </c>
      <c r="H30" s="61">
        <f t="shared" si="35"/>
        <v>-81.58887504119123</v>
      </c>
      <c r="I30" s="64">
        <f t="shared" si="36"/>
        <v>85.742777945676394</v>
      </c>
      <c r="J30" s="32">
        <f t="shared" si="37"/>
        <v>67.737002044891156</v>
      </c>
      <c r="K30" s="32">
        <f t="shared" si="38"/>
        <v>50.131275453451259</v>
      </c>
      <c r="L30" s="32">
        <f t="shared" si="39"/>
        <v>33.608277342333672</v>
      </c>
      <c r="M30" s="32">
        <f t="shared" si="28"/>
        <v>16.880811165624763</v>
      </c>
      <c r="N30" s="61">
        <f t="shared" si="41"/>
        <v>-44.641640368195681</v>
      </c>
      <c r="O30" s="87">
        <f t="shared" si="22"/>
        <v>-64.708063875566467</v>
      </c>
      <c r="P30" s="32">
        <f>Taulukko5[[#This Row],[Tasaus 2023, €/asukas]]*Taulukko5[[#This Row],[Asukasluku 31.12.2022]]</f>
        <v>201152.55706055684</v>
      </c>
      <c r="Q30" s="32">
        <f>Taulukko5[[#This Row],[Tasaus 2024, €/asukas]]*Taulukko5[[#This Row],[Asukasluku 31.12.2022]]</f>
        <v>158911.00679731465</v>
      </c>
      <c r="R30" s="32">
        <f>Taulukko5[[#This Row],[Tasaus 2025, €/asukas]]*Taulukko5[[#This Row],[Asukasluku 31.12.2022]]</f>
        <v>117607.97221379666</v>
      </c>
      <c r="S30" s="32">
        <f>Taulukko5[[#This Row],[Tasaus 2026, €/asukas]]*Taulukko5[[#This Row],[Asukasluku 31.12.2022]]</f>
        <v>78845.018645114789</v>
      </c>
      <c r="T30" s="32">
        <f>Taulukko5[[#This Row],[Tasaus 2027, €/asukas]]*Taulukko5[[#This Row],[Asukasluku 31.12.2022]]</f>
        <v>39602.382994555694</v>
      </c>
      <c r="U30" s="64">
        <f t="shared" si="29"/>
        <v>4.1539029044851645</v>
      </c>
      <c r="V30" s="32">
        <f t="shared" si="30"/>
        <v>-13.851872996300074</v>
      </c>
      <c r="W30" s="32">
        <f t="shared" si="31"/>
        <v>-31.457599587739971</v>
      </c>
      <c r="X30" s="32">
        <f t="shared" si="32"/>
        <v>-47.980597698857558</v>
      </c>
      <c r="Y30" s="99">
        <f t="shared" si="33"/>
        <v>-64.708063875566467</v>
      </c>
      <c r="Z30" s="110">
        <v>22.499999999999996</v>
      </c>
      <c r="AA30" s="34">
        <f t="shared" si="40"/>
        <v>9.8599999999999959</v>
      </c>
      <c r="AB30" s="33">
        <f t="shared" si="34"/>
        <v>-12.64</v>
      </c>
      <c r="AC30" s="32">
        <v>142.76093295788721</v>
      </c>
      <c r="AD30" s="15">
        <f t="shared" si="23"/>
        <v>-2.9096916211037351E-2</v>
      </c>
      <c r="AE30" s="15">
        <f t="shared" si="24"/>
        <v>9.7028456660382109E-2</v>
      </c>
      <c r="AF30" s="15">
        <f t="shared" si="25"/>
        <v>0.22035159714891742</v>
      </c>
      <c r="AG30" s="15">
        <f t="shared" si="26"/>
        <v>0.3360905305445942</v>
      </c>
      <c r="AH30" s="111">
        <f t="shared" si="27"/>
        <v>0.45326170496976637</v>
      </c>
    </row>
    <row r="31" spans="1:34" ht="15.75" x14ac:dyDescent="0.25">
      <c r="A31" s="25">
        <v>61</v>
      </c>
      <c r="B31" s="26" t="s">
        <v>22</v>
      </c>
      <c r="C31" s="25">
        <v>5</v>
      </c>
      <c r="D31" s="25">
        <v>23</v>
      </c>
      <c r="E31" s="31">
        <f>'Tasapainon muutos, pl. tasaus'!D21</f>
        <v>16459</v>
      </c>
      <c r="F31" s="64">
        <v>163.4617678376913</v>
      </c>
      <c r="G31" s="32">
        <v>68.516295043014978</v>
      </c>
      <c r="H31" s="61">
        <f t="shared" si="35"/>
        <v>-94.94547279467632</v>
      </c>
      <c r="I31" s="64">
        <f t="shared" si="36"/>
        <v>99.099375699161484</v>
      </c>
      <c r="J31" s="32">
        <f t="shared" si="37"/>
        <v>81.093599798376246</v>
      </c>
      <c r="K31" s="32">
        <f t="shared" si="38"/>
        <v>63.487873206936349</v>
      </c>
      <c r="L31" s="32">
        <f t="shared" si="39"/>
        <v>46.964875095818762</v>
      </c>
      <c r="M31" s="32">
        <f t="shared" si="28"/>
        <v>30.237408919109853</v>
      </c>
      <c r="N31" s="61">
        <f t="shared" si="41"/>
        <v>98.753703962124831</v>
      </c>
      <c r="O31" s="87">
        <f t="shared" si="22"/>
        <v>-64.708063875566467</v>
      </c>
      <c r="P31" s="32">
        <f>Taulukko5[[#This Row],[Tasaus 2023, €/asukas]]*Taulukko5[[#This Row],[Asukasluku 31.12.2022]]</f>
        <v>1631076.6246324989</v>
      </c>
      <c r="Q31" s="32">
        <f>Taulukko5[[#This Row],[Tasaus 2024, €/asukas]]*Taulukko5[[#This Row],[Asukasluku 31.12.2022]]</f>
        <v>1334719.5590814746</v>
      </c>
      <c r="R31" s="32">
        <f>Taulukko5[[#This Row],[Tasaus 2025, €/asukas]]*Taulukko5[[#This Row],[Asukasluku 31.12.2022]]</f>
        <v>1044946.9051129654</v>
      </c>
      <c r="S31" s="32">
        <f>Taulukko5[[#This Row],[Tasaus 2026, €/asukas]]*Taulukko5[[#This Row],[Asukasluku 31.12.2022]]</f>
        <v>772994.87920208101</v>
      </c>
      <c r="T31" s="32">
        <f>Taulukko5[[#This Row],[Tasaus 2027, €/asukas]]*Taulukko5[[#This Row],[Asukasluku 31.12.2022]]</f>
        <v>497677.5133996291</v>
      </c>
      <c r="U31" s="64">
        <f t="shared" si="29"/>
        <v>4.1539029044851645</v>
      </c>
      <c r="V31" s="32">
        <f t="shared" si="30"/>
        <v>-13.851872996300074</v>
      </c>
      <c r="W31" s="32">
        <f t="shared" si="31"/>
        <v>-31.457599587739971</v>
      </c>
      <c r="X31" s="32">
        <f t="shared" si="32"/>
        <v>-47.980597698857558</v>
      </c>
      <c r="Y31" s="99">
        <f t="shared" si="33"/>
        <v>-64.708063875566467</v>
      </c>
      <c r="Z31" s="110">
        <v>20.5</v>
      </c>
      <c r="AA31" s="34">
        <f t="shared" si="40"/>
        <v>7.8599999999999994</v>
      </c>
      <c r="AB31" s="33">
        <f t="shared" si="34"/>
        <v>-12.64</v>
      </c>
      <c r="AC31" s="32">
        <v>168.99622421247503</v>
      </c>
      <c r="AD31" s="15">
        <f t="shared" si="23"/>
        <v>-2.4579856288756835E-2</v>
      </c>
      <c r="AE31" s="15">
        <f t="shared" si="24"/>
        <v>8.1965576810073784E-2</v>
      </c>
      <c r="AF31" s="15">
        <f t="shared" si="25"/>
        <v>0.18614380134427774</v>
      </c>
      <c r="AG31" s="15">
        <f t="shared" si="26"/>
        <v>0.28391520533933745</v>
      </c>
      <c r="AH31" s="111">
        <f t="shared" si="27"/>
        <v>0.38289650657644586</v>
      </c>
    </row>
    <row r="32" spans="1:34" ht="15.75" x14ac:dyDescent="0.25">
      <c r="A32" s="25">
        <v>69</v>
      </c>
      <c r="B32" s="26" t="s">
        <v>23</v>
      </c>
      <c r="C32" s="25">
        <v>17</v>
      </c>
      <c r="D32" s="25">
        <v>24</v>
      </c>
      <c r="E32" s="31">
        <f>'Tasapainon muutos, pl. tasaus'!D22</f>
        <v>6687</v>
      </c>
      <c r="F32" s="64">
        <v>-69.208164447522165</v>
      </c>
      <c r="G32" s="32">
        <v>160.22406395187363</v>
      </c>
      <c r="H32" s="61">
        <f t="shared" si="35"/>
        <v>229.4322283993958</v>
      </c>
      <c r="I32" s="64">
        <f t="shared" si="36"/>
        <v>-225.27832549491063</v>
      </c>
      <c r="J32" s="32">
        <f t="shared" si="37"/>
        <v>-213.28410139569587</v>
      </c>
      <c r="K32" s="32">
        <f t="shared" si="38"/>
        <v>-200.88982798713576</v>
      </c>
      <c r="L32" s="32">
        <f t="shared" si="39"/>
        <v>-187.41282609825336</v>
      </c>
      <c r="M32" s="32">
        <f t="shared" si="28"/>
        <v>-174.14029227496226</v>
      </c>
      <c r="N32" s="61">
        <f t="shared" si="41"/>
        <v>-13.916228323088632</v>
      </c>
      <c r="O32" s="87">
        <f t="shared" si="22"/>
        <v>55.291936124433533</v>
      </c>
      <c r="P32" s="32">
        <f>Taulukko5[[#This Row],[Tasaus 2023, €/asukas]]*Taulukko5[[#This Row],[Asukasluku 31.12.2022]]</f>
        <v>-1506436.1625844673</v>
      </c>
      <c r="Q32" s="32">
        <f>Taulukko5[[#This Row],[Tasaus 2024, €/asukas]]*Taulukko5[[#This Row],[Asukasluku 31.12.2022]]</f>
        <v>-1426230.7860330183</v>
      </c>
      <c r="R32" s="32">
        <f>Taulukko5[[#This Row],[Tasaus 2025, €/asukas]]*Taulukko5[[#This Row],[Asukasluku 31.12.2022]]</f>
        <v>-1343350.2797499769</v>
      </c>
      <c r="S32" s="32">
        <f>Taulukko5[[#This Row],[Tasaus 2026, €/asukas]]*Taulukko5[[#This Row],[Asukasluku 31.12.2022]]</f>
        <v>-1253229.5681190202</v>
      </c>
      <c r="T32" s="32">
        <f>Taulukko5[[#This Row],[Tasaus 2027, €/asukas]]*Taulukko5[[#This Row],[Asukasluku 31.12.2022]]</f>
        <v>-1164476.1344426726</v>
      </c>
      <c r="U32" s="64">
        <f t="shared" si="29"/>
        <v>4.1539029044851645</v>
      </c>
      <c r="V32" s="32">
        <f t="shared" si="30"/>
        <v>16.148127003699926</v>
      </c>
      <c r="W32" s="32">
        <f t="shared" si="31"/>
        <v>28.542400412260037</v>
      </c>
      <c r="X32" s="32">
        <f t="shared" si="32"/>
        <v>42.019402301142435</v>
      </c>
      <c r="Y32" s="99">
        <f t="shared" si="33"/>
        <v>55.291936124433533</v>
      </c>
      <c r="Z32" s="110">
        <v>22.5</v>
      </c>
      <c r="AA32" s="34">
        <f t="shared" si="40"/>
        <v>9.86</v>
      </c>
      <c r="AB32" s="33">
        <f t="shared" si="34"/>
        <v>-12.64</v>
      </c>
      <c r="AC32" s="32">
        <v>150.27160045127542</v>
      </c>
      <c r="AD32" s="15">
        <f t="shared" si="23"/>
        <v>-2.7642634350141498E-2</v>
      </c>
      <c r="AE32" s="15">
        <f t="shared" si="24"/>
        <v>-0.10745960617446043</v>
      </c>
      <c r="AF32" s="15">
        <f t="shared" si="25"/>
        <v>-0.18993875307473498</v>
      </c>
      <c r="AG32" s="15">
        <f t="shared" si="26"/>
        <v>-0.27962304370856123</v>
      </c>
      <c r="AH32" s="111">
        <f t="shared" si="27"/>
        <v>-0.36794667760500482</v>
      </c>
    </row>
    <row r="33" spans="1:34" ht="15.75" x14ac:dyDescent="0.25">
      <c r="A33" s="25">
        <v>71</v>
      </c>
      <c r="B33" s="26" t="s">
        <v>24</v>
      </c>
      <c r="C33" s="25">
        <v>17</v>
      </c>
      <c r="D33" s="25">
        <v>24</v>
      </c>
      <c r="E33" s="31">
        <f>'Tasapainon muutos, pl. tasaus'!D23</f>
        <v>6591</v>
      </c>
      <c r="F33" s="64">
        <v>-231.87778299384948</v>
      </c>
      <c r="G33" s="32">
        <v>-117.51459053151751</v>
      </c>
      <c r="H33" s="61">
        <f t="shared" si="35"/>
        <v>114.36319246233197</v>
      </c>
      <c r="I33" s="64">
        <f t="shared" si="36"/>
        <v>-110.2092895578468</v>
      </c>
      <c r="J33" s="32">
        <f t="shared" si="37"/>
        <v>-98.21506545863204</v>
      </c>
      <c r="K33" s="32">
        <f t="shared" si="38"/>
        <v>-85.820792050071944</v>
      </c>
      <c r="L33" s="32">
        <f t="shared" si="39"/>
        <v>-72.343790161189531</v>
      </c>
      <c r="M33" s="32">
        <f t="shared" si="28"/>
        <v>-59.071256337898433</v>
      </c>
      <c r="N33" s="61">
        <f t="shared" si="41"/>
        <v>-176.58584686941595</v>
      </c>
      <c r="O33" s="87">
        <f t="shared" si="22"/>
        <v>55.291936124433533</v>
      </c>
      <c r="P33" s="32">
        <f>Taulukko5[[#This Row],[Tasaus 2023, €/asukas]]*Taulukko5[[#This Row],[Asukasluku 31.12.2022]]</f>
        <v>-726389.42747576826</v>
      </c>
      <c r="Q33" s="32">
        <f>Taulukko5[[#This Row],[Tasaus 2024, €/asukas]]*Taulukko5[[#This Row],[Asukasluku 31.12.2022]]</f>
        <v>-647335.49643784377</v>
      </c>
      <c r="R33" s="32">
        <f>Taulukko5[[#This Row],[Tasaus 2025, €/asukas]]*Taulukko5[[#This Row],[Asukasluku 31.12.2022]]</f>
        <v>-565644.84040202422</v>
      </c>
      <c r="S33" s="32">
        <f>Taulukko5[[#This Row],[Tasaus 2026, €/asukas]]*Taulukko5[[#This Row],[Asukasluku 31.12.2022]]</f>
        <v>-476817.92095240019</v>
      </c>
      <c r="T33" s="32">
        <f>Taulukko5[[#This Row],[Tasaus 2027, €/asukas]]*Taulukko5[[#This Row],[Asukasluku 31.12.2022]]</f>
        <v>-389338.65052308858</v>
      </c>
      <c r="U33" s="64">
        <f t="shared" si="29"/>
        <v>4.1539029044851645</v>
      </c>
      <c r="V33" s="32">
        <f t="shared" si="30"/>
        <v>16.148127003699926</v>
      </c>
      <c r="W33" s="32">
        <f t="shared" si="31"/>
        <v>28.542400412260022</v>
      </c>
      <c r="X33" s="32">
        <f t="shared" si="32"/>
        <v>42.019402301142435</v>
      </c>
      <c r="Y33" s="99">
        <f t="shared" si="33"/>
        <v>55.291936124433533</v>
      </c>
      <c r="Z33" s="110">
        <v>22</v>
      </c>
      <c r="AA33" s="34">
        <f t="shared" si="40"/>
        <v>9.36</v>
      </c>
      <c r="AB33" s="33">
        <f t="shared" si="34"/>
        <v>-12.64</v>
      </c>
      <c r="AC33" s="32">
        <v>140.26946384376254</v>
      </c>
      <c r="AD33" s="15">
        <f t="shared" si="23"/>
        <v>-2.9613736237788287E-2</v>
      </c>
      <c r="AE33" s="15">
        <f t="shared" si="24"/>
        <v>-0.11512218383957269</v>
      </c>
      <c r="AF33" s="15">
        <f t="shared" si="25"/>
        <v>-0.2034826371337074</v>
      </c>
      <c r="AG33" s="15">
        <f t="shared" si="26"/>
        <v>-0.29956200836373942</v>
      </c>
      <c r="AH33" s="111">
        <f t="shared" si="27"/>
        <v>-0.39418369906952661</v>
      </c>
    </row>
    <row r="34" spans="1:34" ht="15.75" x14ac:dyDescent="0.25">
      <c r="A34" s="25">
        <v>72</v>
      </c>
      <c r="B34" s="26" t="s">
        <v>25</v>
      </c>
      <c r="C34" s="25">
        <v>17</v>
      </c>
      <c r="D34" s="25">
        <v>26</v>
      </c>
      <c r="E34" s="31">
        <f>'Tasapainon muutos, pl. tasaus'!D24</f>
        <v>960</v>
      </c>
      <c r="F34" s="64">
        <v>56.624091738950419</v>
      </c>
      <c r="G34" s="32">
        <v>65.205936869976483</v>
      </c>
      <c r="H34" s="61">
        <f t="shared" si="35"/>
        <v>8.5818451310260642</v>
      </c>
      <c r="I34" s="64">
        <f t="shared" si="36"/>
        <v>-4.4279422265408996</v>
      </c>
      <c r="J34" s="32">
        <f t="shared" si="37"/>
        <v>1.1481270036999331</v>
      </c>
      <c r="K34" s="32">
        <f t="shared" si="38"/>
        <v>-1.4575995877399734</v>
      </c>
      <c r="L34" s="32">
        <f t="shared" si="39"/>
        <v>-2.9805976988575589</v>
      </c>
      <c r="M34" s="32">
        <f t="shared" si="28"/>
        <v>-4.7080638755664674</v>
      </c>
      <c r="N34" s="61">
        <f t="shared" si="41"/>
        <v>60.497872994410017</v>
      </c>
      <c r="O34" s="87">
        <f t="shared" si="22"/>
        <v>3.8737812554595976</v>
      </c>
      <c r="P34" s="32">
        <f>Taulukko5[[#This Row],[Tasaus 2023, €/asukas]]*Taulukko5[[#This Row],[Asukasluku 31.12.2022]]</f>
        <v>-4250.8245374792641</v>
      </c>
      <c r="Q34" s="32">
        <f>Taulukko5[[#This Row],[Tasaus 2024, €/asukas]]*Taulukko5[[#This Row],[Asukasluku 31.12.2022]]</f>
        <v>1102.2019235519358</v>
      </c>
      <c r="R34" s="32">
        <f>Taulukko5[[#This Row],[Tasaus 2025, €/asukas]]*Taulukko5[[#This Row],[Asukasluku 31.12.2022]]</f>
        <v>-1399.2956042303745</v>
      </c>
      <c r="S34" s="32">
        <f>Taulukko5[[#This Row],[Tasaus 2026, €/asukas]]*Taulukko5[[#This Row],[Asukasluku 31.12.2022]]</f>
        <v>-2861.3737909032566</v>
      </c>
      <c r="T34" s="32">
        <f>Taulukko5[[#This Row],[Tasaus 2027, €/asukas]]*Taulukko5[[#This Row],[Asukasluku 31.12.2022]]</f>
        <v>-4519.7413205438088</v>
      </c>
      <c r="U34" s="64">
        <f t="shared" si="29"/>
        <v>4.1539029044851645</v>
      </c>
      <c r="V34" s="32">
        <f t="shared" si="30"/>
        <v>9.7299721347259975</v>
      </c>
      <c r="W34" s="32">
        <f t="shared" si="31"/>
        <v>7.1242455432860909</v>
      </c>
      <c r="X34" s="32">
        <f t="shared" si="32"/>
        <v>5.6012474321685053</v>
      </c>
      <c r="Y34" s="99">
        <f t="shared" si="33"/>
        <v>3.8737812554595967</v>
      </c>
      <c r="Z34" s="110">
        <v>20.5</v>
      </c>
      <c r="AA34" s="34">
        <f t="shared" si="40"/>
        <v>7.8599999999999994</v>
      </c>
      <c r="AB34" s="33">
        <f t="shared" si="34"/>
        <v>-12.64</v>
      </c>
      <c r="AC34" s="32">
        <v>178.74327200488867</v>
      </c>
      <c r="AD34" s="15">
        <f t="shared" si="23"/>
        <v>-2.3239492361824699E-2</v>
      </c>
      <c r="AE34" s="15">
        <f t="shared" si="24"/>
        <v>-5.4435459447446398E-2</v>
      </c>
      <c r="AF34" s="15">
        <f t="shared" si="25"/>
        <v>-3.9857419322005261E-2</v>
      </c>
      <c r="AG34" s="15">
        <f t="shared" si="26"/>
        <v>-3.1336829461280705E-2</v>
      </c>
      <c r="AH34" s="111">
        <f t="shared" si="27"/>
        <v>-2.1672319254364147E-2</v>
      </c>
    </row>
    <row r="35" spans="1:34" ht="15.75" x14ac:dyDescent="0.25">
      <c r="A35" s="25">
        <v>74</v>
      </c>
      <c r="B35" s="26" t="s">
        <v>26</v>
      </c>
      <c r="C35" s="25">
        <v>16</v>
      </c>
      <c r="D35" s="25">
        <v>26</v>
      </c>
      <c r="E35" s="31">
        <f>'Tasapainon muutos, pl. tasaus'!D25</f>
        <v>1052</v>
      </c>
      <c r="F35" s="64">
        <v>-130.14390325428874</v>
      </c>
      <c r="G35" s="32">
        <v>-161.13033274774301</v>
      </c>
      <c r="H35" s="61">
        <f t="shared" si="35"/>
        <v>-30.986429493454267</v>
      </c>
      <c r="I35" s="64">
        <f t="shared" si="36"/>
        <v>35.140332397939432</v>
      </c>
      <c r="J35" s="32">
        <f t="shared" si="37"/>
        <v>17.1345564971542</v>
      </c>
      <c r="K35" s="32">
        <f t="shared" si="38"/>
        <v>-0.47117009428570644</v>
      </c>
      <c r="L35" s="32">
        <f t="shared" si="39"/>
        <v>-2.9805976988575589</v>
      </c>
      <c r="M35" s="32">
        <f t="shared" si="28"/>
        <v>-4.7080638755664674</v>
      </c>
      <c r="N35" s="61">
        <f t="shared" si="41"/>
        <v>-165.83839662330948</v>
      </c>
      <c r="O35" s="87">
        <f t="shared" si="22"/>
        <v>-35.694493369020734</v>
      </c>
      <c r="P35" s="32">
        <f>Taulukko5[[#This Row],[Tasaus 2023, €/asukas]]*Taulukko5[[#This Row],[Asukasluku 31.12.2022]]</f>
        <v>36967.62968263228</v>
      </c>
      <c r="Q35" s="32">
        <f>Taulukko5[[#This Row],[Tasaus 2024, €/asukas]]*Taulukko5[[#This Row],[Asukasluku 31.12.2022]]</f>
        <v>18025.553435006219</v>
      </c>
      <c r="R35" s="32">
        <f>Taulukko5[[#This Row],[Tasaus 2025, €/asukas]]*Taulukko5[[#This Row],[Asukasluku 31.12.2022]]</f>
        <v>-495.67093918856318</v>
      </c>
      <c r="S35" s="32">
        <f>Taulukko5[[#This Row],[Tasaus 2026, €/asukas]]*Taulukko5[[#This Row],[Asukasluku 31.12.2022]]</f>
        <v>-3135.5887791981518</v>
      </c>
      <c r="T35" s="32">
        <f>Taulukko5[[#This Row],[Tasaus 2027, €/asukas]]*Taulukko5[[#This Row],[Asukasluku 31.12.2022]]</f>
        <v>-4952.8831970959236</v>
      </c>
      <c r="U35" s="64">
        <f t="shared" si="29"/>
        <v>4.1539029044851645</v>
      </c>
      <c r="V35" s="32">
        <f t="shared" si="30"/>
        <v>-13.851872996300067</v>
      </c>
      <c r="W35" s="32">
        <f t="shared" si="31"/>
        <v>-31.457599587739974</v>
      </c>
      <c r="X35" s="32">
        <f t="shared" si="32"/>
        <v>-33.967027192311825</v>
      </c>
      <c r="Y35" s="99">
        <f t="shared" si="33"/>
        <v>-35.694493369020734</v>
      </c>
      <c r="Z35" s="110">
        <v>23.5</v>
      </c>
      <c r="AA35" s="34">
        <f t="shared" si="40"/>
        <v>10.86</v>
      </c>
      <c r="AB35" s="33">
        <f t="shared" si="34"/>
        <v>-12.64</v>
      </c>
      <c r="AC35" s="32">
        <v>133.51550370853346</v>
      </c>
      <c r="AD35" s="15">
        <f t="shared" si="23"/>
        <v>-3.1111764470088829E-2</v>
      </c>
      <c r="AE35" s="15">
        <f t="shared" si="24"/>
        <v>0.10374729983821904</v>
      </c>
      <c r="AF35" s="15">
        <f t="shared" si="25"/>
        <v>0.23561008807196226</v>
      </c>
      <c r="AG35" s="15">
        <f t="shared" si="26"/>
        <v>0.25440511587674797</v>
      </c>
      <c r="AH35" s="111">
        <f t="shared" si="27"/>
        <v>0.26734343486388218</v>
      </c>
    </row>
    <row r="36" spans="1:34" ht="15.75" x14ac:dyDescent="0.25">
      <c r="A36" s="25">
        <v>75</v>
      </c>
      <c r="B36" s="26" t="s">
        <v>27</v>
      </c>
      <c r="C36" s="25">
        <v>8</v>
      </c>
      <c r="D36" s="25">
        <v>22</v>
      </c>
      <c r="E36" s="31">
        <f>'Tasapainon muutos, pl. tasaus'!D26</f>
        <v>19549</v>
      </c>
      <c r="F36" s="64">
        <v>75.863942250660472</v>
      </c>
      <c r="G36" s="32">
        <v>123.81031971907549</v>
      </c>
      <c r="H36" s="61">
        <f t="shared" si="35"/>
        <v>47.946377468415022</v>
      </c>
      <c r="I36" s="64">
        <f t="shared" si="36"/>
        <v>-43.792474563929858</v>
      </c>
      <c r="J36" s="32">
        <f t="shared" si="37"/>
        <v>-31.798250464715089</v>
      </c>
      <c r="K36" s="32">
        <f t="shared" si="38"/>
        <v>-19.403977056154996</v>
      </c>
      <c r="L36" s="32">
        <f t="shared" si="39"/>
        <v>-5.9269751672725812</v>
      </c>
      <c r="M36" s="32">
        <f t="shared" si="28"/>
        <v>-4.7080638755664674</v>
      </c>
      <c r="N36" s="61">
        <f t="shared" si="41"/>
        <v>119.10225584350903</v>
      </c>
      <c r="O36" s="87">
        <f t="shared" si="22"/>
        <v>43.238313592848556</v>
      </c>
      <c r="P36" s="32">
        <f>Taulukko5[[#This Row],[Tasaus 2023, €/asukas]]*Taulukko5[[#This Row],[Asukasluku 31.12.2022]]</f>
        <v>-856099.08525026485</v>
      </c>
      <c r="Q36" s="32">
        <f>Taulukko5[[#This Row],[Tasaus 2024, €/asukas]]*Taulukko5[[#This Row],[Asukasluku 31.12.2022]]</f>
        <v>-621623.99833471526</v>
      </c>
      <c r="R36" s="32">
        <f>Taulukko5[[#This Row],[Tasaus 2025, €/asukas]]*Taulukko5[[#This Row],[Asukasluku 31.12.2022]]</f>
        <v>-379328.34747077402</v>
      </c>
      <c r="S36" s="32">
        <f>Taulukko5[[#This Row],[Tasaus 2026, €/asukas]]*Taulukko5[[#This Row],[Asukasluku 31.12.2022]]</f>
        <v>-115866.43754501169</v>
      </c>
      <c r="T36" s="32">
        <f>Taulukko5[[#This Row],[Tasaus 2027, €/asukas]]*Taulukko5[[#This Row],[Asukasluku 31.12.2022]]</f>
        <v>-92037.940703448869</v>
      </c>
      <c r="U36" s="64">
        <f t="shared" si="29"/>
        <v>4.1539029044851645</v>
      </c>
      <c r="V36" s="32">
        <f t="shared" si="30"/>
        <v>16.148127003699933</v>
      </c>
      <c r="W36" s="32">
        <f t="shared" si="31"/>
        <v>28.542400412260026</v>
      </c>
      <c r="X36" s="32">
        <f t="shared" si="32"/>
        <v>42.019402301142442</v>
      </c>
      <c r="Y36" s="99">
        <f t="shared" si="33"/>
        <v>43.238313592848556</v>
      </c>
      <c r="Z36" s="110">
        <v>21</v>
      </c>
      <c r="AA36" s="34">
        <f t="shared" si="40"/>
        <v>8.36</v>
      </c>
      <c r="AB36" s="33">
        <f t="shared" si="34"/>
        <v>-12.64</v>
      </c>
      <c r="AC36" s="32">
        <v>187.8314088765064</v>
      </c>
      <c r="AD36" s="15">
        <f t="shared" si="23"/>
        <v>-2.2115060145325497E-2</v>
      </c>
      <c r="AE36" s="15">
        <f t="shared" si="24"/>
        <v>-8.5971388386469755E-2</v>
      </c>
      <c r="AF36" s="15">
        <f t="shared" si="25"/>
        <v>-0.15195754843656531</v>
      </c>
      <c r="AG36" s="15">
        <f t="shared" si="26"/>
        <v>-0.22370807178882929</v>
      </c>
      <c r="AH36" s="111">
        <f t="shared" si="27"/>
        <v>-0.23019746192329563</v>
      </c>
    </row>
    <row r="37" spans="1:34" ht="15.75" x14ac:dyDescent="0.25">
      <c r="A37" s="25">
        <v>77</v>
      </c>
      <c r="B37" s="26" t="s">
        <v>28</v>
      </c>
      <c r="C37" s="25">
        <v>13</v>
      </c>
      <c r="D37" s="25">
        <v>25</v>
      </c>
      <c r="E37" s="31">
        <f>'Tasapainon muutos, pl. tasaus'!D27</f>
        <v>4601</v>
      </c>
      <c r="F37" s="64">
        <v>65.124747898457969</v>
      </c>
      <c r="G37" s="32">
        <v>134.18874903950032</v>
      </c>
      <c r="H37" s="61">
        <f t="shared" si="35"/>
        <v>69.064001141042354</v>
      </c>
      <c r="I37" s="64">
        <f t="shared" si="36"/>
        <v>-64.910098236557189</v>
      </c>
      <c r="J37" s="32">
        <f t="shared" si="37"/>
        <v>-52.915874137342421</v>
      </c>
      <c r="K37" s="32">
        <f t="shared" si="38"/>
        <v>-40.521600728782325</v>
      </c>
      <c r="L37" s="32">
        <f t="shared" si="39"/>
        <v>-27.044598839899912</v>
      </c>
      <c r="M37" s="32">
        <f t="shared" si="28"/>
        <v>-13.772065016608821</v>
      </c>
      <c r="N37" s="61">
        <f t="shared" si="41"/>
        <v>120.4166840228915</v>
      </c>
      <c r="O37" s="87">
        <f t="shared" si="22"/>
        <v>55.291936124433533</v>
      </c>
      <c r="P37" s="32">
        <f>Taulukko5[[#This Row],[Tasaus 2023, €/asukas]]*Taulukko5[[#This Row],[Asukasluku 31.12.2022]]</f>
        <v>-298651.36198639963</v>
      </c>
      <c r="Q37" s="32">
        <f>Taulukko5[[#This Row],[Tasaus 2024, €/asukas]]*Taulukko5[[#This Row],[Asukasluku 31.12.2022]]</f>
        <v>-243465.93690591247</v>
      </c>
      <c r="R37" s="32">
        <f>Taulukko5[[#This Row],[Tasaus 2025, €/asukas]]*Taulukko5[[#This Row],[Asukasluku 31.12.2022]]</f>
        <v>-186439.88495312748</v>
      </c>
      <c r="S37" s="32">
        <f>Taulukko5[[#This Row],[Tasaus 2026, €/asukas]]*Taulukko5[[#This Row],[Asukasluku 31.12.2022]]</f>
        <v>-124432.19926237949</v>
      </c>
      <c r="T37" s="32">
        <f>Taulukko5[[#This Row],[Tasaus 2027, €/asukas]]*Taulukko5[[#This Row],[Asukasluku 31.12.2022]]</f>
        <v>-63365.271141417186</v>
      </c>
      <c r="U37" s="64">
        <f t="shared" si="29"/>
        <v>4.1539029044851645</v>
      </c>
      <c r="V37" s="32">
        <f t="shared" si="30"/>
        <v>16.148127003699933</v>
      </c>
      <c r="W37" s="32">
        <f t="shared" si="31"/>
        <v>28.542400412260029</v>
      </c>
      <c r="X37" s="32">
        <f t="shared" si="32"/>
        <v>42.019402301142442</v>
      </c>
      <c r="Y37" s="99">
        <f t="shared" si="33"/>
        <v>55.291936124433533</v>
      </c>
      <c r="Z37" s="110">
        <v>22</v>
      </c>
      <c r="AA37" s="34">
        <f t="shared" si="40"/>
        <v>9.36</v>
      </c>
      <c r="AB37" s="33">
        <f t="shared" si="34"/>
        <v>-12.64</v>
      </c>
      <c r="AC37" s="32">
        <v>140.13681663081309</v>
      </c>
      <c r="AD37" s="15">
        <f t="shared" si="23"/>
        <v>-2.9641767269685575E-2</v>
      </c>
      <c r="AE37" s="15">
        <f t="shared" si="24"/>
        <v>-0.11523115332526618</v>
      </c>
      <c r="AF37" s="15">
        <f t="shared" si="25"/>
        <v>-0.20367524465361778</v>
      </c>
      <c r="AG37" s="15">
        <f t="shared" si="26"/>
        <v>-0.2998455602987008</v>
      </c>
      <c r="AH37" s="111">
        <f t="shared" si="27"/>
        <v>-0.39455681564466205</v>
      </c>
    </row>
    <row r="38" spans="1:34" ht="15.75" x14ac:dyDescent="0.25">
      <c r="A38" s="25">
        <v>78</v>
      </c>
      <c r="B38" s="26" t="s">
        <v>29</v>
      </c>
      <c r="C38" s="25">
        <v>33</v>
      </c>
      <c r="D38" s="25">
        <v>24</v>
      </c>
      <c r="E38" s="31">
        <f>'Tasapainon muutos, pl. tasaus'!D28</f>
        <v>7832</v>
      </c>
      <c r="F38" s="64">
        <v>381.50645241478458</v>
      </c>
      <c r="G38" s="32">
        <v>462.01223102495771</v>
      </c>
      <c r="H38" s="61">
        <f t="shared" si="35"/>
        <v>80.505778610173138</v>
      </c>
      <c r="I38" s="64">
        <f t="shared" si="36"/>
        <v>-76.351875705687974</v>
      </c>
      <c r="J38" s="32">
        <f t="shared" si="37"/>
        <v>-64.357651606473212</v>
      </c>
      <c r="K38" s="32">
        <f t="shared" si="38"/>
        <v>-51.963378197913109</v>
      </c>
      <c r="L38" s="32">
        <f t="shared" si="39"/>
        <v>-38.486376309030696</v>
      </c>
      <c r="M38" s="32">
        <f t="shared" si="28"/>
        <v>-25.213842485739605</v>
      </c>
      <c r="N38" s="61">
        <f t="shared" si="41"/>
        <v>436.79838853921808</v>
      </c>
      <c r="O38" s="87">
        <f t="shared" si="22"/>
        <v>55.291936124433505</v>
      </c>
      <c r="P38" s="32">
        <f>Taulukko5[[#This Row],[Tasaus 2023, €/asukas]]*Taulukko5[[#This Row],[Asukasluku 31.12.2022]]</f>
        <v>-597987.89052694826</v>
      </c>
      <c r="Q38" s="32">
        <f>Taulukko5[[#This Row],[Tasaus 2024, €/asukas]]*Taulukko5[[#This Row],[Asukasluku 31.12.2022]]</f>
        <v>-504049.12738189817</v>
      </c>
      <c r="R38" s="32">
        <f>Taulukko5[[#This Row],[Tasaus 2025, €/asukas]]*Taulukko5[[#This Row],[Asukasluku 31.12.2022]]</f>
        <v>-406977.17804605549</v>
      </c>
      <c r="S38" s="32">
        <f>Taulukko5[[#This Row],[Tasaus 2026, €/asukas]]*Taulukko5[[#This Row],[Asukasluku 31.12.2022]]</f>
        <v>-301425.2992523284</v>
      </c>
      <c r="T38" s="32">
        <f>Taulukko5[[#This Row],[Tasaus 2027, €/asukas]]*Taulukko5[[#This Row],[Asukasluku 31.12.2022]]</f>
        <v>-197474.81434831259</v>
      </c>
      <c r="U38" s="64">
        <f t="shared" si="29"/>
        <v>4.1539029044851645</v>
      </c>
      <c r="V38" s="32">
        <f t="shared" si="30"/>
        <v>16.148127003699926</v>
      </c>
      <c r="W38" s="32">
        <f t="shared" si="31"/>
        <v>28.542400412260029</v>
      </c>
      <c r="X38" s="32">
        <f t="shared" si="32"/>
        <v>42.019402301142442</v>
      </c>
      <c r="Y38" s="99">
        <f t="shared" si="33"/>
        <v>55.291936124433533</v>
      </c>
      <c r="Z38" s="110">
        <v>21.75</v>
      </c>
      <c r="AA38" s="34">
        <f t="shared" si="40"/>
        <v>9.11</v>
      </c>
      <c r="AB38" s="33">
        <f t="shared" si="34"/>
        <v>-12.64</v>
      </c>
      <c r="AC38" s="32">
        <v>205.10171322173366</v>
      </c>
      <c r="AD38" s="15">
        <f t="shared" si="23"/>
        <v>-2.0252892280789563E-2</v>
      </c>
      <c r="AE38" s="15">
        <f t="shared" si="24"/>
        <v>-7.8732287263940742E-2</v>
      </c>
      <c r="AF38" s="15">
        <f t="shared" si="25"/>
        <v>-0.13916217453241403</v>
      </c>
      <c r="AG38" s="15">
        <f t="shared" si="26"/>
        <v>-0.20487104491280206</v>
      </c>
      <c r="AH38" s="111">
        <f t="shared" si="27"/>
        <v>-0.26958300472438235</v>
      </c>
    </row>
    <row r="39" spans="1:34" ht="15.75" x14ac:dyDescent="0.25">
      <c r="A39" s="25">
        <v>79</v>
      </c>
      <c r="B39" s="26" t="s">
        <v>30</v>
      </c>
      <c r="C39" s="25">
        <v>4</v>
      </c>
      <c r="D39" s="25">
        <v>24</v>
      </c>
      <c r="E39" s="31">
        <f>'Tasapainon muutos, pl. tasaus'!D29</f>
        <v>6753</v>
      </c>
      <c r="F39" s="64">
        <v>316.24592617369706</v>
      </c>
      <c r="G39" s="32">
        <v>461.41400374506122</v>
      </c>
      <c r="H39" s="61">
        <f t="shared" si="35"/>
        <v>145.16807757136417</v>
      </c>
      <c r="I39" s="64">
        <f t="shared" si="36"/>
        <v>-141.014174666879</v>
      </c>
      <c r="J39" s="32">
        <f t="shared" si="37"/>
        <v>-129.01995056766424</v>
      </c>
      <c r="K39" s="32">
        <f t="shared" si="38"/>
        <v>-116.62567715910414</v>
      </c>
      <c r="L39" s="32">
        <f t="shared" si="39"/>
        <v>-103.14867527022173</v>
      </c>
      <c r="M39" s="32">
        <f t="shared" si="28"/>
        <v>-89.876141446930632</v>
      </c>
      <c r="N39" s="61">
        <f t="shared" si="41"/>
        <v>371.53786229813056</v>
      </c>
      <c r="O39" s="87">
        <f t="shared" si="22"/>
        <v>55.291936124433505</v>
      </c>
      <c r="P39" s="32">
        <f>Taulukko5[[#This Row],[Tasaus 2023, €/asukas]]*Taulukko5[[#This Row],[Asukasluku 31.12.2022]]</f>
        <v>-952268.72152543394</v>
      </c>
      <c r="Q39" s="32">
        <f>Taulukko5[[#This Row],[Tasaus 2024, €/asukas]]*Taulukko5[[#This Row],[Asukasluku 31.12.2022]]</f>
        <v>-871271.72618343658</v>
      </c>
      <c r="R39" s="32">
        <f>Taulukko5[[#This Row],[Tasaus 2025, €/asukas]]*Taulukko5[[#This Row],[Asukasluku 31.12.2022]]</f>
        <v>-787573.19785543031</v>
      </c>
      <c r="S39" s="32">
        <f>Taulukko5[[#This Row],[Tasaus 2026, €/asukas]]*Taulukko5[[#This Row],[Asukasluku 31.12.2022]]</f>
        <v>-696563.00409980735</v>
      </c>
      <c r="T39" s="32">
        <f>Taulukko5[[#This Row],[Tasaus 2027, €/asukas]]*Taulukko5[[#This Row],[Asukasluku 31.12.2022]]</f>
        <v>-606933.58319112251</v>
      </c>
      <c r="U39" s="64">
        <f t="shared" si="29"/>
        <v>4.1539029044851645</v>
      </c>
      <c r="V39" s="32">
        <f t="shared" si="30"/>
        <v>16.148127003699926</v>
      </c>
      <c r="W39" s="32">
        <f t="shared" si="31"/>
        <v>28.542400412260022</v>
      </c>
      <c r="X39" s="32">
        <f t="shared" si="32"/>
        <v>42.019402301142435</v>
      </c>
      <c r="Y39" s="99">
        <f t="shared" si="33"/>
        <v>55.291936124433533</v>
      </c>
      <c r="Z39" s="110">
        <v>21.5</v>
      </c>
      <c r="AA39" s="34">
        <f t="shared" si="40"/>
        <v>8.86</v>
      </c>
      <c r="AB39" s="33">
        <f t="shared" si="34"/>
        <v>-12.64</v>
      </c>
      <c r="AC39" s="32">
        <v>182.92149735638003</v>
      </c>
      <c r="AD39" s="15">
        <f t="shared" si="23"/>
        <v>-2.2708664451790758E-2</v>
      </c>
      <c r="AE39" s="15">
        <f t="shared" si="24"/>
        <v>-8.8279000757571169E-2</v>
      </c>
      <c r="AF39" s="15">
        <f t="shared" si="25"/>
        <v>-0.15603633703397796</v>
      </c>
      <c r="AG39" s="15">
        <f t="shared" si="26"/>
        <v>-0.22971276153112499</v>
      </c>
      <c r="AH39" s="111">
        <f t="shared" si="27"/>
        <v>-0.3022713946885644</v>
      </c>
    </row>
    <row r="40" spans="1:34" ht="15.75" x14ac:dyDescent="0.25">
      <c r="A40" s="25">
        <v>81</v>
      </c>
      <c r="B40" s="26" t="s">
        <v>31</v>
      </c>
      <c r="C40" s="25">
        <v>7</v>
      </c>
      <c r="D40" s="25">
        <v>25</v>
      </c>
      <c r="E40" s="31">
        <f>'Tasapainon muutos, pl. tasaus'!D30</f>
        <v>2574</v>
      </c>
      <c r="F40" s="64">
        <v>-206.09177112579056</v>
      </c>
      <c r="G40" s="32">
        <v>-319.70764158099308</v>
      </c>
      <c r="H40" s="61">
        <f t="shared" si="35"/>
        <v>-113.61587045520253</v>
      </c>
      <c r="I40" s="64">
        <f t="shared" si="36"/>
        <v>117.76977335968769</v>
      </c>
      <c r="J40" s="32">
        <f t="shared" si="37"/>
        <v>99.763997458902452</v>
      </c>
      <c r="K40" s="32">
        <f t="shared" si="38"/>
        <v>82.158270867462548</v>
      </c>
      <c r="L40" s="32">
        <f t="shared" si="39"/>
        <v>65.63527275634496</v>
      </c>
      <c r="M40" s="32">
        <f t="shared" si="28"/>
        <v>48.907806579636059</v>
      </c>
      <c r="N40" s="61">
        <f t="shared" si="41"/>
        <v>-270.799835001357</v>
      </c>
      <c r="O40" s="87">
        <f t="shared" si="22"/>
        <v>-64.708063875566438</v>
      </c>
      <c r="P40" s="32">
        <f>Taulukko5[[#This Row],[Tasaus 2023, €/asukas]]*Taulukko5[[#This Row],[Asukasluku 31.12.2022]]</f>
        <v>303139.3966278361</v>
      </c>
      <c r="Q40" s="32">
        <f>Taulukko5[[#This Row],[Tasaus 2024, €/asukas]]*Taulukko5[[#This Row],[Asukasluku 31.12.2022]]</f>
        <v>256792.52945921491</v>
      </c>
      <c r="R40" s="32">
        <f>Taulukko5[[#This Row],[Tasaus 2025, €/asukas]]*Taulukko5[[#This Row],[Asukasluku 31.12.2022]]</f>
        <v>211475.38921284859</v>
      </c>
      <c r="S40" s="32">
        <f>Taulukko5[[#This Row],[Tasaus 2026, €/asukas]]*Taulukko5[[#This Row],[Asukasluku 31.12.2022]]</f>
        <v>168945.19207483192</v>
      </c>
      <c r="T40" s="32">
        <f>Taulukko5[[#This Row],[Tasaus 2027, €/asukas]]*Taulukko5[[#This Row],[Asukasluku 31.12.2022]]</f>
        <v>125888.69413598321</v>
      </c>
      <c r="U40" s="64">
        <f t="shared" si="29"/>
        <v>4.1539029044851645</v>
      </c>
      <c r="V40" s="32">
        <f t="shared" si="30"/>
        <v>-13.851872996300074</v>
      </c>
      <c r="W40" s="32">
        <f t="shared" si="31"/>
        <v>-31.457599587739978</v>
      </c>
      <c r="X40" s="32">
        <f t="shared" si="32"/>
        <v>-47.980597698857565</v>
      </c>
      <c r="Y40" s="99">
        <f t="shared" si="33"/>
        <v>-64.708063875566467</v>
      </c>
      <c r="Z40" s="110">
        <v>21.5</v>
      </c>
      <c r="AA40" s="34">
        <f t="shared" si="40"/>
        <v>8.86</v>
      </c>
      <c r="AB40" s="33">
        <f t="shared" si="34"/>
        <v>-12.64</v>
      </c>
      <c r="AC40" s="32">
        <v>138.16344442600578</v>
      </c>
      <c r="AD40" s="15">
        <f t="shared" si="23"/>
        <v>-3.0065137140597352E-2</v>
      </c>
      <c r="AE40" s="15">
        <f t="shared" si="24"/>
        <v>0.1002571487258956</v>
      </c>
      <c r="AF40" s="15">
        <f t="shared" si="25"/>
        <v>0.22768395590041382</v>
      </c>
      <c r="AG40" s="15">
        <f t="shared" si="26"/>
        <v>0.34727418600622573</v>
      </c>
      <c r="AH40" s="111">
        <f t="shared" si="27"/>
        <v>0.4683443159975737</v>
      </c>
    </row>
    <row r="41" spans="1:34" ht="15.75" x14ac:dyDescent="0.25">
      <c r="A41" s="25">
        <v>82</v>
      </c>
      <c r="B41" s="26" t="s">
        <v>32</v>
      </c>
      <c r="C41" s="25">
        <v>5</v>
      </c>
      <c r="D41" s="25">
        <v>24</v>
      </c>
      <c r="E41" s="31">
        <f>'Tasapainon muutos, pl. tasaus'!D31</f>
        <v>9359</v>
      </c>
      <c r="F41" s="64">
        <v>72.402235081642857</v>
      </c>
      <c r="G41" s="32">
        <v>57.823297820251327</v>
      </c>
      <c r="H41" s="61">
        <f t="shared" si="35"/>
        <v>-14.57893726139153</v>
      </c>
      <c r="I41" s="64">
        <f t="shared" si="36"/>
        <v>18.732840165876695</v>
      </c>
      <c r="J41" s="32">
        <f t="shared" si="37"/>
        <v>1.1481270036999331</v>
      </c>
      <c r="K41" s="32">
        <f t="shared" si="38"/>
        <v>-1.4575995877399734</v>
      </c>
      <c r="L41" s="32">
        <f t="shared" si="39"/>
        <v>-2.9805976988575589</v>
      </c>
      <c r="M41" s="32">
        <f t="shared" si="28"/>
        <v>-4.7080638755664674</v>
      </c>
      <c r="N41" s="61">
        <f t="shared" si="41"/>
        <v>53.11523394468486</v>
      </c>
      <c r="O41" s="87">
        <f t="shared" si="22"/>
        <v>-19.287001136957997</v>
      </c>
      <c r="P41" s="32">
        <f>Taulukko5[[#This Row],[Tasaus 2023, €/asukas]]*Taulukko5[[#This Row],[Asukasluku 31.12.2022]]</f>
        <v>175320.65111243998</v>
      </c>
      <c r="Q41" s="32">
        <f>Taulukko5[[#This Row],[Tasaus 2024, €/asukas]]*Taulukko5[[#This Row],[Asukasluku 31.12.2022]]</f>
        <v>10745.320627627674</v>
      </c>
      <c r="R41" s="32">
        <f>Taulukko5[[#This Row],[Tasaus 2025, €/asukas]]*Taulukko5[[#This Row],[Asukasluku 31.12.2022]]</f>
        <v>-13641.674541658411</v>
      </c>
      <c r="S41" s="32">
        <f>Taulukko5[[#This Row],[Tasaus 2026, €/asukas]]*Taulukko5[[#This Row],[Asukasluku 31.12.2022]]</f>
        <v>-27895.413863607893</v>
      </c>
      <c r="T41" s="32">
        <f>Taulukko5[[#This Row],[Tasaus 2027, €/asukas]]*Taulukko5[[#This Row],[Asukasluku 31.12.2022]]</f>
        <v>-44062.769811426566</v>
      </c>
      <c r="U41" s="64">
        <f t="shared" si="29"/>
        <v>4.1539029044851645</v>
      </c>
      <c r="V41" s="32">
        <f t="shared" si="30"/>
        <v>-13.430810257691597</v>
      </c>
      <c r="W41" s="32">
        <f t="shared" si="31"/>
        <v>-16.036536849131505</v>
      </c>
      <c r="X41" s="32">
        <f t="shared" si="32"/>
        <v>-17.559534960249088</v>
      </c>
      <c r="Y41" s="99">
        <f t="shared" si="33"/>
        <v>-19.287001136957997</v>
      </c>
      <c r="Z41" s="110">
        <v>20.75</v>
      </c>
      <c r="AA41" s="34">
        <f t="shared" si="40"/>
        <v>8.11</v>
      </c>
      <c r="AB41" s="33">
        <f t="shared" si="34"/>
        <v>-12.64</v>
      </c>
      <c r="AC41" s="32">
        <v>198.01414978578342</v>
      </c>
      <c r="AD41" s="15">
        <f t="shared" si="23"/>
        <v>-2.0977808449441412E-2</v>
      </c>
      <c r="AE41" s="15">
        <f t="shared" si="24"/>
        <v>6.7827527841931384E-2</v>
      </c>
      <c r="AF41" s="15">
        <f t="shared" si="25"/>
        <v>8.098682274211326E-2</v>
      </c>
      <c r="AG41" s="15">
        <f t="shared" si="26"/>
        <v>8.8678182742220321E-2</v>
      </c>
      <c r="AH41" s="111">
        <f t="shared" si="27"/>
        <v>9.7402135947472185E-2</v>
      </c>
    </row>
    <row r="42" spans="1:34" ht="15.75" x14ac:dyDescent="0.25">
      <c r="A42" s="25">
        <v>86</v>
      </c>
      <c r="B42" s="26" t="s">
        <v>33</v>
      </c>
      <c r="C42" s="25">
        <v>5</v>
      </c>
      <c r="D42" s="25">
        <v>24</v>
      </c>
      <c r="E42" s="31">
        <f>'Tasapainon muutos, pl. tasaus'!D32</f>
        <v>8031</v>
      </c>
      <c r="F42" s="64">
        <v>32.403602228590053</v>
      </c>
      <c r="G42" s="32">
        <v>67.530698577443289</v>
      </c>
      <c r="H42" s="61">
        <f t="shared" si="35"/>
        <v>35.127096348853236</v>
      </c>
      <c r="I42" s="64">
        <f t="shared" si="36"/>
        <v>-30.973193444368071</v>
      </c>
      <c r="J42" s="32">
        <f t="shared" si="37"/>
        <v>-18.978969345153303</v>
      </c>
      <c r="K42" s="32">
        <f t="shared" si="38"/>
        <v>-6.5846959365932092</v>
      </c>
      <c r="L42" s="32">
        <f t="shared" si="39"/>
        <v>-2.9805976988575589</v>
      </c>
      <c r="M42" s="32">
        <f t="shared" si="28"/>
        <v>-4.7080638755664674</v>
      </c>
      <c r="N42" s="61">
        <f t="shared" si="41"/>
        <v>62.822634701876822</v>
      </c>
      <c r="O42" s="87">
        <f t="shared" si="22"/>
        <v>30.419032473286769</v>
      </c>
      <c r="P42" s="32">
        <f>Taulukko5[[#This Row],[Tasaus 2023, €/asukas]]*Taulukko5[[#This Row],[Asukasluku 31.12.2022]]</f>
        <v>-248745.71655171999</v>
      </c>
      <c r="Q42" s="32">
        <f>Taulukko5[[#This Row],[Tasaus 2024, €/asukas]]*Taulukko5[[#This Row],[Asukasluku 31.12.2022]]</f>
        <v>-152420.10281092618</v>
      </c>
      <c r="R42" s="32">
        <f>Taulukko5[[#This Row],[Tasaus 2025, €/asukas]]*Taulukko5[[#This Row],[Asukasluku 31.12.2022]]</f>
        <v>-52881.693066780063</v>
      </c>
      <c r="S42" s="32">
        <f>Taulukko5[[#This Row],[Tasaus 2026, €/asukas]]*Taulukko5[[#This Row],[Asukasluku 31.12.2022]]</f>
        <v>-23937.180119525055</v>
      </c>
      <c r="T42" s="32">
        <f>Taulukko5[[#This Row],[Tasaus 2027, €/asukas]]*Taulukko5[[#This Row],[Asukasluku 31.12.2022]]</f>
        <v>-37810.460984674297</v>
      </c>
      <c r="U42" s="64">
        <f t="shared" si="29"/>
        <v>4.1539029044851645</v>
      </c>
      <c r="V42" s="32">
        <f t="shared" si="30"/>
        <v>16.148127003699933</v>
      </c>
      <c r="W42" s="32">
        <f t="shared" si="31"/>
        <v>28.542400412260026</v>
      </c>
      <c r="X42" s="32">
        <f t="shared" si="32"/>
        <v>32.146498649995678</v>
      </c>
      <c r="Y42" s="99">
        <f t="shared" si="33"/>
        <v>30.419032473286769</v>
      </c>
      <c r="Z42" s="110">
        <v>21.5</v>
      </c>
      <c r="AA42" s="34">
        <f t="shared" si="40"/>
        <v>8.86</v>
      </c>
      <c r="AB42" s="33">
        <f t="shared" si="34"/>
        <v>-12.64</v>
      </c>
      <c r="AC42" s="32">
        <v>189.80105000979768</v>
      </c>
      <c r="AD42" s="15">
        <f t="shared" si="23"/>
        <v>-2.1885563353157091E-2</v>
      </c>
      <c r="AE42" s="15">
        <f t="shared" si="24"/>
        <v>-8.5079229028850761E-2</v>
      </c>
      <c r="AF42" s="15">
        <f t="shared" si="25"/>
        <v>-0.15038062440005809</v>
      </c>
      <c r="AG42" s="15">
        <f t="shared" si="26"/>
        <v>-0.16936944578724011</v>
      </c>
      <c r="AH42" s="111">
        <f t="shared" si="27"/>
        <v>-0.16026798835789641</v>
      </c>
    </row>
    <row r="43" spans="1:34" ht="15.75" x14ac:dyDescent="0.25">
      <c r="A43" s="25">
        <v>90</v>
      </c>
      <c r="B43" s="26" t="s">
        <v>34</v>
      </c>
      <c r="C43" s="25">
        <v>12</v>
      </c>
      <c r="D43" s="25">
        <v>25</v>
      </c>
      <c r="E43" s="31">
        <f>'Tasapainon muutos, pl. tasaus'!D33</f>
        <v>3061</v>
      </c>
      <c r="F43" s="64">
        <v>-525.49660746008885</v>
      </c>
      <c r="G43" s="32">
        <v>-146.73026280397016</v>
      </c>
      <c r="H43" s="61">
        <f t="shared" si="35"/>
        <v>378.76634465611869</v>
      </c>
      <c r="I43" s="64">
        <f t="shared" si="36"/>
        <v>-374.61244175163353</v>
      </c>
      <c r="J43" s="32">
        <f t="shared" si="37"/>
        <v>-362.61821765241876</v>
      </c>
      <c r="K43" s="32">
        <f t="shared" si="38"/>
        <v>-350.22394424385868</v>
      </c>
      <c r="L43" s="32">
        <f t="shared" si="39"/>
        <v>-336.74694235497623</v>
      </c>
      <c r="M43" s="32">
        <f t="shared" si="28"/>
        <v>-323.47440853168519</v>
      </c>
      <c r="N43" s="61">
        <f t="shared" si="41"/>
        <v>-470.20467133565535</v>
      </c>
      <c r="O43" s="87">
        <f t="shared" si="22"/>
        <v>55.291936124433505</v>
      </c>
      <c r="P43" s="32">
        <f>Taulukko5[[#This Row],[Tasaus 2023, €/asukas]]*Taulukko5[[#This Row],[Asukasluku 31.12.2022]]</f>
        <v>-1146688.6842017502</v>
      </c>
      <c r="Q43" s="32">
        <f>Taulukko5[[#This Row],[Tasaus 2024, €/asukas]]*Taulukko5[[#This Row],[Asukasluku 31.12.2022]]</f>
        <v>-1109974.3642340538</v>
      </c>
      <c r="R43" s="32">
        <f>Taulukko5[[#This Row],[Tasaus 2025, €/asukas]]*Taulukko5[[#This Row],[Asukasluku 31.12.2022]]</f>
        <v>-1072035.4933304514</v>
      </c>
      <c r="S43" s="32">
        <f>Taulukko5[[#This Row],[Tasaus 2026, €/asukas]]*Taulukko5[[#This Row],[Asukasluku 31.12.2022]]</f>
        <v>-1030782.3905485822</v>
      </c>
      <c r="T43" s="32">
        <f>Taulukko5[[#This Row],[Tasaus 2027, €/asukas]]*Taulukko5[[#This Row],[Asukasluku 31.12.2022]]</f>
        <v>-990155.16451548832</v>
      </c>
      <c r="U43" s="64">
        <f t="shared" si="29"/>
        <v>4.1539029044851645</v>
      </c>
      <c r="V43" s="32">
        <f t="shared" si="30"/>
        <v>16.148127003699926</v>
      </c>
      <c r="W43" s="32">
        <f t="shared" si="31"/>
        <v>28.542400412260008</v>
      </c>
      <c r="X43" s="32">
        <f t="shared" si="32"/>
        <v>42.019402301142463</v>
      </c>
      <c r="Y43" s="99">
        <f t="shared" si="33"/>
        <v>55.291936124433505</v>
      </c>
      <c r="Z43" s="110">
        <v>21.5</v>
      </c>
      <c r="AA43" s="34">
        <f t="shared" si="40"/>
        <v>8.86</v>
      </c>
      <c r="AB43" s="33">
        <f t="shared" si="34"/>
        <v>-12.64</v>
      </c>
      <c r="AC43" s="32">
        <v>141.58590049661544</v>
      </c>
      <c r="AD43" s="15">
        <f t="shared" si="23"/>
        <v>-2.9338393794263874E-2</v>
      </c>
      <c r="AE43" s="15">
        <f t="shared" si="24"/>
        <v>-0.11405180139448944</v>
      </c>
      <c r="AF43" s="15">
        <f t="shared" si="25"/>
        <v>-0.20159069732329954</v>
      </c>
      <c r="AG43" s="15">
        <f t="shared" si="26"/>
        <v>-0.29677674227277256</v>
      </c>
      <c r="AH43" s="111">
        <f t="shared" si="27"/>
        <v>-0.39051865991243417</v>
      </c>
    </row>
    <row r="44" spans="1:34" ht="15.75" x14ac:dyDescent="0.25">
      <c r="A44" s="25">
        <v>91</v>
      </c>
      <c r="B44" s="26" t="s">
        <v>35</v>
      </c>
      <c r="C44" s="25">
        <v>31</v>
      </c>
      <c r="D44" s="25">
        <v>20</v>
      </c>
      <c r="E44" s="31">
        <f>'Tasapainon muutos, pl. tasaus'!D34</f>
        <v>664028</v>
      </c>
      <c r="F44" s="64">
        <v>406.57238656257971</v>
      </c>
      <c r="G44" s="32">
        <v>475.8150765053669</v>
      </c>
      <c r="H44" s="61">
        <f t="shared" si="35"/>
        <v>69.242689942787194</v>
      </c>
      <c r="I44" s="64">
        <f t="shared" si="36"/>
        <v>-65.08878703830203</v>
      </c>
      <c r="J44" s="32">
        <f t="shared" si="37"/>
        <v>-53.094562939087261</v>
      </c>
      <c r="K44" s="32">
        <f t="shared" si="38"/>
        <v>-40.700289530527165</v>
      </c>
      <c r="L44" s="32">
        <f t="shared" si="39"/>
        <v>-27.223287641644752</v>
      </c>
      <c r="M44" s="32">
        <f t="shared" si="28"/>
        <v>-13.950753818353661</v>
      </c>
      <c r="N44" s="61">
        <f t="shared" si="41"/>
        <v>461.86432268701321</v>
      </c>
      <c r="O44" s="87">
        <f t="shared" si="22"/>
        <v>55.291936124433505</v>
      </c>
      <c r="P44" s="32">
        <f>Taulukko5[[#This Row],[Tasaus 2023, €/asukas]]*Taulukko5[[#This Row],[Asukasluku 31.12.2022]]</f>
        <v>-43220777.079469621</v>
      </c>
      <c r="Q44" s="32">
        <f>Taulukko5[[#This Row],[Tasaus 2024, €/asukas]]*Taulukko5[[#This Row],[Asukasluku 31.12.2022]]</f>
        <v>-35256276.439316235</v>
      </c>
      <c r="R44" s="32">
        <f>Taulukko5[[#This Row],[Tasaus 2025, €/asukas]]*Taulukko5[[#This Row],[Asukasluku 31.12.2022]]</f>
        <v>-27026131.856376894</v>
      </c>
      <c r="S44" s="32">
        <f>Taulukko5[[#This Row],[Tasaus 2026, €/asukas]]*Taulukko5[[#This Row],[Asukasluku 31.12.2022]]</f>
        <v>-18077025.246106081</v>
      </c>
      <c r="T44" s="32">
        <f>Taulukko5[[#This Row],[Tasaus 2027, €/asukas]]*Taulukko5[[#This Row],[Asukasluku 31.12.2022]]</f>
        <v>-9263691.1564937457</v>
      </c>
      <c r="U44" s="64">
        <f t="shared" si="29"/>
        <v>4.1539029044851645</v>
      </c>
      <c r="V44" s="32">
        <f t="shared" si="30"/>
        <v>16.148127003699933</v>
      </c>
      <c r="W44" s="32">
        <f t="shared" si="31"/>
        <v>28.542400412260029</v>
      </c>
      <c r="X44" s="32">
        <f t="shared" si="32"/>
        <v>42.019402301142442</v>
      </c>
      <c r="Y44" s="99">
        <f t="shared" si="33"/>
        <v>55.291936124433533</v>
      </c>
      <c r="Z44" s="110">
        <v>18</v>
      </c>
      <c r="AA44" s="34">
        <f t="shared" si="40"/>
        <v>5.3599999999999994</v>
      </c>
      <c r="AB44" s="33">
        <f t="shared" si="34"/>
        <v>-12.64</v>
      </c>
      <c r="AC44" s="32">
        <v>260.24607249314528</v>
      </c>
      <c r="AD44" s="15">
        <f t="shared" si="23"/>
        <v>-1.5961443201393848E-2</v>
      </c>
      <c r="AE44" s="15">
        <f t="shared" si="24"/>
        <v>-6.2049455152201248E-2</v>
      </c>
      <c r="AF44" s="15">
        <f t="shared" si="25"/>
        <v>-0.10967466343997111</v>
      </c>
      <c r="AG44" s="15">
        <f t="shared" si="26"/>
        <v>-0.16146027449558997</v>
      </c>
      <c r="AH44" s="111">
        <f t="shared" si="27"/>
        <v>-0.2124602135000131</v>
      </c>
    </row>
    <row r="45" spans="1:34" ht="15.75" x14ac:dyDescent="0.25">
      <c r="A45" s="25">
        <v>92</v>
      </c>
      <c r="B45" s="26" t="s">
        <v>36</v>
      </c>
      <c r="C45" s="25">
        <v>32</v>
      </c>
      <c r="D45" s="25">
        <v>20</v>
      </c>
      <c r="E45" s="31">
        <f>'Tasapainon muutos, pl. tasaus'!D35</f>
        <v>242819</v>
      </c>
      <c r="F45" s="64">
        <v>93.047163094030054</v>
      </c>
      <c r="G45" s="32">
        <v>90.706935709606171</v>
      </c>
      <c r="H45" s="61">
        <f t="shared" si="35"/>
        <v>-2.3402273844238834</v>
      </c>
      <c r="I45" s="64">
        <f t="shared" si="36"/>
        <v>6.494130288909048</v>
      </c>
      <c r="J45" s="32">
        <f t="shared" si="37"/>
        <v>1.1481270036999331</v>
      </c>
      <c r="K45" s="32">
        <f t="shared" si="38"/>
        <v>-1.4575995877399734</v>
      </c>
      <c r="L45" s="32">
        <f t="shared" si="39"/>
        <v>-2.9805976988575589</v>
      </c>
      <c r="M45" s="32">
        <f t="shared" si="28"/>
        <v>-4.7080638755664674</v>
      </c>
      <c r="N45" s="61">
        <f t="shared" si="41"/>
        <v>85.998871834039704</v>
      </c>
      <c r="O45" s="87">
        <f t="shared" si="22"/>
        <v>-7.04829125999035</v>
      </c>
      <c r="P45" s="32">
        <f>Taulukko5[[#This Row],[Tasaus 2023, €/asukas]]*Taulukko5[[#This Row],[Asukasluku 31.12.2022]]</f>
        <v>1576898.2226226062</v>
      </c>
      <c r="Q45" s="32">
        <f>Taulukko5[[#This Row],[Tasaus 2024, €/asukas]]*Taulukko5[[#This Row],[Asukasluku 31.12.2022]]</f>
        <v>278787.05091141409</v>
      </c>
      <c r="R45" s="32">
        <f>Taulukko5[[#This Row],[Tasaus 2025, €/asukas]]*Taulukko5[[#This Row],[Asukasluku 31.12.2022]]</f>
        <v>-353932.87429543259</v>
      </c>
      <c r="S45" s="32">
        <f>Taulukko5[[#This Row],[Tasaus 2026, €/asukas]]*Taulukko5[[#This Row],[Asukasluku 31.12.2022]]</f>
        <v>-723745.75263889355</v>
      </c>
      <c r="T45" s="32">
        <f>Taulukko5[[#This Row],[Tasaus 2027, €/asukas]]*Taulukko5[[#This Row],[Asukasluku 31.12.2022]]</f>
        <v>-1143207.362201174</v>
      </c>
      <c r="U45" s="64">
        <f t="shared" si="29"/>
        <v>4.1539029044851645</v>
      </c>
      <c r="V45" s="32">
        <f t="shared" si="30"/>
        <v>-1.1921003807239503</v>
      </c>
      <c r="W45" s="32">
        <f t="shared" si="31"/>
        <v>-3.7978269721638567</v>
      </c>
      <c r="X45" s="32">
        <f t="shared" si="32"/>
        <v>-5.3208250832814423</v>
      </c>
      <c r="Y45" s="99">
        <f t="shared" si="33"/>
        <v>-7.0482912599903509</v>
      </c>
      <c r="Z45" s="110">
        <v>19</v>
      </c>
      <c r="AA45" s="34">
        <f t="shared" si="40"/>
        <v>6.3599999999999994</v>
      </c>
      <c r="AB45" s="33">
        <f t="shared" si="34"/>
        <v>-12.64</v>
      </c>
      <c r="AC45" s="32">
        <v>217.51303775274945</v>
      </c>
      <c r="AD45" s="15">
        <f t="shared" si="23"/>
        <v>-1.9097259398339939E-2</v>
      </c>
      <c r="AE45" s="15">
        <f t="shared" si="24"/>
        <v>5.4805927637267878E-3</v>
      </c>
      <c r="AF45" s="15">
        <f t="shared" si="25"/>
        <v>1.7460226804799202E-2</v>
      </c>
      <c r="AG45" s="15">
        <f t="shared" si="26"/>
        <v>2.4462097252899891E-2</v>
      </c>
      <c r="AH45" s="111">
        <f t="shared" si="27"/>
        <v>3.2403994412520024E-2</v>
      </c>
    </row>
    <row r="46" spans="1:34" ht="15.75" x14ac:dyDescent="0.25">
      <c r="A46" s="25">
        <v>97</v>
      </c>
      <c r="B46" s="26" t="s">
        <v>37</v>
      </c>
      <c r="C46" s="25">
        <v>10</v>
      </c>
      <c r="D46" s="25">
        <v>25</v>
      </c>
      <c r="E46" s="31">
        <f>'Tasapainon muutos, pl. tasaus'!D36</f>
        <v>2091</v>
      </c>
      <c r="F46" s="64">
        <v>-66.794945419105488</v>
      </c>
      <c r="G46" s="32">
        <v>-136.36850079666067</v>
      </c>
      <c r="H46" s="61">
        <f t="shared" si="35"/>
        <v>-69.573555377555181</v>
      </c>
      <c r="I46" s="64">
        <f t="shared" si="36"/>
        <v>73.727458282040345</v>
      </c>
      <c r="J46" s="32">
        <f t="shared" si="37"/>
        <v>55.721682381255114</v>
      </c>
      <c r="K46" s="32">
        <f t="shared" si="38"/>
        <v>38.11595578981521</v>
      </c>
      <c r="L46" s="32">
        <f t="shared" si="39"/>
        <v>21.592957678697623</v>
      </c>
      <c r="M46" s="32">
        <f t="shared" si="28"/>
        <v>4.8654915019887133</v>
      </c>
      <c r="N46" s="61">
        <f t="shared" si="41"/>
        <v>-131.50300929467195</v>
      </c>
      <c r="O46" s="87">
        <f t="shared" si="22"/>
        <v>-64.708063875566467</v>
      </c>
      <c r="P46" s="32">
        <f>Taulukko5[[#This Row],[Tasaus 2023, €/asukas]]*Taulukko5[[#This Row],[Asukasluku 31.12.2022]]</f>
        <v>154164.11526774635</v>
      </c>
      <c r="Q46" s="32">
        <f>Taulukko5[[#This Row],[Tasaus 2024, €/asukas]]*Taulukko5[[#This Row],[Asukasluku 31.12.2022]]</f>
        <v>116514.03785920444</v>
      </c>
      <c r="R46" s="32">
        <f>Taulukko5[[#This Row],[Tasaus 2025, €/asukas]]*Taulukko5[[#This Row],[Asukasluku 31.12.2022]]</f>
        <v>79700.463556503601</v>
      </c>
      <c r="S46" s="32">
        <f>Taulukko5[[#This Row],[Tasaus 2026, €/asukas]]*Taulukko5[[#This Row],[Asukasluku 31.12.2022]]</f>
        <v>45150.874506156732</v>
      </c>
      <c r="T46" s="32">
        <f>Taulukko5[[#This Row],[Tasaus 2027, €/asukas]]*Taulukko5[[#This Row],[Asukasluku 31.12.2022]]</f>
        <v>10173.7427306584</v>
      </c>
      <c r="U46" s="64">
        <f t="shared" si="29"/>
        <v>4.1539029044851645</v>
      </c>
      <c r="V46" s="32">
        <f t="shared" si="30"/>
        <v>-13.851872996300067</v>
      </c>
      <c r="W46" s="32">
        <f t="shared" si="31"/>
        <v>-31.457599587739971</v>
      </c>
      <c r="X46" s="32">
        <f t="shared" si="32"/>
        <v>-47.980597698857558</v>
      </c>
      <c r="Y46" s="99">
        <f t="shared" si="33"/>
        <v>-64.708063875566467</v>
      </c>
      <c r="Z46" s="110">
        <v>20</v>
      </c>
      <c r="AA46" s="34">
        <f t="shared" si="40"/>
        <v>7.3599999999999994</v>
      </c>
      <c r="AB46" s="33">
        <f t="shared" si="34"/>
        <v>-12.64</v>
      </c>
      <c r="AC46" s="32">
        <v>149.94215395520968</v>
      </c>
      <c r="AD46" s="15">
        <f t="shared" si="23"/>
        <v>-2.7703369565612666E-2</v>
      </c>
      <c r="AE46" s="15">
        <f t="shared" si="24"/>
        <v>9.2381445983748256E-2</v>
      </c>
      <c r="AF46" s="15">
        <f t="shared" si="25"/>
        <v>0.20979823723978849</v>
      </c>
      <c r="AG46" s="15">
        <f t="shared" si="26"/>
        <v>0.31999405392822483</v>
      </c>
      <c r="AH46" s="111">
        <f t="shared" si="27"/>
        <v>0.43155351693090849</v>
      </c>
    </row>
    <row r="47" spans="1:34" ht="15.75" x14ac:dyDescent="0.25">
      <c r="A47" s="25">
        <v>98</v>
      </c>
      <c r="B47" s="26" t="s">
        <v>38</v>
      </c>
      <c r="C47" s="25">
        <v>7</v>
      </c>
      <c r="D47" s="25">
        <v>22</v>
      </c>
      <c r="E47" s="31">
        <f>'Tasapainon muutos, pl. tasaus'!D37</f>
        <v>22943</v>
      </c>
      <c r="F47" s="64">
        <v>291.2109487562617</v>
      </c>
      <c r="G47" s="32">
        <v>145.2879072856235</v>
      </c>
      <c r="H47" s="61">
        <f t="shared" si="35"/>
        <v>-145.9230414706382</v>
      </c>
      <c r="I47" s="64">
        <f t="shared" si="36"/>
        <v>150.07694437512336</v>
      </c>
      <c r="J47" s="32">
        <f t="shared" si="37"/>
        <v>132.07116847433812</v>
      </c>
      <c r="K47" s="32">
        <f t="shared" si="38"/>
        <v>114.46544188289822</v>
      </c>
      <c r="L47" s="32">
        <f t="shared" si="39"/>
        <v>97.942443771780631</v>
      </c>
      <c r="M47" s="32">
        <f t="shared" si="28"/>
        <v>81.21497759507173</v>
      </c>
      <c r="N47" s="61">
        <f t="shared" si="41"/>
        <v>226.50288488069523</v>
      </c>
      <c r="O47" s="87">
        <f t="shared" si="22"/>
        <v>-64.708063875566467</v>
      </c>
      <c r="P47" s="32">
        <f>Taulukko5[[#This Row],[Tasaus 2023, €/asukas]]*Taulukko5[[#This Row],[Asukasluku 31.12.2022]]</f>
        <v>3443215.3347984552</v>
      </c>
      <c r="Q47" s="32">
        <f>Taulukko5[[#This Row],[Tasaus 2024, €/asukas]]*Taulukko5[[#This Row],[Asukasluku 31.12.2022]]</f>
        <v>3030108.8183067394</v>
      </c>
      <c r="R47" s="32">
        <f>Taulukko5[[#This Row],[Tasaus 2025, €/asukas]]*Taulukko5[[#This Row],[Asukasluku 31.12.2022]]</f>
        <v>2626180.633119334</v>
      </c>
      <c r="S47" s="32">
        <f>Taulukko5[[#This Row],[Tasaus 2026, €/asukas]]*Taulukko5[[#This Row],[Asukasluku 31.12.2022]]</f>
        <v>2247093.4874559632</v>
      </c>
      <c r="T47" s="32">
        <f>Taulukko5[[#This Row],[Tasaus 2027, €/asukas]]*Taulukko5[[#This Row],[Asukasluku 31.12.2022]]</f>
        <v>1863315.2309637307</v>
      </c>
      <c r="U47" s="64">
        <f t="shared" si="29"/>
        <v>4.1539029044851645</v>
      </c>
      <c r="V47" s="32">
        <f t="shared" si="30"/>
        <v>-13.851872996300074</v>
      </c>
      <c r="W47" s="32">
        <f t="shared" si="31"/>
        <v>-31.457599587739978</v>
      </c>
      <c r="X47" s="32">
        <f t="shared" si="32"/>
        <v>-47.980597698857565</v>
      </c>
      <c r="Y47" s="99">
        <f t="shared" si="33"/>
        <v>-64.708063875566467</v>
      </c>
      <c r="Z47" s="110">
        <v>21</v>
      </c>
      <c r="AA47" s="34">
        <f t="shared" si="40"/>
        <v>8.36</v>
      </c>
      <c r="AB47" s="33">
        <f t="shared" si="34"/>
        <v>-12.64</v>
      </c>
      <c r="AC47" s="32">
        <v>193.87229023132983</v>
      </c>
      <c r="AD47" s="15">
        <f t="shared" si="23"/>
        <v>-2.1425975313587607E-2</v>
      </c>
      <c r="AE47" s="15">
        <f t="shared" si="24"/>
        <v>7.1448441547639005E-2</v>
      </c>
      <c r="AF47" s="15">
        <f t="shared" si="25"/>
        <v>0.16225939019033891</v>
      </c>
      <c r="AG47" s="15">
        <f t="shared" si="26"/>
        <v>0.24748558776298957</v>
      </c>
      <c r="AH47" s="111">
        <f t="shared" si="27"/>
        <v>0.33376643871259959</v>
      </c>
    </row>
    <row r="48" spans="1:34" ht="15.75" x14ac:dyDescent="0.25">
      <c r="A48" s="25">
        <v>102</v>
      </c>
      <c r="B48" s="26" t="s">
        <v>39</v>
      </c>
      <c r="C48" s="25">
        <v>4</v>
      </c>
      <c r="D48" s="25">
        <v>23</v>
      </c>
      <c r="E48" s="31">
        <f>'Tasapainon muutos, pl. tasaus'!D38</f>
        <v>9745</v>
      </c>
      <c r="F48" s="64">
        <v>330.52186970560672</v>
      </c>
      <c r="G48" s="32">
        <v>327.00994916628798</v>
      </c>
      <c r="H48" s="61">
        <f t="shared" si="35"/>
        <v>-3.5119205393187372</v>
      </c>
      <c r="I48" s="64">
        <f t="shared" si="36"/>
        <v>7.6658234438039017</v>
      </c>
      <c r="J48" s="32">
        <f t="shared" si="37"/>
        <v>1.1481270036999331</v>
      </c>
      <c r="K48" s="32">
        <f t="shared" si="38"/>
        <v>-1.4575995877399734</v>
      </c>
      <c r="L48" s="32">
        <f t="shared" si="39"/>
        <v>-2.9805976988575589</v>
      </c>
      <c r="M48" s="32">
        <f t="shared" si="28"/>
        <v>-4.7080638755664674</v>
      </c>
      <c r="N48" s="61">
        <f t="shared" si="41"/>
        <v>322.30188529072149</v>
      </c>
      <c r="O48" s="87">
        <f t="shared" si="22"/>
        <v>-8.2199844148852321</v>
      </c>
      <c r="P48" s="32">
        <f>Taulukko5[[#This Row],[Tasaus 2023, €/asukas]]*Taulukko5[[#This Row],[Asukasluku 31.12.2022]]</f>
        <v>74703.449459869022</v>
      </c>
      <c r="Q48" s="32">
        <f>Taulukko5[[#This Row],[Tasaus 2024, €/asukas]]*Taulukko5[[#This Row],[Asukasluku 31.12.2022]]</f>
        <v>11188.497651055848</v>
      </c>
      <c r="R48" s="32">
        <f>Taulukko5[[#This Row],[Tasaus 2025, €/asukas]]*Taulukko5[[#This Row],[Asukasluku 31.12.2022]]</f>
        <v>-14204.307982526041</v>
      </c>
      <c r="S48" s="32">
        <f>Taulukko5[[#This Row],[Tasaus 2026, €/asukas]]*Taulukko5[[#This Row],[Asukasluku 31.12.2022]]</f>
        <v>-29045.924575366913</v>
      </c>
      <c r="T48" s="32">
        <f>Taulukko5[[#This Row],[Tasaus 2027, €/asukas]]*Taulukko5[[#This Row],[Asukasluku 31.12.2022]]</f>
        <v>-45880.082467395223</v>
      </c>
      <c r="U48" s="64">
        <f t="shared" si="29"/>
        <v>4.1539029044851645</v>
      </c>
      <c r="V48" s="32">
        <f t="shared" si="30"/>
        <v>-2.3637935356188038</v>
      </c>
      <c r="W48" s="32">
        <f t="shared" si="31"/>
        <v>-4.9695201270587104</v>
      </c>
      <c r="X48" s="32">
        <f t="shared" si="32"/>
        <v>-6.492518238176296</v>
      </c>
      <c r="Y48" s="99">
        <f t="shared" si="33"/>
        <v>-8.2199844148852037</v>
      </c>
      <c r="Z48" s="110">
        <v>21</v>
      </c>
      <c r="AA48" s="34">
        <f t="shared" si="40"/>
        <v>8.36</v>
      </c>
      <c r="AB48" s="33">
        <f t="shared" si="34"/>
        <v>-12.64</v>
      </c>
      <c r="AC48" s="32">
        <v>160.29330144383238</v>
      </c>
      <c r="AD48" s="15">
        <f t="shared" si="23"/>
        <v>-2.5914388605569487E-2</v>
      </c>
      <c r="AE48" s="15">
        <f t="shared" si="24"/>
        <v>1.4746676962337628E-2</v>
      </c>
      <c r="AF48" s="15">
        <f t="shared" si="25"/>
        <v>3.1002668747203116E-2</v>
      </c>
      <c r="AG48" s="15">
        <f t="shared" si="26"/>
        <v>4.0503989746891005E-2</v>
      </c>
      <c r="AH48" s="111">
        <f t="shared" si="27"/>
        <v>5.1280897834433396E-2</v>
      </c>
    </row>
    <row r="49" spans="1:34" ht="15.75" x14ac:dyDescent="0.25">
      <c r="A49" s="25">
        <v>103</v>
      </c>
      <c r="B49" s="26" t="s">
        <v>40</v>
      </c>
      <c r="C49" s="25">
        <v>5</v>
      </c>
      <c r="D49" s="25">
        <v>25</v>
      </c>
      <c r="E49" s="31">
        <f>'Tasapainon muutos, pl. tasaus'!D39</f>
        <v>2161</v>
      </c>
      <c r="F49" s="64">
        <v>-183.77325758022076</v>
      </c>
      <c r="G49" s="32">
        <v>-216.46154555934578</v>
      </c>
      <c r="H49" s="61">
        <f t="shared" si="35"/>
        <v>-32.688287979125022</v>
      </c>
      <c r="I49" s="64">
        <f t="shared" si="36"/>
        <v>36.842190883610186</v>
      </c>
      <c r="J49" s="32">
        <f t="shared" si="37"/>
        <v>18.836414982824955</v>
      </c>
      <c r="K49" s="32">
        <f t="shared" si="38"/>
        <v>1.2306883913850484</v>
      </c>
      <c r="L49" s="32">
        <f t="shared" si="39"/>
        <v>-2.9805976988575589</v>
      </c>
      <c r="M49" s="32">
        <f t="shared" si="28"/>
        <v>-4.7080638755664674</v>
      </c>
      <c r="N49" s="61">
        <f t="shared" si="41"/>
        <v>-221.16960943491225</v>
      </c>
      <c r="O49" s="87">
        <f t="shared" si="22"/>
        <v>-37.396351854691488</v>
      </c>
      <c r="P49" s="32">
        <f>Taulukko5[[#This Row],[Tasaus 2023, €/asukas]]*Taulukko5[[#This Row],[Asukasluku 31.12.2022]]</f>
        <v>79615.974499481614</v>
      </c>
      <c r="Q49" s="32">
        <f>Taulukko5[[#This Row],[Tasaus 2024, €/asukas]]*Taulukko5[[#This Row],[Asukasluku 31.12.2022]]</f>
        <v>40705.492777884727</v>
      </c>
      <c r="R49" s="32">
        <f>Taulukko5[[#This Row],[Tasaus 2025, €/asukas]]*Taulukko5[[#This Row],[Asukasluku 31.12.2022]]</f>
        <v>2659.5176137830895</v>
      </c>
      <c r="S49" s="32">
        <f>Taulukko5[[#This Row],[Tasaus 2026, €/asukas]]*Taulukko5[[#This Row],[Asukasluku 31.12.2022]]</f>
        <v>-6441.0716272311847</v>
      </c>
      <c r="T49" s="32">
        <f>Taulukko5[[#This Row],[Tasaus 2027, €/asukas]]*Taulukko5[[#This Row],[Asukasluku 31.12.2022]]</f>
        <v>-10174.126035099136</v>
      </c>
      <c r="U49" s="64">
        <f t="shared" si="29"/>
        <v>4.1539029044851645</v>
      </c>
      <c r="V49" s="32">
        <f t="shared" si="30"/>
        <v>-13.851872996300067</v>
      </c>
      <c r="W49" s="32">
        <f t="shared" si="31"/>
        <v>-31.457599587739974</v>
      </c>
      <c r="X49" s="32">
        <f t="shared" si="32"/>
        <v>-35.66888567798258</v>
      </c>
      <c r="Y49" s="99">
        <f t="shared" si="33"/>
        <v>-37.396351854691488</v>
      </c>
      <c r="Z49" s="110">
        <v>22</v>
      </c>
      <c r="AA49" s="34">
        <f t="shared" si="40"/>
        <v>9.36</v>
      </c>
      <c r="AB49" s="33">
        <f t="shared" si="34"/>
        <v>-12.64</v>
      </c>
      <c r="AC49" s="32">
        <v>151.14535961425031</v>
      </c>
      <c r="AD49" s="15">
        <f t="shared" si="23"/>
        <v>-2.7482834505053011E-2</v>
      </c>
      <c r="AE49" s="15">
        <f t="shared" si="24"/>
        <v>9.1646035522708044E-2</v>
      </c>
      <c r="AF49" s="15">
        <f t="shared" si="25"/>
        <v>0.20812812029443267</v>
      </c>
      <c r="AG49" s="15">
        <f t="shared" si="26"/>
        <v>0.23599061042307806</v>
      </c>
      <c r="AH49" s="111">
        <f t="shared" si="27"/>
        <v>0.2474197815277531</v>
      </c>
    </row>
    <row r="50" spans="1:34" ht="15.75" x14ac:dyDescent="0.25">
      <c r="A50" s="25">
        <v>105</v>
      </c>
      <c r="B50" s="26" t="s">
        <v>41</v>
      </c>
      <c r="C50" s="25">
        <v>18</v>
      </c>
      <c r="D50" s="25">
        <v>25</v>
      </c>
      <c r="E50" s="31">
        <f>'Tasapainon muutos, pl. tasaus'!D40</f>
        <v>2094</v>
      </c>
      <c r="F50" s="64">
        <v>236.87511526270919</v>
      </c>
      <c r="G50" s="32">
        <v>33.751696708991076</v>
      </c>
      <c r="H50" s="61">
        <f t="shared" si="35"/>
        <v>-203.12341855371812</v>
      </c>
      <c r="I50" s="64">
        <f t="shared" si="36"/>
        <v>207.27732145820329</v>
      </c>
      <c r="J50" s="32">
        <f t="shared" si="37"/>
        <v>189.27154555741805</v>
      </c>
      <c r="K50" s="32">
        <f t="shared" si="38"/>
        <v>171.66581896597816</v>
      </c>
      <c r="L50" s="32">
        <f t="shared" si="39"/>
        <v>155.14282085486056</v>
      </c>
      <c r="M50" s="32">
        <f t="shared" si="28"/>
        <v>138.41535467815166</v>
      </c>
      <c r="N50" s="61">
        <f t="shared" si="41"/>
        <v>172.16705138714275</v>
      </c>
      <c r="O50" s="87">
        <f t="shared" si="22"/>
        <v>-64.708063875566438</v>
      </c>
      <c r="P50" s="32">
        <f>Taulukko5[[#This Row],[Tasaus 2023, €/asukas]]*Taulukko5[[#This Row],[Asukasluku 31.12.2022]]</f>
        <v>434038.71113347769</v>
      </c>
      <c r="Q50" s="32">
        <f>Taulukko5[[#This Row],[Tasaus 2024, €/asukas]]*Taulukko5[[#This Row],[Asukasluku 31.12.2022]]</f>
        <v>396334.61639723339</v>
      </c>
      <c r="R50" s="32">
        <f>Taulukko5[[#This Row],[Tasaus 2025, €/asukas]]*Taulukko5[[#This Row],[Asukasluku 31.12.2022]]</f>
        <v>359468.22491475829</v>
      </c>
      <c r="S50" s="32">
        <f>Taulukko5[[#This Row],[Tasaus 2026, €/asukas]]*Taulukko5[[#This Row],[Asukasluku 31.12.2022]]</f>
        <v>324869.06687007804</v>
      </c>
      <c r="T50" s="32">
        <f>Taulukko5[[#This Row],[Tasaus 2027, €/asukas]]*Taulukko5[[#This Row],[Asukasluku 31.12.2022]]</f>
        <v>289841.75269604957</v>
      </c>
      <c r="U50" s="64">
        <f t="shared" si="29"/>
        <v>4.1539029044851645</v>
      </c>
      <c r="V50" s="32">
        <f t="shared" si="30"/>
        <v>-13.851872996300074</v>
      </c>
      <c r="W50" s="32">
        <f t="shared" si="31"/>
        <v>-31.457599587739963</v>
      </c>
      <c r="X50" s="32">
        <f t="shared" si="32"/>
        <v>-47.980597698857565</v>
      </c>
      <c r="Y50" s="99">
        <f t="shared" si="33"/>
        <v>-64.708063875566467</v>
      </c>
      <c r="Z50" s="110">
        <v>21.75</v>
      </c>
      <c r="AA50" s="34">
        <f t="shared" si="40"/>
        <v>9.11</v>
      </c>
      <c r="AB50" s="33">
        <f t="shared" si="34"/>
        <v>-12.64</v>
      </c>
      <c r="AC50" s="32">
        <v>139.90837042494351</v>
      </c>
      <c r="AD50" s="15">
        <f t="shared" si="23"/>
        <v>-2.9690167156321817E-2</v>
      </c>
      <c r="AE50" s="15">
        <f t="shared" si="24"/>
        <v>9.9006749590662788E-2</v>
      </c>
      <c r="AF50" s="15">
        <f t="shared" si="25"/>
        <v>0.22484429982419091</v>
      </c>
      <c r="AG50" s="15">
        <f t="shared" si="26"/>
        <v>0.342943010151045</v>
      </c>
      <c r="AH50" s="111">
        <f t="shared" si="27"/>
        <v>0.46250316317050044</v>
      </c>
    </row>
    <row r="51" spans="1:34" ht="15.75" x14ac:dyDescent="0.25">
      <c r="A51" s="25">
        <v>106</v>
      </c>
      <c r="B51" s="26" t="s">
        <v>42</v>
      </c>
      <c r="C51" s="25">
        <v>35</v>
      </c>
      <c r="D51" s="25">
        <v>21</v>
      </c>
      <c r="E51" s="31">
        <f>'Tasapainon muutos, pl. tasaus'!D41</f>
        <v>46797</v>
      </c>
      <c r="F51" s="64">
        <v>279.06964029742733</v>
      </c>
      <c r="G51" s="32">
        <v>242.9863506276703</v>
      </c>
      <c r="H51" s="61">
        <f t="shared" si="35"/>
        <v>-36.083289669757022</v>
      </c>
      <c r="I51" s="64">
        <f t="shared" si="36"/>
        <v>40.237192574242187</v>
      </c>
      <c r="J51" s="32">
        <f t="shared" si="37"/>
        <v>22.231416673456955</v>
      </c>
      <c r="K51" s="32">
        <f t="shared" si="38"/>
        <v>4.6256900820170488</v>
      </c>
      <c r="L51" s="32">
        <f t="shared" si="39"/>
        <v>-2.9805976988575589</v>
      </c>
      <c r="M51" s="32">
        <f t="shared" si="28"/>
        <v>-4.7080638755664674</v>
      </c>
      <c r="N51" s="61">
        <f t="shared" si="41"/>
        <v>238.27828675210384</v>
      </c>
      <c r="O51" s="87">
        <f t="shared" si="22"/>
        <v>-40.791353545323489</v>
      </c>
      <c r="P51" s="32">
        <f>Taulukko5[[#This Row],[Tasaus 2023, €/asukas]]*Taulukko5[[#This Row],[Asukasluku 31.12.2022]]</f>
        <v>1882979.9008968116</v>
      </c>
      <c r="Q51" s="32">
        <f>Taulukko5[[#This Row],[Tasaus 2024, €/asukas]]*Taulukko5[[#This Row],[Asukasluku 31.12.2022]]</f>
        <v>1040363.6060677652</v>
      </c>
      <c r="R51" s="32">
        <f>Taulukko5[[#This Row],[Tasaus 2025, €/asukas]]*Taulukko5[[#This Row],[Asukasluku 31.12.2022]]</f>
        <v>216468.41876815184</v>
      </c>
      <c r="S51" s="32">
        <f>Taulukko5[[#This Row],[Tasaus 2026, €/asukas]]*Taulukko5[[#This Row],[Asukasluku 31.12.2022]]</f>
        <v>-139483.03051343717</v>
      </c>
      <c r="T51" s="32">
        <f>Taulukko5[[#This Row],[Tasaus 2027, €/asukas]]*Taulukko5[[#This Row],[Asukasluku 31.12.2022]]</f>
        <v>-220323.26518488399</v>
      </c>
      <c r="U51" s="64">
        <f t="shared" si="29"/>
        <v>4.1539029044851645</v>
      </c>
      <c r="V51" s="32">
        <f t="shared" si="30"/>
        <v>-13.851872996300067</v>
      </c>
      <c r="W51" s="32">
        <f t="shared" si="31"/>
        <v>-31.457599587739974</v>
      </c>
      <c r="X51" s="32">
        <f t="shared" si="32"/>
        <v>-39.06388736861458</v>
      </c>
      <c r="Y51" s="99">
        <f t="shared" si="33"/>
        <v>-40.791353545323489</v>
      </c>
      <c r="Z51" s="110">
        <v>20.25</v>
      </c>
      <c r="AA51" s="34">
        <f t="shared" si="40"/>
        <v>7.6099999999999994</v>
      </c>
      <c r="AB51" s="33">
        <f t="shared" si="34"/>
        <v>-12.64</v>
      </c>
      <c r="AC51" s="32">
        <v>216.30221547290913</v>
      </c>
      <c r="AD51" s="15">
        <f t="shared" si="23"/>
        <v>-1.9204162543612145E-2</v>
      </c>
      <c r="AE51" s="15">
        <f t="shared" si="24"/>
        <v>6.4039441140328737E-2</v>
      </c>
      <c r="AF51" s="15">
        <f t="shared" si="25"/>
        <v>0.14543355239780192</v>
      </c>
      <c r="AG51" s="15">
        <f t="shared" si="26"/>
        <v>0.18059864658902283</v>
      </c>
      <c r="AH51" s="111">
        <f t="shared" si="27"/>
        <v>0.18858500111124576</v>
      </c>
    </row>
    <row r="52" spans="1:34" ht="15.75" x14ac:dyDescent="0.25">
      <c r="A52" s="25">
        <v>108</v>
      </c>
      <c r="B52" s="26" t="s">
        <v>43</v>
      </c>
      <c r="C52" s="25">
        <v>6</v>
      </c>
      <c r="D52" s="25">
        <v>23</v>
      </c>
      <c r="E52" s="31">
        <f>'Tasapainon muutos, pl. tasaus'!D42</f>
        <v>10257</v>
      </c>
      <c r="F52" s="64">
        <v>123.51632092830509</v>
      </c>
      <c r="G52" s="32">
        <v>89.42842867232018</v>
      </c>
      <c r="H52" s="61">
        <f t="shared" si="35"/>
        <v>-34.087892255984912</v>
      </c>
      <c r="I52" s="64">
        <f t="shared" si="36"/>
        <v>38.241795160470076</v>
      </c>
      <c r="J52" s="32">
        <f t="shared" si="37"/>
        <v>20.236019259684845</v>
      </c>
      <c r="K52" s="32">
        <f t="shared" si="38"/>
        <v>2.6302926682449383</v>
      </c>
      <c r="L52" s="32">
        <f t="shared" si="39"/>
        <v>-2.9805976988575589</v>
      </c>
      <c r="M52" s="32">
        <f t="shared" si="28"/>
        <v>-4.7080638755664674</v>
      </c>
      <c r="N52" s="61">
        <f t="shared" si="41"/>
        <v>84.720364796753714</v>
      </c>
      <c r="O52" s="87">
        <f t="shared" si="22"/>
        <v>-38.795956131551378</v>
      </c>
      <c r="P52" s="32">
        <f>Taulukko5[[#This Row],[Tasaus 2023, €/asukas]]*Taulukko5[[#This Row],[Asukasluku 31.12.2022]]</f>
        <v>392246.09296094155</v>
      </c>
      <c r="Q52" s="32">
        <f>Taulukko5[[#This Row],[Tasaus 2024, €/asukas]]*Taulukko5[[#This Row],[Asukasluku 31.12.2022]]</f>
        <v>207560.84954658744</v>
      </c>
      <c r="R52" s="32">
        <f>Taulukko5[[#This Row],[Tasaus 2025, €/asukas]]*Taulukko5[[#This Row],[Asukasluku 31.12.2022]]</f>
        <v>26978.911898188333</v>
      </c>
      <c r="S52" s="32">
        <f>Taulukko5[[#This Row],[Tasaus 2026, €/asukas]]*Taulukko5[[#This Row],[Asukasluku 31.12.2022]]</f>
        <v>-30571.990597181983</v>
      </c>
      <c r="T52" s="32">
        <f>Taulukko5[[#This Row],[Tasaus 2027, €/asukas]]*Taulukko5[[#This Row],[Asukasluku 31.12.2022]]</f>
        <v>-48290.611171685254</v>
      </c>
      <c r="U52" s="64">
        <f t="shared" si="29"/>
        <v>4.1539029044851645</v>
      </c>
      <c r="V52" s="32">
        <f t="shared" si="30"/>
        <v>-13.851872996300067</v>
      </c>
      <c r="W52" s="32">
        <f t="shared" si="31"/>
        <v>-31.457599587739974</v>
      </c>
      <c r="X52" s="32">
        <f t="shared" si="32"/>
        <v>-37.06848995484247</v>
      </c>
      <c r="Y52" s="99">
        <f t="shared" si="33"/>
        <v>-38.795956131551378</v>
      </c>
      <c r="Z52" s="110">
        <v>22.000000000000004</v>
      </c>
      <c r="AA52" s="34">
        <f t="shared" si="40"/>
        <v>9.360000000000003</v>
      </c>
      <c r="AB52" s="33">
        <f t="shared" si="34"/>
        <v>-12.64</v>
      </c>
      <c r="AC52" s="32">
        <v>171.83180284540526</v>
      </c>
      <c r="AD52" s="15">
        <f t="shared" si="23"/>
        <v>-2.4174238038009613E-2</v>
      </c>
      <c r="AE52" s="15">
        <f t="shared" si="24"/>
        <v>8.061297598537337E-2</v>
      </c>
      <c r="AF52" s="15">
        <f t="shared" si="25"/>
        <v>0.1830720452606899</v>
      </c>
      <c r="AG52" s="15">
        <f t="shared" si="26"/>
        <v>0.21572543231820995</v>
      </c>
      <c r="AH52" s="111">
        <f t="shared" si="27"/>
        <v>0.2257786712885482</v>
      </c>
    </row>
    <row r="53" spans="1:34" ht="15.75" x14ac:dyDescent="0.25">
      <c r="A53" s="25">
        <v>109</v>
      </c>
      <c r="B53" s="26" t="s">
        <v>44</v>
      </c>
      <c r="C53" s="25">
        <v>5</v>
      </c>
      <c r="D53" s="25">
        <v>21</v>
      </c>
      <c r="E53" s="31">
        <f>'Tasapainon muutos, pl. tasaus'!D43</f>
        <v>68043</v>
      </c>
      <c r="F53" s="64">
        <v>-143.79235375547719</v>
      </c>
      <c r="G53" s="32">
        <v>-117.8547639035863</v>
      </c>
      <c r="H53" s="61">
        <f t="shared" si="35"/>
        <v>25.937589851890891</v>
      </c>
      <c r="I53" s="64">
        <f t="shared" si="36"/>
        <v>-21.783686947405727</v>
      </c>
      <c r="J53" s="32">
        <f t="shared" si="37"/>
        <v>-9.7894628481909578</v>
      </c>
      <c r="K53" s="32">
        <f t="shared" si="38"/>
        <v>-1.4575995877399734</v>
      </c>
      <c r="L53" s="32">
        <f t="shared" si="39"/>
        <v>-2.9805976988575589</v>
      </c>
      <c r="M53" s="32">
        <f t="shared" si="28"/>
        <v>-4.7080638755664674</v>
      </c>
      <c r="N53" s="61">
        <f t="shared" si="41"/>
        <v>-122.56282777915277</v>
      </c>
      <c r="O53" s="87">
        <f t="shared" si="22"/>
        <v>21.229525976324425</v>
      </c>
      <c r="P53" s="32">
        <f>Taulukko5[[#This Row],[Tasaus 2023, €/asukas]]*Taulukko5[[#This Row],[Asukasluku 31.12.2022]]</f>
        <v>-1482227.4109623278</v>
      </c>
      <c r="Q53" s="32">
        <f>Taulukko5[[#This Row],[Tasaus 2024, €/asukas]]*Taulukko5[[#This Row],[Asukasluku 31.12.2022]]</f>
        <v>-666104.42057945731</v>
      </c>
      <c r="R53" s="32">
        <f>Taulukko5[[#This Row],[Tasaus 2025, €/asukas]]*Taulukko5[[#This Row],[Asukasluku 31.12.2022]]</f>
        <v>-99179.448748591007</v>
      </c>
      <c r="S53" s="32">
        <f>Taulukko5[[#This Row],[Tasaus 2026, €/asukas]]*Taulukko5[[#This Row],[Asukasluku 31.12.2022]]</f>
        <v>-202808.80922336486</v>
      </c>
      <c r="T53" s="32">
        <f>Taulukko5[[#This Row],[Tasaus 2027, €/asukas]]*Taulukko5[[#This Row],[Asukasluku 31.12.2022]]</f>
        <v>-320350.79028516915</v>
      </c>
      <c r="U53" s="64">
        <f t="shared" si="29"/>
        <v>4.1539029044851645</v>
      </c>
      <c r="V53" s="32">
        <f t="shared" si="30"/>
        <v>16.148127003699933</v>
      </c>
      <c r="W53" s="32">
        <f t="shared" si="31"/>
        <v>24.479990264150917</v>
      </c>
      <c r="X53" s="32">
        <f t="shared" si="32"/>
        <v>22.956992153033333</v>
      </c>
      <c r="Y53" s="99">
        <f t="shared" si="33"/>
        <v>21.229525976324425</v>
      </c>
      <c r="Z53" s="110">
        <v>21</v>
      </c>
      <c r="AA53" s="34">
        <f t="shared" si="40"/>
        <v>8.36</v>
      </c>
      <c r="AB53" s="33">
        <f t="shared" si="34"/>
        <v>-12.64</v>
      </c>
      <c r="AC53" s="32">
        <v>194.6762836815308</v>
      </c>
      <c r="AD53" s="15">
        <f t="shared" si="23"/>
        <v>-2.1337488192863272E-2</v>
      </c>
      <c r="AE53" s="15">
        <f t="shared" si="24"/>
        <v>-8.2948609344302621E-2</v>
      </c>
      <c r="AF53" s="15">
        <f t="shared" si="25"/>
        <v>-0.12574716242373682</v>
      </c>
      <c r="AG53" s="15">
        <f t="shared" si="26"/>
        <v>-0.11792392847702225</v>
      </c>
      <c r="AH53" s="111">
        <f t="shared" si="27"/>
        <v>-0.10905039676560509</v>
      </c>
    </row>
    <row r="54" spans="1:34" ht="15.75" x14ac:dyDescent="0.25">
      <c r="A54" s="25">
        <v>111</v>
      </c>
      <c r="B54" s="26" t="s">
        <v>45</v>
      </c>
      <c r="C54" s="25">
        <v>7</v>
      </c>
      <c r="D54" s="25">
        <v>23</v>
      </c>
      <c r="E54" s="31">
        <f>'Tasapainon muutos, pl. tasaus'!D44</f>
        <v>18131</v>
      </c>
      <c r="F54" s="64">
        <v>-293.21834221746752</v>
      </c>
      <c r="G54" s="32">
        <v>-512.52707772809106</v>
      </c>
      <c r="H54" s="61">
        <f t="shared" si="35"/>
        <v>-219.30873551062353</v>
      </c>
      <c r="I54" s="64">
        <f t="shared" si="36"/>
        <v>223.4626384151087</v>
      </c>
      <c r="J54" s="32">
        <f t="shared" si="37"/>
        <v>205.45686251432346</v>
      </c>
      <c r="K54" s="32">
        <f t="shared" si="38"/>
        <v>187.85113592288357</v>
      </c>
      <c r="L54" s="32">
        <f t="shared" si="39"/>
        <v>171.32813781176597</v>
      </c>
      <c r="M54" s="32">
        <f t="shared" si="28"/>
        <v>154.60067163505707</v>
      </c>
      <c r="N54" s="61">
        <f t="shared" si="41"/>
        <v>-357.92640609303396</v>
      </c>
      <c r="O54" s="87">
        <f t="shared" si="22"/>
        <v>-64.708063875566438</v>
      </c>
      <c r="P54" s="32">
        <f>Taulukko5[[#This Row],[Tasaus 2023, €/asukas]]*Taulukko5[[#This Row],[Asukasluku 31.12.2022]]</f>
        <v>4051601.0971043357</v>
      </c>
      <c r="Q54" s="32">
        <f>Taulukko5[[#This Row],[Tasaus 2024, €/asukas]]*Taulukko5[[#This Row],[Asukasluku 31.12.2022]]</f>
        <v>3725138.3742471985</v>
      </c>
      <c r="R54" s="32">
        <f>Taulukko5[[#This Row],[Tasaus 2025, €/asukas]]*Taulukko5[[#This Row],[Asukasluku 31.12.2022]]</f>
        <v>3405928.9454178018</v>
      </c>
      <c r="S54" s="32">
        <f>Taulukko5[[#This Row],[Tasaus 2026, €/asukas]]*Taulukko5[[#This Row],[Asukasluku 31.12.2022]]</f>
        <v>3106350.4666651287</v>
      </c>
      <c r="T54" s="32">
        <f>Taulukko5[[#This Row],[Tasaus 2027, €/asukas]]*Taulukko5[[#This Row],[Asukasluku 31.12.2022]]</f>
        <v>2803064.7774152197</v>
      </c>
      <c r="U54" s="64">
        <f t="shared" si="29"/>
        <v>4.1539029044851645</v>
      </c>
      <c r="V54" s="32">
        <f t="shared" si="30"/>
        <v>-13.851872996300074</v>
      </c>
      <c r="W54" s="32">
        <f t="shared" si="31"/>
        <v>-31.457599587739963</v>
      </c>
      <c r="X54" s="32">
        <f t="shared" si="32"/>
        <v>-47.980597698857565</v>
      </c>
      <c r="Y54" s="99">
        <f t="shared" si="33"/>
        <v>-64.708063875566467</v>
      </c>
      <c r="Z54" s="110">
        <v>20.5</v>
      </c>
      <c r="AA54" s="34">
        <f t="shared" si="40"/>
        <v>7.8599999999999994</v>
      </c>
      <c r="AB54" s="33">
        <f t="shared" si="34"/>
        <v>-12.64</v>
      </c>
      <c r="AC54" s="32">
        <v>175.68132178436394</v>
      </c>
      <c r="AD54" s="15">
        <f t="shared" si="23"/>
        <v>-2.3644533535464734E-2</v>
      </c>
      <c r="AE54" s="15">
        <f t="shared" si="24"/>
        <v>7.8846589128594116E-2</v>
      </c>
      <c r="AF54" s="15">
        <f t="shared" si="25"/>
        <v>0.17906058121734694</v>
      </c>
      <c r="AG54" s="15">
        <f t="shared" si="26"/>
        <v>0.27311154772475049</v>
      </c>
      <c r="AH54" s="111">
        <f t="shared" si="27"/>
        <v>0.36832637196907542</v>
      </c>
    </row>
    <row r="55" spans="1:34" ht="15.75" x14ac:dyDescent="0.25">
      <c r="A55" s="25">
        <v>139</v>
      </c>
      <c r="B55" s="26" t="s">
        <v>46</v>
      </c>
      <c r="C55" s="25">
        <v>17</v>
      </c>
      <c r="D55" s="25">
        <v>24</v>
      </c>
      <c r="E55" s="31">
        <f>'Tasapainon muutos, pl. tasaus'!D45</f>
        <v>9853</v>
      </c>
      <c r="F55" s="64">
        <v>12.890299584425053</v>
      </c>
      <c r="G55" s="32">
        <v>135.0266656139562</v>
      </c>
      <c r="H55" s="61">
        <f t="shared" si="35"/>
        <v>122.13636602953115</v>
      </c>
      <c r="I55" s="64">
        <f t="shared" si="36"/>
        <v>-117.98246312504598</v>
      </c>
      <c r="J55" s="32">
        <f t="shared" si="37"/>
        <v>-105.98823902583122</v>
      </c>
      <c r="K55" s="32">
        <f t="shared" si="38"/>
        <v>-93.593965617271124</v>
      </c>
      <c r="L55" s="32">
        <f t="shared" si="39"/>
        <v>-80.116963728388711</v>
      </c>
      <c r="M55" s="32">
        <f t="shared" si="28"/>
        <v>-66.844429905097613</v>
      </c>
      <c r="N55" s="61">
        <f t="shared" si="41"/>
        <v>68.182235708858585</v>
      </c>
      <c r="O55" s="87">
        <f t="shared" si="22"/>
        <v>55.291936124433533</v>
      </c>
      <c r="P55" s="32">
        <f>Taulukko5[[#This Row],[Tasaus 2023, €/asukas]]*Taulukko5[[#This Row],[Asukasluku 31.12.2022]]</f>
        <v>-1162481.2091710782</v>
      </c>
      <c r="Q55" s="32">
        <f>Taulukko5[[#This Row],[Tasaus 2024, €/asukas]]*Taulukko5[[#This Row],[Asukasluku 31.12.2022]]</f>
        <v>-1044302.119121515</v>
      </c>
      <c r="R55" s="32">
        <f>Taulukko5[[#This Row],[Tasaus 2025, €/asukas]]*Taulukko5[[#This Row],[Asukasluku 31.12.2022]]</f>
        <v>-922181.34322697239</v>
      </c>
      <c r="S55" s="32">
        <f>Taulukko5[[#This Row],[Tasaus 2026, €/asukas]]*Taulukko5[[#This Row],[Asukasluku 31.12.2022]]</f>
        <v>-789392.44361581397</v>
      </c>
      <c r="T55" s="32">
        <f>Taulukko5[[#This Row],[Tasaus 2027, €/asukas]]*Taulukko5[[#This Row],[Asukasluku 31.12.2022]]</f>
        <v>-658618.16785492678</v>
      </c>
      <c r="U55" s="64">
        <f t="shared" si="29"/>
        <v>4.1539029044851645</v>
      </c>
      <c r="V55" s="32">
        <f t="shared" si="30"/>
        <v>16.148127003699926</v>
      </c>
      <c r="W55" s="32">
        <f t="shared" si="31"/>
        <v>28.542400412260022</v>
      </c>
      <c r="X55" s="32">
        <f t="shared" si="32"/>
        <v>42.019402301142435</v>
      </c>
      <c r="Y55" s="99">
        <f t="shared" si="33"/>
        <v>55.291936124433533</v>
      </c>
      <c r="Z55" s="110">
        <v>21.5</v>
      </c>
      <c r="AA55" s="34">
        <f t="shared" si="40"/>
        <v>8.86</v>
      </c>
      <c r="AB55" s="33">
        <f t="shared" si="34"/>
        <v>-12.64</v>
      </c>
      <c r="AC55" s="32">
        <v>154.2024957565055</v>
      </c>
      <c r="AD55" s="15">
        <f t="shared" si="23"/>
        <v>-2.6937974538650874E-2</v>
      </c>
      <c r="AE55" s="15">
        <f t="shared" si="24"/>
        <v>-0.10472027008692995</v>
      </c>
      <c r="AF55" s="15">
        <f t="shared" si="25"/>
        <v>-0.18509687714348083</v>
      </c>
      <c r="AG55" s="15">
        <f t="shared" si="26"/>
        <v>-0.27249495603166801</v>
      </c>
      <c r="AH55" s="111">
        <f t="shared" si="27"/>
        <v>-0.35856706373768843</v>
      </c>
    </row>
    <row r="56" spans="1:34" ht="15.75" x14ac:dyDescent="0.25">
      <c r="A56" s="25">
        <v>140</v>
      </c>
      <c r="B56" s="26" t="s">
        <v>47</v>
      </c>
      <c r="C56" s="25">
        <v>11</v>
      </c>
      <c r="D56" s="25">
        <v>22</v>
      </c>
      <c r="E56" s="31">
        <f>'Tasapainon muutos, pl. tasaus'!D46</f>
        <v>20801</v>
      </c>
      <c r="F56" s="64">
        <v>60.367666018906938</v>
      </c>
      <c r="G56" s="32">
        <v>-89.668203245801678</v>
      </c>
      <c r="H56" s="61">
        <f t="shared" si="35"/>
        <v>-150.03586926470862</v>
      </c>
      <c r="I56" s="64">
        <f t="shared" si="36"/>
        <v>154.18977216919379</v>
      </c>
      <c r="J56" s="32">
        <f t="shared" si="37"/>
        <v>136.18399626840855</v>
      </c>
      <c r="K56" s="32">
        <f t="shared" si="38"/>
        <v>118.57826967696865</v>
      </c>
      <c r="L56" s="32">
        <f t="shared" si="39"/>
        <v>102.05527156585106</v>
      </c>
      <c r="M56" s="32">
        <f t="shared" si="28"/>
        <v>85.327805389142156</v>
      </c>
      <c r="N56" s="61">
        <f t="shared" si="41"/>
        <v>-4.3403978566595214</v>
      </c>
      <c r="O56" s="87">
        <f t="shared" si="22"/>
        <v>-64.708063875566467</v>
      </c>
      <c r="P56" s="32">
        <f>Taulukko5[[#This Row],[Tasaus 2023, €/asukas]]*Taulukko5[[#This Row],[Asukasluku 31.12.2022]]</f>
        <v>3207301.4508913998</v>
      </c>
      <c r="Q56" s="32">
        <f>Taulukko5[[#This Row],[Tasaus 2024, €/asukas]]*Taulukko5[[#This Row],[Asukasluku 31.12.2022]]</f>
        <v>2832763.3063791664</v>
      </c>
      <c r="R56" s="32">
        <f>Taulukko5[[#This Row],[Tasaus 2025, €/asukas]]*Taulukko5[[#This Row],[Asukasluku 31.12.2022]]</f>
        <v>2466546.5875506247</v>
      </c>
      <c r="S56" s="32">
        <f>Taulukko5[[#This Row],[Tasaus 2026, €/asukas]]*Taulukko5[[#This Row],[Asukasluku 31.12.2022]]</f>
        <v>2122851.7038412681</v>
      </c>
      <c r="T56" s="32">
        <f>Taulukko5[[#This Row],[Tasaus 2027, €/asukas]]*Taulukko5[[#This Row],[Asukasluku 31.12.2022]]</f>
        <v>1774903.6798995461</v>
      </c>
      <c r="U56" s="64">
        <f t="shared" si="29"/>
        <v>4.1539029044851645</v>
      </c>
      <c r="V56" s="32">
        <f t="shared" si="30"/>
        <v>-13.851872996300074</v>
      </c>
      <c r="W56" s="32">
        <f t="shared" si="31"/>
        <v>-31.457599587739978</v>
      </c>
      <c r="X56" s="32">
        <f t="shared" si="32"/>
        <v>-47.980597698857565</v>
      </c>
      <c r="Y56" s="99">
        <f t="shared" si="33"/>
        <v>-64.708063875566467</v>
      </c>
      <c r="Z56" s="110">
        <v>20.5</v>
      </c>
      <c r="AA56" s="34">
        <f t="shared" si="40"/>
        <v>7.8599999999999994</v>
      </c>
      <c r="AB56" s="33">
        <f t="shared" si="34"/>
        <v>-12.64</v>
      </c>
      <c r="AC56" s="32">
        <v>168.63547202142527</v>
      </c>
      <c r="AD56" s="15">
        <f t="shared" si="23"/>
        <v>-2.4632438565223146E-2</v>
      </c>
      <c r="AE56" s="15">
        <f t="shared" si="24"/>
        <v>8.2140921066358938E-2</v>
      </c>
      <c r="AF56" s="15">
        <f t="shared" si="25"/>
        <v>0.18654200809983362</v>
      </c>
      <c r="AG56" s="15">
        <f t="shared" si="26"/>
        <v>0.28452256885052979</v>
      </c>
      <c r="AH56" s="111">
        <f t="shared" si="27"/>
        <v>0.38371561510703545</v>
      </c>
    </row>
    <row r="57" spans="1:34" ht="15.75" x14ac:dyDescent="0.25">
      <c r="A57" s="25">
        <v>142</v>
      </c>
      <c r="B57" s="26" t="s">
        <v>48</v>
      </c>
      <c r="C57" s="25">
        <v>7</v>
      </c>
      <c r="D57" s="25">
        <v>24</v>
      </c>
      <c r="E57" s="31">
        <f>'Tasapainon muutos, pl. tasaus'!D47</f>
        <v>6504</v>
      </c>
      <c r="F57" s="64">
        <v>133.74282403329221</v>
      </c>
      <c r="G57" s="32">
        <v>94.792485363687518</v>
      </c>
      <c r="H57" s="61">
        <f t="shared" si="35"/>
        <v>-38.95033866960469</v>
      </c>
      <c r="I57" s="64">
        <f t="shared" si="36"/>
        <v>43.104241574089855</v>
      </c>
      <c r="J57" s="32">
        <f t="shared" si="37"/>
        <v>25.098465673304624</v>
      </c>
      <c r="K57" s="32">
        <f t="shared" si="38"/>
        <v>7.492739081864717</v>
      </c>
      <c r="L57" s="32">
        <f t="shared" si="39"/>
        <v>-2.9805976988575589</v>
      </c>
      <c r="M57" s="32">
        <f t="shared" si="28"/>
        <v>-4.7080638755664674</v>
      </c>
      <c r="N57" s="61">
        <f t="shared" si="41"/>
        <v>90.084421488121052</v>
      </c>
      <c r="O57" s="87">
        <f t="shared" si="22"/>
        <v>-43.658402545171157</v>
      </c>
      <c r="P57" s="32">
        <f>Taulukko5[[#This Row],[Tasaus 2023, €/asukas]]*Taulukko5[[#This Row],[Asukasluku 31.12.2022]]</f>
        <v>280349.9871978804</v>
      </c>
      <c r="Q57" s="32">
        <f>Taulukko5[[#This Row],[Tasaus 2024, €/asukas]]*Taulukko5[[#This Row],[Asukasluku 31.12.2022]]</f>
        <v>163240.42073917328</v>
      </c>
      <c r="R57" s="32">
        <f>Taulukko5[[#This Row],[Tasaus 2025, €/asukas]]*Taulukko5[[#This Row],[Asukasluku 31.12.2022]]</f>
        <v>48732.774988448116</v>
      </c>
      <c r="S57" s="32">
        <f>Taulukko5[[#This Row],[Tasaus 2026, €/asukas]]*Taulukko5[[#This Row],[Asukasluku 31.12.2022]]</f>
        <v>-19385.807433369562</v>
      </c>
      <c r="T57" s="32">
        <f>Taulukko5[[#This Row],[Tasaus 2027, €/asukas]]*Taulukko5[[#This Row],[Asukasluku 31.12.2022]]</f>
        <v>-30621.247446684305</v>
      </c>
      <c r="U57" s="64">
        <f t="shared" si="29"/>
        <v>4.1539029044851645</v>
      </c>
      <c r="V57" s="32">
        <f t="shared" si="30"/>
        <v>-13.851872996300067</v>
      </c>
      <c r="W57" s="32">
        <f t="shared" si="31"/>
        <v>-31.457599587739974</v>
      </c>
      <c r="X57" s="32">
        <f t="shared" si="32"/>
        <v>-41.930936368462248</v>
      </c>
      <c r="Y57" s="99">
        <f t="shared" si="33"/>
        <v>-43.658402545171157</v>
      </c>
      <c r="Z57" s="110">
        <v>21.249999999999996</v>
      </c>
      <c r="AA57" s="34">
        <f t="shared" si="40"/>
        <v>8.6099999999999959</v>
      </c>
      <c r="AB57" s="33">
        <f t="shared" si="34"/>
        <v>-12.64</v>
      </c>
      <c r="AC57" s="32">
        <v>163.0437629969372</v>
      </c>
      <c r="AD57" s="15">
        <f t="shared" si="23"/>
        <v>-2.5477226654558972E-2</v>
      </c>
      <c r="AE57" s="15">
        <f t="shared" si="24"/>
        <v>8.4958006008241327E-2</v>
      </c>
      <c r="AF57" s="15">
        <f t="shared" si="25"/>
        <v>0.1929396071920329</v>
      </c>
      <c r="AG57" s="15">
        <f t="shared" si="26"/>
        <v>0.25717596059930198</v>
      </c>
      <c r="AH57" s="111">
        <f t="shared" si="27"/>
        <v>0.26777106798002009</v>
      </c>
    </row>
    <row r="58" spans="1:34" ht="15.75" x14ac:dyDescent="0.25">
      <c r="A58" s="25">
        <v>143</v>
      </c>
      <c r="B58" s="26" t="s">
        <v>49</v>
      </c>
      <c r="C58" s="25">
        <v>6</v>
      </c>
      <c r="D58" s="25">
        <v>24</v>
      </c>
      <c r="E58" s="31">
        <f>'Tasapainon muutos, pl. tasaus'!D48</f>
        <v>6804</v>
      </c>
      <c r="F58" s="64">
        <v>-95.581165460724037</v>
      </c>
      <c r="G58" s="32">
        <v>-87.281282849559474</v>
      </c>
      <c r="H58" s="61">
        <f t="shared" si="35"/>
        <v>8.2998826111645627</v>
      </c>
      <c r="I58" s="64">
        <f t="shared" si="36"/>
        <v>-4.1459797066793982</v>
      </c>
      <c r="J58" s="32">
        <f t="shared" si="37"/>
        <v>1.1481270036999331</v>
      </c>
      <c r="K58" s="32">
        <f t="shared" si="38"/>
        <v>-1.4575995877399734</v>
      </c>
      <c r="L58" s="32">
        <f t="shared" si="39"/>
        <v>-2.9805976988575589</v>
      </c>
      <c r="M58" s="32">
        <f t="shared" si="28"/>
        <v>-4.7080638755664674</v>
      </c>
      <c r="N58" s="61">
        <f t="shared" si="41"/>
        <v>-91.989346725125941</v>
      </c>
      <c r="O58" s="87">
        <f t="shared" si="22"/>
        <v>3.5918187355980962</v>
      </c>
      <c r="P58" s="32">
        <f>Taulukko5[[#This Row],[Tasaus 2023, €/asukas]]*Taulukko5[[#This Row],[Asukasluku 31.12.2022]]</f>
        <v>-28209.245924246625</v>
      </c>
      <c r="Q58" s="32">
        <f>Taulukko5[[#This Row],[Tasaus 2024, €/asukas]]*Taulukko5[[#This Row],[Asukasluku 31.12.2022]]</f>
        <v>7811.8561331743449</v>
      </c>
      <c r="R58" s="32">
        <f>Taulukko5[[#This Row],[Tasaus 2025, €/asukas]]*Taulukko5[[#This Row],[Asukasluku 31.12.2022]]</f>
        <v>-9917.5075949827788</v>
      </c>
      <c r="S58" s="32">
        <f>Taulukko5[[#This Row],[Tasaus 2026, €/asukas]]*Taulukko5[[#This Row],[Asukasluku 31.12.2022]]</f>
        <v>-20279.986743026831</v>
      </c>
      <c r="T58" s="32">
        <f>Taulukko5[[#This Row],[Tasaus 2027, €/asukas]]*Taulukko5[[#This Row],[Asukasluku 31.12.2022]]</f>
        <v>-32033.666609354244</v>
      </c>
      <c r="U58" s="64">
        <f t="shared" si="29"/>
        <v>4.1539029044851645</v>
      </c>
      <c r="V58" s="32">
        <f t="shared" si="30"/>
        <v>9.4480096148644961</v>
      </c>
      <c r="W58" s="32">
        <f t="shared" si="31"/>
        <v>6.8422830234245895</v>
      </c>
      <c r="X58" s="32">
        <f t="shared" si="32"/>
        <v>5.3192849123070038</v>
      </c>
      <c r="Y58" s="99">
        <f t="shared" si="33"/>
        <v>3.5918187355980953</v>
      </c>
      <c r="Z58" s="110">
        <v>22</v>
      </c>
      <c r="AA58" s="34">
        <f t="shared" si="40"/>
        <v>9.36</v>
      </c>
      <c r="AB58" s="33">
        <f t="shared" si="34"/>
        <v>-12.64</v>
      </c>
      <c r="AC58" s="32">
        <v>152.349068046247</v>
      </c>
      <c r="AD58" s="15">
        <f t="shared" si="23"/>
        <v>-2.7265692910075485E-2</v>
      </c>
      <c r="AE58" s="15">
        <f t="shared" si="24"/>
        <v>-6.2015539287686772E-2</v>
      </c>
      <c r="AF58" s="15">
        <f t="shared" si="25"/>
        <v>-4.4911879745451085E-2</v>
      </c>
      <c r="AG58" s="15">
        <f t="shared" si="26"/>
        <v>-3.4915112908286937E-2</v>
      </c>
      <c r="AH58" s="111">
        <f t="shared" si="27"/>
        <v>-2.3576243567881655E-2</v>
      </c>
    </row>
    <row r="59" spans="1:34" ht="15.75" x14ac:dyDescent="0.25">
      <c r="A59" s="25">
        <v>145</v>
      </c>
      <c r="B59" s="26" t="s">
        <v>50</v>
      </c>
      <c r="C59" s="25">
        <v>14</v>
      </c>
      <c r="D59" s="25">
        <v>23</v>
      </c>
      <c r="E59" s="31">
        <f>'Tasapainon muutos, pl. tasaus'!D49</f>
        <v>12369</v>
      </c>
      <c r="F59" s="64">
        <v>-42.58600593462306</v>
      </c>
      <c r="G59" s="32">
        <v>-21.04406816401934</v>
      </c>
      <c r="H59" s="61">
        <f t="shared" si="35"/>
        <v>21.54193777060372</v>
      </c>
      <c r="I59" s="64">
        <f t="shared" si="36"/>
        <v>-17.388034866118556</v>
      </c>
      <c r="J59" s="32">
        <f t="shared" si="37"/>
        <v>-5.3938107669037869</v>
      </c>
      <c r="K59" s="32">
        <f t="shared" si="38"/>
        <v>-1.4575995877399734</v>
      </c>
      <c r="L59" s="32">
        <f t="shared" si="39"/>
        <v>-2.9805976988575589</v>
      </c>
      <c r="M59" s="32">
        <f t="shared" si="28"/>
        <v>-4.7080638755664674</v>
      </c>
      <c r="N59" s="61">
        <f t="shared" si="41"/>
        <v>-25.752132039585806</v>
      </c>
      <c r="O59" s="87">
        <f t="shared" si="22"/>
        <v>16.833873895037254</v>
      </c>
      <c r="P59" s="32">
        <f>Taulukko5[[#This Row],[Tasaus 2023, €/asukas]]*Taulukko5[[#This Row],[Asukasluku 31.12.2022]]</f>
        <v>-215072.60325902043</v>
      </c>
      <c r="Q59" s="32">
        <f>Taulukko5[[#This Row],[Tasaus 2024, €/asukas]]*Taulukko5[[#This Row],[Asukasluku 31.12.2022]]</f>
        <v>-66716.045375832939</v>
      </c>
      <c r="R59" s="32">
        <f>Taulukko5[[#This Row],[Tasaus 2025, €/asukas]]*Taulukko5[[#This Row],[Asukasluku 31.12.2022]]</f>
        <v>-18029.049300755731</v>
      </c>
      <c r="S59" s="32">
        <f>Taulukko5[[#This Row],[Tasaus 2026, €/asukas]]*Taulukko5[[#This Row],[Asukasluku 31.12.2022]]</f>
        <v>-36867.012937169144</v>
      </c>
      <c r="T59" s="32">
        <f>Taulukko5[[#This Row],[Tasaus 2027, €/asukas]]*Taulukko5[[#This Row],[Asukasluku 31.12.2022]]</f>
        <v>-58234.042076881633</v>
      </c>
      <c r="U59" s="64">
        <f t="shared" si="29"/>
        <v>4.1539029044851645</v>
      </c>
      <c r="V59" s="32">
        <f t="shared" si="30"/>
        <v>16.148127003699933</v>
      </c>
      <c r="W59" s="32">
        <f t="shared" si="31"/>
        <v>20.084338182863746</v>
      </c>
      <c r="X59" s="32">
        <f t="shared" si="32"/>
        <v>18.561340071746162</v>
      </c>
      <c r="Y59" s="99">
        <f t="shared" si="33"/>
        <v>16.833873895037254</v>
      </c>
      <c r="Z59" s="110">
        <v>21</v>
      </c>
      <c r="AA59" s="34">
        <f t="shared" si="40"/>
        <v>8.36</v>
      </c>
      <c r="AB59" s="33">
        <f t="shared" si="34"/>
        <v>-12.64</v>
      </c>
      <c r="AC59" s="32">
        <v>168.19660832539677</v>
      </c>
      <c r="AD59" s="15">
        <f t="shared" si="23"/>
        <v>-2.4696710271641952E-2</v>
      </c>
      <c r="AE59" s="15">
        <f t="shared" si="24"/>
        <v>-9.6007447263499038E-2</v>
      </c>
      <c r="AF59" s="15">
        <f t="shared" si="25"/>
        <v>-0.11940988812335714</v>
      </c>
      <c r="AG59" s="15">
        <f t="shared" si="26"/>
        <v>-0.11035501997660378</v>
      </c>
      <c r="AH59" s="111">
        <f t="shared" si="27"/>
        <v>-0.10008450267005432</v>
      </c>
    </row>
    <row r="60" spans="1:34" ht="15.75" x14ac:dyDescent="0.25">
      <c r="A60" s="25">
        <v>146</v>
      </c>
      <c r="B60" s="26" t="s">
        <v>51</v>
      </c>
      <c r="C60" s="25">
        <v>12</v>
      </c>
      <c r="D60" s="25">
        <v>25</v>
      </c>
      <c r="E60" s="31">
        <f>'Tasapainon muutos, pl. tasaus'!D50</f>
        <v>4492</v>
      </c>
      <c r="F60" s="64">
        <v>-106.75889335409344</v>
      </c>
      <c r="G60" s="32">
        <v>-63.47184293794438</v>
      </c>
      <c r="H60" s="61">
        <f t="shared" si="35"/>
        <v>43.287050416149064</v>
      </c>
      <c r="I60" s="64">
        <f t="shared" si="36"/>
        <v>-39.1331475116639</v>
      </c>
      <c r="J60" s="32">
        <f t="shared" si="37"/>
        <v>-27.138923412449131</v>
      </c>
      <c r="K60" s="32">
        <f t="shared" si="38"/>
        <v>-14.744650003889038</v>
      </c>
      <c r="L60" s="32">
        <f t="shared" si="39"/>
        <v>-2.9805976988575589</v>
      </c>
      <c r="M60" s="32">
        <f t="shared" si="28"/>
        <v>-4.7080638755664674</v>
      </c>
      <c r="N60" s="61">
        <f t="shared" si="41"/>
        <v>-68.179906813510854</v>
      </c>
      <c r="O60" s="87">
        <f t="shared" si="22"/>
        <v>38.578986540582591</v>
      </c>
      <c r="P60" s="32">
        <f>Taulukko5[[#This Row],[Tasaus 2023, €/asukas]]*Taulukko5[[#This Row],[Asukasluku 31.12.2022]]</f>
        <v>-175786.09862239423</v>
      </c>
      <c r="Q60" s="32">
        <f>Taulukko5[[#This Row],[Tasaus 2024, €/asukas]]*Taulukko5[[#This Row],[Asukasluku 31.12.2022]]</f>
        <v>-121908.0439687215</v>
      </c>
      <c r="R60" s="32">
        <f>Taulukko5[[#This Row],[Tasaus 2025, €/asukas]]*Taulukko5[[#This Row],[Asukasluku 31.12.2022]]</f>
        <v>-66232.967817469558</v>
      </c>
      <c r="S60" s="32">
        <f>Taulukko5[[#This Row],[Tasaus 2026, €/asukas]]*Taulukko5[[#This Row],[Asukasluku 31.12.2022]]</f>
        <v>-13388.844863268154</v>
      </c>
      <c r="T60" s="32">
        <f>Taulukko5[[#This Row],[Tasaus 2027, €/asukas]]*Taulukko5[[#This Row],[Asukasluku 31.12.2022]]</f>
        <v>-21148.622929044574</v>
      </c>
      <c r="U60" s="64">
        <f t="shared" si="29"/>
        <v>4.1539029044851645</v>
      </c>
      <c r="V60" s="32">
        <f t="shared" si="30"/>
        <v>16.148127003699933</v>
      </c>
      <c r="W60" s="32">
        <f t="shared" si="31"/>
        <v>28.542400412260026</v>
      </c>
      <c r="X60" s="32">
        <f t="shared" si="32"/>
        <v>40.306452717291506</v>
      </c>
      <c r="Y60" s="99">
        <f t="shared" si="33"/>
        <v>38.578986540582598</v>
      </c>
      <c r="Z60" s="110">
        <v>21</v>
      </c>
      <c r="AA60" s="34">
        <f t="shared" si="40"/>
        <v>8.36</v>
      </c>
      <c r="AB60" s="33">
        <f t="shared" si="34"/>
        <v>-12.64</v>
      </c>
      <c r="AC60" s="32">
        <v>141.16740868334765</v>
      </c>
      <c r="AD60" s="15">
        <f t="shared" si="23"/>
        <v>-2.9425367676775709E-2</v>
      </c>
      <c r="AE60" s="15">
        <f t="shared" si="24"/>
        <v>-0.11438990879206239</v>
      </c>
      <c r="AF60" s="15">
        <f t="shared" si="25"/>
        <v>-0.20218831441670387</v>
      </c>
      <c r="AG60" s="15">
        <f t="shared" si="26"/>
        <v>-0.28552236733127856</v>
      </c>
      <c r="AH60" s="111">
        <f t="shared" si="27"/>
        <v>-0.27328536310473084</v>
      </c>
    </row>
    <row r="61" spans="1:34" ht="15.75" x14ac:dyDescent="0.25">
      <c r="A61" s="25">
        <v>148</v>
      </c>
      <c r="B61" s="26" t="s">
        <v>52</v>
      </c>
      <c r="C61" s="25">
        <v>19</v>
      </c>
      <c r="D61" s="25">
        <v>24</v>
      </c>
      <c r="E61" s="31">
        <f>'Tasapainon muutos, pl. tasaus'!D51</f>
        <v>7047</v>
      </c>
      <c r="F61" s="64">
        <v>30.573210712950992</v>
      </c>
      <c r="G61" s="32">
        <v>-248.67076356094307</v>
      </c>
      <c r="H61" s="61">
        <f t="shared" si="35"/>
        <v>-279.24397427389408</v>
      </c>
      <c r="I61" s="64">
        <f t="shared" si="36"/>
        <v>283.39787717837925</v>
      </c>
      <c r="J61" s="32">
        <f t="shared" si="37"/>
        <v>265.39210127759401</v>
      </c>
      <c r="K61" s="32">
        <f t="shared" si="38"/>
        <v>247.78637468615412</v>
      </c>
      <c r="L61" s="32">
        <f t="shared" si="39"/>
        <v>231.26337657503652</v>
      </c>
      <c r="M61" s="32">
        <f t="shared" si="28"/>
        <v>214.53591039832762</v>
      </c>
      <c r="N61" s="61">
        <f t="shared" si="41"/>
        <v>-34.134853162615457</v>
      </c>
      <c r="O61" s="87">
        <f t="shared" si="22"/>
        <v>-64.708063875566452</v>
      </c>
      <c r="P61" s="32">
        <f>Taulukko5[[#This Row],[Tasaus 2023, €/asukas]]*Taulukko5[[#This Row],[Asukasluku 31.12.2022]]</f>
        <v>1997104.8404760386</v>
      </c>
      <c r="Q61" s="32">
        <f>Taulukko5[[#This Row],[Tasaus 2024, €/asukas]]*Taulukko5[[#This Row],[Asukasluku 31.12.2022]]</f>
        <v>1870218.137703205</v>
      </c>
      <c r="R61" s="32">
        <f>Taulukko5[[#This Row],[Tasaus 2025, €/asukas]]*Taulukko5[[#This Row],[Asukasluku 31.12.2022]]</f>
        <v>1746150.5824133281</v>
      </c>
      <c r="S61" s="32">
        <f>Taulukko5[[#This Row],[Tasaus 2026, €/asukas]]*Taulukko5[[#This Row],[Asukasluku 31.12.2022]]</f>
        <v>1629713.0147242823</v>
      </c>
      <c r="T61" s="32">
        <f>Taulukko5[[#This Row],[Tasaus 2027, €/asukas]]*Taulukko5[[#This Row],[Asukasluku 31.12.2022]]</f>
        <v>1511834.5605770147</v>
      </c>
      <c r="U61" s="64">
        <f t="shared" si="29"/>
        <v>4.1539029044851645</v>
      </c>
      <c r="V61" s="32">
        <f t="shared" si="30"/>
        <v>-13.851872996300074</v>
      </c>
      <c r="W61" s="32">
        <f t="shared" si="31"/>
        <v>-31.457599587739963</v>
      </c>
      <c r="X61" s="32">
        <f t="shared" si="32"/>
        <v>-47.980597698857565</v>
      </c>
      <c r="Y61" s="99">
        <f t="shared" si="33"/>
        <v>-64.708063875566467</v>
      </c>
      <c r="Z61" s="110">
        <v>19</v>
      </c>
      <c r="AA61" s="34">
        <f t="shared" si="40"/>
        <v>6.3599999999999994</v>
      </c>
      <c r="AB61" s="33">
        <f t="shared" si="34"/>
        <v>-12.64</v>
      </c>
      <c r="AC61" s="32">
        <v>172.26068830296313</v>
      </c>
      <c r="AD61" s="15">
        <f t="shared" si="23"/>
        <v>-2.4114050311812851E-2</v>
      </c>
      <c r="AE61" s="15">
        <f t="shared" si="24"/>
        <v>8.0412270105052183E-2</v>
      </c>
      <c r="AF61" s="15">
        <f t="shared" si="25"/>
        <v>0.18261624226424764</v>
      </c>
      <c r="AG61" s="15">
        <f t="shared" si="26"/>
        <v>0.27853480774715</v>
      </c>
      <c r="AH61" s="111">
        <f t="shared" si="27"/>
        <v>0.37564034204810148</v>
      </c>
    </row>
    <row r="62" spans="1:34" ht="15.75" x14ac:dyDescent="0.25">
      <c r="A62" s="25">
        <v>149</v>
      </c>
      <c r="B62" s="26" t="s">
        <v>53</v>
      </c>
      <c r="C62" s="25">
        <v>33</v>
      </c>
      <c r="D62" s="25">
        <v>24</v>
      </c>
      <c r="E62" s="31">
        <f>'Tasapainon muutos, pl. tasaus'!D52</f>
        <v>5384</v>
      </c>
      <c r="F62" s="64">
        <v>-13.703012471834549</v>
      </c>
      <c r="G62" s="32">
        <v>-78.310611885136481</v>
      </c>
      <c r="H62" s="61">
        <f t="shared" si="35"/>
        <v>-64.607599413301926</v>
      </c>
      <c r="I62" s="64">
        <f t="shared" si="36"/>
        <v>68.761502317787091</v>
      </c>
      <c r="J62" s="32">
        <f t="shared" si="37"/>
        <v>50.75572641700186</v>
      </c>
      <c r="K62" s="32">
        <f t="shared" si="38"/>
        <v>33.149999825561956</v>
      </c>
      <c r="L62" s="32">
        <f t="shared" si="39"/>
        <v>16.627001714444368</v>
      </c>
      <c r="M62" s="32">
        <f t="shared" si="28"/>
        <v>-0.10046446226454098</v>
      </c>
      <c r="N62" s="61">
        <f t="shared" si="41"/>
        <v>-78.411076347401021</v>
      </c>
      <c r="O62" s="87">
        <f t="shared" si="22"/>
        <v>-64.708063875566467</v>
      </c>
      <c r="P62" s="32">
        <f>Taulukko5[[#This Row],[Tasaus 2023, €/asukas]]*Taulukko5[[#This Row],[Asukasluku 31.12.2022]]</f>
        <v>370211.92847896571</v>
      </c>
      <c r="Q62" s="32">
        <f>Taulukko5[[#This Row],[Tasaus 2024, €/asukas]]*Taulukko5[[#This Row],[Asukasluku 31.12.2022]]</f>
        <v>273268.831029138</v>
      </c>
      <c r="R62" s="32">
        <f>Taulukko5[[#This Row],[Tasaus 2025, €/asukas]]*Taulukko5[[#This Row],[Asukasluku 31.12.2022]]</f>
        <v>178479.59906082557</v>
      </c>
      <c r="S62" s="32">
        <f>Taulukko5[[#This Row],[Tasaus 2026, €/asukas]]*Taulukko5[[#This Row],[Asukasluku 31.12.2022]]</f>
        <v>89519.777230568478</v>
      </c>
      <c r="T62" s="32">
        <f>Taulukko5[[#This Row],[Tasaus 2027, €/asukas]]*Taulukko5[[#This Row],[Asukasluku 31.12.2022]]</f>
        <v>-540.90066483228861</v>
      </c>
      <c r="U62" s="64">
        <f t="shared" si="29"/>
        <v>4.1539029044851645</v>
      </c>
      <c r="V62" s="32">
        <f t="shared" si="30"/>
        <v>-13.851872996300067</v>
      </c>
      <c r="W62" s="32">
        <f t="shared" si="31"/>
        <v>-31.457599587739971</v>
      </c>
      <c r="X62" s="32">
        <f t="shared" si="32"/>
        <v>-47.980597698857558</v>
      </c>
      <c r="Y62" s="99">
        <f t="shared" si="33"/>
        <v>-64.708063875566467</v>
      </c>
      <c r="Z62" s="110">
        <v>20.75</v>
      </c>
      <c r="AA62" s="34">
        <f t="shared" si="40"/>
        <v>8.11</v>
      </c>
      <c r="AB62" s="33">
        <f t="shared" si="34"/>
        <v>-12.64</v>
      </c>
      <c r="AC62" s="32">
        <v>215.58548603241331</v>
      </c>
      <c r="AD62" s="15">
        <f t="shared" si="23"/>
        <v>-1.9268008162018034E-2</v>
      </c>
      <c r="AE62" s="15">
        <f t="shared" si="24"/>
        <v>6.4252344864335786E-2</v>
      </c>
      <c r="AF62" s="15">
        <f t="shared" si="25"/>
        <v>0.14591705669374383</v>
      </c>
      <c r="AG62" s="15">
        <f t="shared" si="26"/>
        <v>0.22255949870226266</v>
      </c>
      <c r="AH62" s="111">
        <f t="shared" si="27"/>
        <v>0.30015037220936847</v>
      </c>
    </row>
    <row r="63" spans="1:34" ht="15.75" x14ac:dyDescent="0.25">
      <c r="A63" s="25">
        <v>151</v>
      </c>
      <c r="B63" s="26" t="s">
        <v>54</v>
      </c>
      <c r="C63" s="25">
        <v>14</v>
      </c>
      <c r="D63" s="25">
        <v>26</v>
      </c>
      <c r="E63" s="31">
        <f>'Tasapainon muutos, pl. tasaus'!D53</f>
        <v>1852</v>
      </c>
      <c r="F63" s="64">
        <v>613.68311896430203</v>
      </c>
      <c r="G63" s="32">
        <v>813.2246066168766</v>
      </c>
      <c r="H63" s="61">
        <f t="shared" si="35"/>
        <v>199.54148765257457</v>
      </c>
      <c r="I63" s="64">
        <f t="shared" si="36"/>
        <v>-195.38758474808941</v>
      </c>
      <c r="J63" s="32">
        <f t="shared" si="37"/>
        <v>-183.39336064887465</v>
      </c>
      <c r="K63" s="32">
        <f t="shared" si="38"/>
        <v>-170.99908724031454</v>
      </c>
      <c r="L63" s="32">
        <f t="shared" si="39"/>
        <v>-157.52208535143214</v>
      </c>
      <c r="M63" s="32">
        <f t="shared" si="28"/>
        <v>-144.24955152814104</v>
      </c>
      <c r="N63" s="61">
        <f t="shared" si="41"/>
        <v>668.97505508873553</v>
      </c>
      <c r="O63" s="87">
        <f t="shared" si="22"/>
        <v>55.291936124433505</v>
      </c>
      <c r="P63" s="32">
        <f>Taulukko5[[#This Row],[Tasaus 2023, €/asukas]]*Taulukko5[[#This Row],[Asukasluku 31.12.2022]]</f>
        <v>-361857.80695346161</v>
      </c>
      <c r="Q63" s="32">
        <f>Taulukko5[[#This Row],[Tasaus 2024, €/asukas]]*Taulukko5[[#This Row],[Asukasluku 31.12.2022]]</f>
        <v>-339644.50392171583</v>
      </c>
      <c r="R63" s="32">
        <f>Taulukko5[[#This Row],[Tasaus 2025, €/asukas]]*Taulukko5[[#This Row],[Asukasluku 31.12.2022]]</f>
        <v>-316690.30956906255</v>
      </c>
      <c r="S63" s="32">
        <f>Taulukko5[[#This Row],[Tasaus 2026, €/asukas]]*Taulukko5[[#This Row],[Asukasluku 31.12.2022]]</f>
        <v>-291730.90207085235</v>
      </c>
      <c r="T63" s="32">
        <f>Taulukko5[[#This Row],[Tasaus 2027, €/asukas]]*Taulukko5[[#This Row],[Asukasluku 31.12.2022]]</f>
        <v>-267150.16943011718</v>
      </c>
      <c r="U63" s="64">
        <f t="shared" si="29"/>
        <v>4.1539029044851645</v>
      </c>
      <c r="V63" s="32">
        <f t="shared" si="30"/>
        <v>16.148127003699926</v>
      </c>
      <c r="W63" s="32">
        <f t="shared" si="31"/>
        <v>28.542400412260037</v>
      </c>
      <c r="X63" s="32">
        <f t="shared" si="32"/>
        <v>42.019402301142435</v>
      </c>
      <c r="Y63" s="99">
        <f t="shared" si="33"/>
        <v>55.291936124433533</v>
      </c>
      <c r="Z63" s="110">
        <v>22.5</v>
      </c>
      <c r="AA63" s="34">
        <f t="shared" si="40"/>
        <v>9.86</v>
      </c>
      <c r="AB63" s="33">
        <f t="shared" si="34"/>
        <v>-12.64</v>
      </c>
      <c r="AC63" s="32">
        <v>143.24084363022166</v>
      </c>
      <c r="AD63" s="15">
        <f t="shared" si="23"/>
        <v>-2.8999430603805474E-2</v>
      </c>
      <c r="AE63" s="15">
        <f t="shared" si="24"/>
        <v>-0.11273409590763479</v>
      </c>
      <c r="AF63" s="15">
        <f t="shared" si="25"/>
        <v>-0.19926160506246851</v>
      </c>
      <c r="AG63" s="15">
        <f t="shared" si="26"/>
        <v>-0.29334791136539334</v>
      </c>
      <c r="AH63" s="111">
        <f t="shared" si="27"/>
        <v>-0.38600677518467064</v>
      </c>
    </row>
    <row r="64" spans="1:34" ht="15.75" x14ac:dyDescent="0.25">
      <c r="A64" s="25">
        <v>152</v>
      </c>
      <c r="B64" s="26" t="s">
        <v>55</v>
      </c>
      <c r="C64" s="25">
        <v>14</v>
      </c>
      <c r="D64" s="25">
        <v>25</v>
      </c>
      <c r="E64" s="31">
        <f>'Tasapainon muutos, pl. tasaus'!D54</f>
        <v>4406</v>
      </c>
      <c r="F64" s="64">
        <v>105.57483320324494</v>
      </c>
      <c r="G64" s="32">
        <v>168.66782799819202</v>
      </c>
      <c r="H64" s="61">
        <f t="shared" si="35"/>
        <v>63.092994794947089</v>
      </c>
      <c r="I64" s="64">
        <f t="shared" si="36"/>
        <v>-58.939091890461924</v>
      </c>
      <c r="J64" s="32">
        <f t="shared" si="37"/>
        <v>-46.944867791247155</v>
      </c>
      <c r="K64" s="32">
        <f t="shared" si="38"/>
        <v>-34.550594382687059</v>
      </c>
      <c r="L64" s="32">
        <f t="shared" si="39"/>
        <v>-21.073592493804647</v>
      </c>
      <c r="M64" s="32">
        <f t="shared" si="28"/>
        <v>-7.8010586705135561</v>
      </c>
      <c r="N64" s="61">
        <f t="shared" si="41"/>
        <v>160.86676932767847</v>
      </c>
      <c r="O64" s="87">
        <f t="shared" si="22"/>
        <v>55.291936124433533</v>
      </c>
      <c r="P64" s="32">
        <f>Taulukko5[[#This Row],[Tasaus 2023, €/asukas]]*Taulukko5[[#This Row],[Asukasluku 31.12.2022]]</f>
        <v>-259685.63886937522</v>
      </c>
      <c r="Q64" s="32">
        <f>Taulukko5[[#This Row],[Tasaus 2024, €/asukas]]*Taulukko5[[#This Row],[Asukasluku 31.12.2022]]</f>
        <v>-206839.08748823497</v>
      </c>
      <c r="R64" s="32">
        <f>Taulukko5[[#This Row],[Tasaus 2025, €/asukas]]*Taulukko5[[#This Row],[Asukasluku 31.12.2022]]</f>
        <v>-152229.9188501192</v>
      </c>
      <c r="S64" s="32">
        <f>Taulukko5[[#This Row],[Tasaus 2026, €/asukas]]*Taulukko5[[#This Row],[Asukasluku 31.12.2022]]</f>
        <v>-92850.248527703268</v>
      </c>
      <c r="T64" s="32">
        <f>Taulukko5[[#This Row],[Tasaus 2027, €/asukas]]*Taulukko5[[#This Row],[Asukasluku 31.12.2022]]</f>
        <v>-34371.464502282724</v>
      </c>
      <c r="U64" s="64">
        <f t="shared" si="29"/>
        <v>4.1539029044851645</v>
      </c>
      <c r="V64" s="32">
        <f t="shared" si="30"/>
        <v>16.148127003699933</v>
      </c>
      <c r="W64" s="32">
        <f t="shared" si="31"/>
        <v>28.542400412260029</v>
      </c>
      <c r="X64" s="32">
        <f t="shared" si="32"/>
        <v>42.019402301142442</v>
      </c>
      <c r="Y64" s="99">
        <f t="shared" si="33"/>
        <v>55.291936124433533</v>
      </c>
      <c r="Z64" s="110">
        <v>21.5</v>
      </c>
      <c r="AA64" s="34">
        <f t="shared" si="40"/>
        <v>8.86</v>
      </c>
      <c r="AB64" s="33">
        <f t="shared" si="34"/>
        <v>-12.64</v>
      </c>
      <c r="AC64" s="32">
        <v>159.77382453252557</v>
      </c>
      <c r="AD64" s="15">
        <f t="shared" si="23"/>
        <v>-2.5998644750721004E-2</v>
      </c>
      <c r="AE64" s="15">
        <f t="shared" si="24"/>
        <v>-0.10106866410031148</v>
      </c>
      <c r="AF64" s="15">
        <f t="shared" si="25"/>
        <v>-0.17864253106396399</v>
      </c>
      <c r="AG64" s="15">
        <f t="shared" si="26"/>
        <v>-0.26299303045467531</v>
      </c>
      <c r="AH64" s="111">
        <f t="shared" si="27"/>
        <v>-0.3460637954070982</v>
      </c>
    </row>
    <row r="65" spans="1:34" ht="15.75" x14ac:dyDescent="0.25">
      <c r="A65" s="25">
        <v>153</v>
      </c>
      <c r="B65" s="26" t="s">
        <v>56</v>
      </c>
      <c r="C65" s="25">
        <v>9</v>
      </c>
      <c r="D65" s="25">
        <v>22</v>
      </c>
      <c r="E65" s="31">
        <f>'Tasapainon muutos, pl. tasaus'!D55</f>
        <v>25208</v>
      </c>
      <c r="F65" s="64">
        <v>-304.68414024333964</v>
      </c>
      <c r="G65" s="32">
        <v>-469.33831272080334</v>
      </c>
      <c r="H65" s="61">
        <f t="shared" si="35"/>
        <v>-164.6541724774637</v>
      </c>
      <c r="I65" s="64">
        <f t="shared" si="36"/>
        <v>168.80807538194887</v>
      </c>
      <c r="J65" s="32">
        <f t="shared" si="37"/>
        <v>150.80229948116363</v>
      </c>
      <c r="K65" s="32">
        <f t="shared" si="38"/>
        <v>133.19657288972374</v>
      </c>
      <c r="L65" s="32">
        <f t="shared" si="39"/>
        <v>116.67357477860614</v>
      </c>
      <c r="M65" s="32">
        <f t="shared" si="28"/>
        <v>99.946108601897237</v>
      </c>
      <c r="N65" s="61">
        <f t="shared" si="41"/>
        <v>-369.39220411890608</v>
      </c>
      <c r="O65" s="87">
        <f t="shared" si="22"/>
        <v>-64.708063875566438</v>
      </c>
      <c r="P65" s="32">
        <f>Taulukko5[[#This Row],[Tasaus 2023, €/asukas]]*Taulukko5[[#This Row],[Asukasluku 31.12.2022]]</f>
        <v>4255313.9642281672</v>
      </c>
      <c r="Q65" s="32">
        <f>Taulukko5[[#This Row],[Tasaus 2024, €/asukas]]*Taulukko5[[#This Row],[Asukasluku 31.12.2022]]</f>
        <v>3801424.3653211729</v>
      </c>
      <c r="R65" s="32">
        <f>Taulukko5[[#This Row],[Tasaus 2025, €/asukas]]*Taulukko5[[#This Row],[Asukasluku 31.12.2022]]</f>
        <v>3357619.2094041561</v>
      </c>
      <c r="S65" s="32">
        <f>Taulukko5[[#This Row],[Tasaus 2026, €/asukas]]*Taulukko5[[#This Row],[Asukasluku 31.12.2022]]</f>
        <v>2941107.4730191035</v>
      </c>
      <c r="T65" s="32">
        <f>Taulukko5[[#This Row],[Tasaus 2027, €/asukas]]*Taulukko5[[#This Row],[Asukasluku 31.12.2022]]</f>
        <v>2519441.5056366255</v>
      </c>
      <c r="U65" s="64">
        <f t="shared" si="29"/>
        <v>4.1539029044851645</v>
      </c>
      <c r="V65" s="32">
        <f t="shared" si="30"/>
        <v>-13.851872996300074</v>
      </c>
      <c r="W65" s="32">
        <f t="shared" si="31"/>
        <v>-31.457599587739963</v>
      </c>
      <c r="X65" s="32">
        <f t="shared" si="32"/>
        <v>-47.980597698857565</v>
      </c>
      <c r="Y65" s="99">
        <f t="shared" si="33"/>
        <v>-64.708063875566467</v>
      </c>
      <c r="Z65" s="110">
        <v>20</v>
      </c>
      <c r="AA65" s="34">
        <f t="shared" si="40"/>
        <v>7.3599999999999994</v>
      </c>
      <c r="AB65" s="33">
        <f t="shared" si="34"/>
        <v>-12.64</v>
      </c>
      <c r="AC65" s="32">
        <v>187.8810418041169</v>
      </c>
      <c r="AD65" s="15">
        <f t="shared" si="23"/>
        <v>-2.2109217963651631E-2</v>
      </c>
      <c r="AE65" s="15">
        <f t="shared" si="24"/>
        <v>7.3726826630767323E-2</v>
      </c>
      <c r="AF65" s="15">
        <f t="shared" si="25"/>
        <v>0.16743360205835656</v>
      </c>
      <c r="AG65" s="15">
        <f t="shared" si="26"/>
        <v>0.25537753696768251</v>
      </c>
      <c r="AH65" s="111">
        <f t="shared" si="27"/>
        <v>0.34440975658965378</v>
      </c>
    </row>
    <row r="66" spans="1:34" ht="15.75" x14ac:dyDescent="0.25">
      <c r="A66" s="25">
        <v>165</v>
      </c>
      <c r="B66" s="26" t="s">
        <v>57</v>
      </c>
      <c r="C66" s="25">
        <v>5</v>
      </c>
      <c r="D66" s="25">
        <v>23</v>
      </c>
      <c r="E66" s="31">
        <f>'Tasapainon muutos, pl. tasaus'!D56</f>
        <v>16280</v>
      </c>
      <c r="F66" s="64">
        <v>-20.368833477853702</v>
      </c>
      <c r="G66" s="32">
        <v>-27.287551028423781</v>
      </c>
      <c r="H66" s="61">
        <f t="shared" si="35"/>
        <v>-6.9187175505700793</v>
      </c>
      <c r="I66" s="64">
        <f t="shared" si="36"/>
        <v>11.072620455055244</v>
      </c>
      <c r="J66" s="32">
        <f t="shared" si="37"/>
        <v>1.1481270036999331</v>
      </c>
      <c r="K66" s="32">
        <f t="shared" si="38"/>
        <v>-1.4575995877399734</v>
      </c>
      <c r="L66" s="32">
        <f t="shared" si="39"/>
        <v>-2.9805976988575589</v>
      </c>
      <c r="M66" s="32">
        <f t="shared" si="28"/>
        <v>-4.7080638755664674</v>
      </c>
      <c r="N66" s="61">
        <f t="shared" si="41"/>
        <v>-31.995614903990248</v>
      </c>
      <c r="O66" s="87">
        <f t="shared" si="22"/>
        <v>-11.626781426136546</v>
      </c>
      <c r="P66" s="32">
        <f>Taulukko5[[#This Row],[Tasaus 2023, €/asukas]]*Taulukko5[[#This Row],[Asukasluku 31.12.2022]]</f>
        <v>180262.26100829936</v>
      </c>
      <c r="Q66" s="32">
        <f>Taulukko5[[#This Row],[Tasaus 2024, €/asukas]]*Taulukko5[[#This Row],[Asukasluku 31.12.2022]]</f>
        <v>18691.507620234912</v>
      </c>
      <c r="R66" s="32">
        <f>Taulukko5[[#This Row],[Tasaus 2025, €/asukas]]*Taulukko5[[#This Row],[Asukasluku 31.12.2022]]</f>
        <v>-23729.721288406767</v>
      </c>
      <c r="S66" s="32">
        <f>Taulukko5[[#This Row],[Tasaus 2026, €/asukas]]*Taulukko5[[#This Row],[Asukasluku 31.12.2022]]</f>
        <v>-48524.130537401055</v>
      </c>
      <c r="T66" s="32">
        <f>Taulukko5[[#This Row],[Tasaus 2027, €/asukas]]*Taulukko5[[#This Row],[Asukasluku 31.12.2022]]</f>
        <v>-76647.279894222083</v>
      </c>
      <c r="U66" s="64">
        <f t="shared" si="29"/>
        <v>4.1539029044851645</v>
      </c>
      <c r="V66" s="32">
        <f t="shared" si="30"/>
        <v>-5.7705905468701459</v>
      </c>
      <c r="W66" s="32">
        <f t="shared" si="31"/>
        <v>-8.3763171383100534</v>
      </c>
      <c r="X66" s="32">
        <f t="shared" si="32"/>
        <v>-9.8993152494276373</v>
      </c>
      <c r="Y66" s="99">
        <f t="shared" si="33"/>
        <v>-11.626781426136546</v>
      </c>
      <c r="Z66" s="110">
        <v>21</v>
      </c>
      <c r="AA66" s="34">
        <f t="shared" si="40"/>
        <v>8.36</v>
      </c>
      <c r="AB66" s="33">
        <f t="shared" si="34"/>
        <v>-12.64</v>
      </c>
      <c r="AC66" s="32">
        <v>187.50485557058835</v>
      </c>
      <c r="AD66" s="15">
        <f t="shared" si="23"/>
        <v>-2.2153575126599215E-2</v>
      </c>
      <c r="AE66" s="15">
        <f t="shared" si="24"/>
        <v>3.0775685937891571E-2</v>
      </c>
      <c r="AF66" s="15">
        <f t="shared" si="25"/>
        <v>4.4672534547547722E-2</v>
      </c>
      <c r="AG66" s="15">
        <f t="shared" si="26"/>
        <v>5.2794980798248861E-2</v>
      </c>
      <c r="AH66" s="111">
        <f t="shared" si="27"/>
        <v>6.2007895159597676E-2</v>
      </c>
    </row>
    <row r="67" spans="1:34" ht="15.75" x14ac:dyDescent="0.25">
      <c r="A67" s="25">
        <v>167</v>
      </c>
      <c r="B67" s="26" t="s">
        <v>58</v>
      </c>
      <c r="C67" s="25">
        <v>12</v>
      </c>
      <c r="D67" s="25">
        <v>21</v>
      </c>
      <c r="E67" s="31">
        <f>'Tasapainon muutos, pl. tasaus'!D57</f>
        <v>77513</v>
      </c>
      <c r="F67" s="64">
        <v>-174.90646454013623</v>
      </c>
      <c r="G67" s="32">
        <v>-218.73119572319899</v>
      </c>
      <c r="H67" s="61">
        <f t="shared" si="35"/>
        <v>-43.824731183062767</v>
      </c>
      <c r="I67" s="64">
        <f t="shared" si="36"/>
        <v>47.978634087547931</v>
      </c>
      <c r="J67" s="32">
        <f t="shared" si="37"/>
        <v>29.9728581867627</v>
      </c>
      <c r="K67" s="32">
        <f t="shared" si="38"/>
        <v>12.367131595322792</v>
      </c>
      <c r="L67" s="32">
        <f t="shared" si="39"/>
        <v>-2.9805976988575589</v>
      </c>
      <c r="M67" s="32">
        <f t="shared" si="28"/>
        <v>-4.7080638755664674</v>
      </c>
      <c r="N67" s="61">
        <f t="shared" si="41"/>
        <v>-223.43925959876546</v>
      </c>
      <c r="O67" s="87">
        <f t="shared" si="22"/>
        <v>-48.532795058629233</v>
      </c>
      <c r="P67" s="32">
        <f>Taulukko5[[#This Row],[Tasaus 2023, €/asukas]]*Taulukko5[[#This Row],[Asukasluku 31.12.2022]]</f>
        <v>3718967.8640281027</v>
      </c>
      <c r="Q67" s="32">
        <f>Taulukko5[[#This Row],[Tasaus 2024, €/asukas]]*Taulukko5[[#This Row],[Asukasluku 31.12.2022]]</f>
        <v>2323286.156630537</v>
      </c>
      <c r="R67" s="32">
        <f>Taulukko5[[#This Row],[Tasaus 2025, €/asukas]]*Taulukko5[[#This Row],[Asukasluku 31.12.2022]]</f>
        <v>958613.47134825564</v>
      </c>
      <c r="S67" s="32">
        <f>Taulukko5[[#This Row],[Tasaus 2026, €/asukas]]*Taulukko5[[#This Row],[Asukasluku 31.12.2022]]</f>
        <v>-231035.06943154597</v>
      </c>
      <c r="T67" s="32">
        <f>Taulukko5[[#This Row],[Tasaus 2027, €/asukas]]*Taulukko5[[#This Row],[Asukasluku 31.12.2022]]</f>
        <v>-364936.15518678358</v>
      </c>
      <c r="U67" s="64">
        <f t="shared" si="29"/>
        <v>4.1539029044851645</v>
      </c>
      <c r="V67" s="32">
        <f t="shared" si="30"/>
        <v>-13.851872996300067</v>
      </c>
      <c r="W67" s="32">
        <f t="shared" si="31"/>
        <v>-31.457599587739974</v>
      </c>
      <c r="X67" s="32">
        <f t="shared" si="32"/>
        <v>-46.805328881920325</v>
      </c>
      <c r="Y67" s="99">
        <f t="shared" si="33"/>
        <v>-48.532795058629233</v>
      </c>
      <c r="Z67" s="110">
        <v>20.5</v>
      </c>
      <c r="AA67" s="34">
        <f t="shared" si="40"/>
        <v>7.8599999999999994</v>
      </c>
      <c r="AB67" s="33">
        <f t="shared" si="34"/>
        <v>-12.64</v>
      </c>
      <c r="AC67" s="32">
        <v>164.79979189834339</v>
      </c>
      <c r="AD67" s="15">
        <f t="shared" si="23"/>
        <v>-2.5205753336433191E-2</v>
      </c>
      <c r="AE67" s="15">
        <f t="shared" si="24"/>
        <v>8.4052733542555574E-2</v>
      </c>
      <c r="AF67" s="15">
        <f t="shared" si="25"/>
        <v>0.19088373368301684</v>
      </c>
      <c r="AG67" s="15">
        <f t="shared" si="26"/>
        <v>0.28401327661136949</v>
      </c>
      <c r="AH67" s="111">
        <f t="shared" si="27"/>
        <v>0.29449548752201488</v>
      </c>
    </row>
    <row r="68" spans="1:34" ht="15.75" x14ac:dyDescent="0.25">
      <c r="A68" s="25">
        <v>169</v>
      </c>
      <c r="B68" s="26" t="s">
        <v>59</v>
      </c>
      <c r="C68" s="25">
        <v>5</v>
      </c>
      <c r="D68" s="25">
        <v>24</v>
      </c>
      <c r="E68" s="31">
        <f>'Tasapainon muutos, pl. tasaus'!D58</f>
        <v>4990</v>
      </c>
      <c r="F68" s="64">
        <v>-196.04433703662562</v>
      </c>
      <c r="G68" s="32">
        <v>-213.75767005029729</v>
      </c>
      <c r="H68" s="61">
        <f t="shared" si="35"/>
        <v>-17.713333013671672</v>
      </c>
      <c r="I68" s="64">
        <f t="shared" si="36"/>
        <v>21.867235918156837</v>
      </c>
      <c r="J68" s="32">
        <f t="shared" si="37"/>
        <v>3.8614600173716056</v>
      </c>
      <c r="K68" s="32">
        <f t="shared" si="38"/>
        <v>-1.4575995877399734</v>
      </c>
      <c r="L68" s="32">
        <f t="shared" si="39"/>
        <v>-2.9805976988575589</v>
      </c>
      <c r="M68" s="32">
        <f t="shared" si="28"/>
        <v>-4.7080638755664674</v>
      </c>
      <c r="N68" s="61">
        <f t="shared" si="41"/>
        <v>-218.46573392586376</v>
      </c>
      <c r="O68" s="87">
        <f t="shared" si="22"/>
        <v>-22.421396889238139</v>
      </c>
      <c r="P68" s="32">
        <f>Taulukko5[[#This Row],[Tasaus 2023, €/asukas]]*Taulukko5[[#This Row],[Asukasluku 31.12.2022]]</f>
        <v>109117.50723160262</v>
      </c>
      <c r="Q68" s="32">
        <f>Taulukko5[[#This Row],[Tasaus 2024, €/asukas]]*Taulukko5[[#This Row],[Asukasluku 31.12.2022]]</f>
        <v>19268.685486684313</v>
      </c>
      <c r="R68" s="32">
        <f>Taulukko5[[#This Row],[Tasaus 2025, €/asukas]]*Taulukko5[[#This Row],[Asukasluku 31.12.2022]]</f>
        <v>-7273.4219428224678</v>
      </c>
      <c r="S68" s="32">
        <f>Taulukko5[[#This Row],[Tasaus 2026, €/asukas]]*Taulukko5[[#This Row],[Asukasluku 31.12.2022]]</f>
        <v>-14873.182517299219</v>
      </c>
      <c r="T68" s="32">
        <f>Taulukko5[[#This Row],[Tasaus 2027, €/asukas]]*Taulukko5[[#This Row],[Asukasluku 31.12.2022]]</f>
        <v>-23493.238739076671</v>
      </c>
      <c r="U68" s="64">
        <f t="shared" si="29"/>
        <v>4.1539029044851645</v>
      </c>
      <c r="V68" s="32">
        <f t="shared" si="30"/>
        <v>-13.851872996300067</v>
      </c>
      <c r="W68" s="32">
        <f t="shared" si="31"/>
        <v>-19.170932601411646</v>
      </c>
      <c r="X68" s="32">
        <f t="shared" si="32"/>
        <v>-20.69393071252923</v>
      </c>
      <c r="Y68" s="99">
        <f t="shared" si="33"/>
        <v>-22.421396889238139</v>
      </c>
      <c r="Z68" s="110">
        <v>21.250000000000004</v>
      </c>
      <c r="AA68" s="34">
        <f t="shared" si="40"/>
        <v>8.610000000000003</v>
      </c>
      <c r="AB68" s="33">
        <f t="shared" si="34"/>
        <v>-12.64</v>
      </c>
      <c r="AC68" s="32">
        <v>178.97470380973945</v>
      </c>
      <c r="AD68" s="15">
        <f t="shared" si="23"/>
        <v>-2.320944142419705E-2</v>
      </c>
      <c r="AE68" s="15">
        <f t="shared" si="24"/>
        <v>7.7395702864385879E-2</v>
      </c>
      <c r="AF68" s="15">
        <f t="shared" si="25"/>
        <v>0.10711531961405824</v>
      </c>
      <c r="AG68" s="15">
        <f t="shared" si="26"/>
        <v>0.115624891518346</v>
      </c>
      <c r="AH68" s="111">
        <f t="shared" si="27"/>
        <v>0.12527690456788459</v>
      </c>
    </row>
    <row r="69" spans="1:34" ht="15.75" x14ac:dyDescent="0.25">
      <c r="A69" s="25">
        <v>171</v>
      </c>
      <c r="B69" s="26" t="s">
        <v>60</v>
      </c>
      <c r="C69" s="25">
        <v>11</v>
      </c>
      <c r="D69" s="25">
        <v>25</v>
      </c>
      <c r="E69" s="31">
        <f>'Tasapainon muutos, pl. tasaus'!D59</f>
        <v>4540</v>
      </c>
      <c r="F69" s="64">
        <v>-8.0559304993886851</v>
      </c>
      <c r="G69" s="32">
        <v>67.858403780337198</v>
      </c>
      <c r="H69" s="61">
        <f t="shared" si="35"/>
        <v>75.914334279725878</v>
      </c>
      <c r="I69" s="64">
        <f t="shared" si="36"/>
        <v>-71.760431375240714</v>
      </c>
      <c r="J69" s="32">
        <f t="shared" si="37"/>
        <v>-59.766207276025945</v>
      </c>
      <c r="K69" s="32">
        <f t="shared" si="38"/>
        <v>-47.371933867465849</v>
      </c>
      <c r="L69" s="32">
        <f t="shared" si="39"/>
        <v>-33.894931978583436</v>
      </c>
      <c r="M69" s="32">
        <f t="shared" si="28"/>
        <v>-20.622398155292345</v>
      </c>
      <c r="N69" s="61">
        <f t="shared" si="41"/>
        <v>47.236005625044854</v>
      </c>
      <c r="O69" s="87">
        <f t="shared" si="22"/>
        <v>55.291936124433541</v>
      </c>
      <c r="P69" s="32">
        <f>Taulukko5[[#This Row],[Tasaus 2023, €/asukas]]*Taulukko5[[#This Row],[Asukasluku 31.12.2022]]</f>
        <v>-325792.35844359285</v>
      </c>
      <c r="Q69" s="32">
        <f>Taulukko5[[#This Row],[Tasaus 2024, €/asukas]]*Taulukko5[[#This Row],[Asukasluku 31.12.2022]]</f>
        <v>-271338.58103315777</v>
      </c>
      <c r="R69" s="32">
        <f>Taulukko5[[#This Row],[Tasaus 2025, €/asukas]]*Taulukko5[[#This Row],[Asukasluku 31.12.2022]]</f>
        <v>-215068.57975829495</v>
      </c>
      <c r="S69" s="32">
        <f>Taulukko5[[#This Row],[Tasaus 2026, €/asukas]]*Taulukko5[[#This Row],[Asukasluku 31.12.2022]]</f>
        <v>-153882.9911827688</v>
      </c>
      <c r="T69" s="32">
        <f>Taulukko5[[#This Row],[Tasaus 2027, €/asukas]]*Taulukko5[[#This Row],[Asukasluku 31.12.2022]]</f>
        <v>-93625.687625027247</v>
      </c>
      <c r="U69" s="64">
        <f t="shared" si="29"/>
        <v>4.1539029044851645</v>
      </c>
      <c r="V69" s="32">
        <f t="shared" si="30"/>
        <v>16.148127003699933</v>
      </c>
      <c r="W69" s="32">
        <f t="shared" si="31"/>
        <v>28.542400412260029</v>
      </c>
      <c r="X69" s="32">
        <f t="shared" si="32"/>
        <v>42.019402301142442</v>
      </c>
      <c r="Y69" s="99">
        <f t="shared" si="33"/>
        <v>55.291936124433533</v>
      </c>
      <c r="Z69" s="110">
        <v>21.25</v>
      </c>
      <c r="AA69" s="34">
        <f t="shared" si="40"/>
        <v>8.61</v>
      </c>
      <c r="AB69" s="33">
        <f t="shared" si="34"/>
        <v>-12.64</v>
      </c>
      <c r="AC69" s="32">
        <v>167.73275095388669</v>
      </c>
      <c r="AD69" s="15">
        <f t="shared" si="23"/>
        <v>-2.4765007912063406E-2</v>
      </c>
      <c r="AE69" s="15">
        <f t="shared" si="24"/>
        <v>-9.6272951536694212E-2</v>
      </c>
      <c r="AF69" s="15">
        <f t="shared" si="25"/>
        <v>-0.17016593509580571</v>
      </c>
      <c r="AG69" s="15">
        <f t="shared" si="26"/>
        <v>-0.25051399957480258</v>
      </c>
      <c r="AH69" s="111">
        <f t="shared" si="27"/>
        <v>-0.32964305307097996</v>
      </c>
    </row>
    <row r="70" spans="1:34" ht="15.75" x14ac:dyDescent="0.25">
      <c r="A70" s="25">
        <v>172</v>
      </c>
      <c r="B70" s="26" t="s">
        <v>61</v>
      </c>
      <c r="C70" s="25">
        <v>13</v>
      </c>
      <c r="D70" s="25">
        <v>25</v>
      </c>
      <c r="E70" s="31">
        <f>'Tasapainon muutos, pl. tasaus'!D60</f>
        <v>4171</v>
      </c>
      <c r="F70" s="64">
        <v>-77.357489754203144</v>
      </c>
      <c r="G70" s="32">
        <v>78.319278047220237</v>
      </c>
      <c r="H70" s="61">
        <f t="shared" si="35"/>
        <v>155.67676780142338</v>
      </c>
      <c r="I70" s="64">
        <f t="shared" si="36"/>
        <v>-151.52286489693822</v>
      </c>
      <c r="J70" s="32">
        <f t="shared" si="37"/>
        <v>-139.52864079772345</v>
      </c>
      <c r="K70" s="32">
        <f t="shared" si="38"/>
        <v>-127.13436738916336</v>
      </c>
      <c r="L70" s="32">
        <f t="shared" si="39"/>
        <v>-113.65736550028095</v>
      </c>
      <c r="M70" s="32">
        <f t="shared" si="28"/>
        <v>-100.38483167698985</v>
      </c>
      <c r="N70" s="61">
        <f t="shared" si="41"/>
        <v>-22.06555362976961</v>
      </c>
      <c r="O70" s="87">
        <f t="shared" si="22"/>
        <v>55.291936124433533</v>
      </c>
      <c r="P70" s="32">
        <f>Taulukko5[[#This Row],[Tasaus 2023, €/asukas]]*Taulukko5[[#This Row],[Asukasluku 31.12.2022]]</f>
        <v>-632001.86948512925</v>
      </c>
      <c r="Q70" s="32">
        <f>Taulukko5[[#This Row],[Tasaus 2024, €/asukas]]*Taulukko5[[#This Row],[Asukasluku 31.12.2022]]</f>
        <v>-581973.96076730452</v>
      </c>
      <c r="R70" s="32">
        <f>Taulukko5[[#This Row],[Tasaus 2025, €/asukas]]*Taulukko5[[#This Row],[Asukasluku 31.12.2022]]</f>
        <v>-530277.44638020033</v>
      </c>
      <c r="S70" s="32">
        <f>Taulukko5[[#This Row],[Tasaus 2026, €/asukas]]*Taulukko5[[#This Row],[Asukasluku 31.12.2022]]</f>
        <v>-474064.87150167185</v>
      </c>
      <c r="T70" s="32">
        <f>Taulukko5[[#This Row],[Tasaus 2027, €/asukas]]*Taulukko5[[#This Row],[Asukasluku 31.12.2022]]</f>
        <v>-418705.13292472466</v>
      </c>
      <c r="U70" s="64">
        <f t="shared" si="29"/>
        <v>4.1539029044851645</v>
      </c>
      <c r="V70" s="32">
        <f t="shared" si="30"/>
        <v>16.148127003699926</v>
      </c>
      <c r="W70" s="32">
        <f t="shared" si="31"/>
        <v>28.542400412260022</v>
      </c>
      <c r="X70" s="32">
        <f t="shared" si="32"/>
        <v>42.019402301142435</v>
      </c>
      <c r="Y70" s="99">
        <f t="shared" si="33"/>
        <v>55.291936124433533</v>
      </c>
      <c r="Z70" s="110">
        <v>21</v>
      </c>
      <c r="AA70" s="34">
        <f t="shared" si="40"/>
        <v>8.36</v>
      </c>
      <c r="AB70" s="33">
        <f t="shared" si="34"/>
        <v>-12.64</v>
      </c>
      <c r="AC70" s="32">
        <v>140.63193206551247</v>
      </c>
      <c r="AD70" s="15">
        <f t="shared" si="23"/>
        <v>-2.953740906119455E-2</v>
      </c>
      <c r="AE70" s="15">
        <f t="shared" si="24"/>
        <v>-0.11482546507415844</v>
      </c>
      <c r="AF70" s="15">
        <f t="shared" si="25"/>
        <v>-0.20295817594942614</v>
      </c>
      <c r="AG70" s="15">
        <f t="shared" si="26"/>
        <v>-0.29878990983049264</v>
      </c>
      <c r="AH70" s="111">
        <f t="shared" si="27"/>
        <v>-0.39316772024916891</v>
      </c>
    </row>
    <row r="71" spans="1:34" ht="15.75" x14ac:dyDescent="0.25">
      <c r="A71" s="25">
        <v>176</v>
      </c>
      <c r="B71" s="26" t="s">
        <v>62</v>
      </c>
      <c r="C71" s="25">
        <v>12</v>
      </c>
      <c r="D71" s="25">
        <v>25</v>
      </c>
      <c r="E71" s="31">
        <f>'Tasapainon muutos, pl. tasaus'!D61</f>
        <v>4352</v>
      </c>
      <c r="F71" s="64">
        <v>-256.05128429031259</v>
      </c>
      <c r="G71" s="32">
        <v>-48.992108015918774</v>
      </c>
      <c r="H71" s="61">
        <f t="shared" si="35"/>
        <v>207.05917627439382</v>
      </c>
      <c r="I71" s="64">
        <f t="shared" si="36"/>
        <v>-202.90527336990866</v>
      </c>
      <c r="J71" s="32">
        <f t="shared" si="37"/>
        <v>-190.91104927069389</v>
      </c>
      <c r="K71" s="32">
        <f t="shared" si="38"/>
        <v>-178.51677586213378</v>
      </c>
      <c r="L71" s="32">
        <f t="shared" si="39"/>
        <v>-165.03977397325139</v>
      </c>
      <c r="M71" s="32">
        <f t="shared" si="28"/>
        <v>-151.76724014996029</v>
      </c>
      <c r="N71" s="61">
        <f t="shared" si="41"/>
        <v>-200.75934816587906</v>
      </c>
      <c r="O71" s="87">
        <f t="shared" si="22"/>
        <v>55.291936124433533</v>
      </c>
      <c r="P71" s="32">
        <f>Taulukko5[[#This Row],[Tasaus 2023, €/asukas]]*Taulukko5[[#This Row],[Asukasluku 31.12.2022]]</f>
        <v>-883043.74970584246</v>
      </c>
      <c r="Q71" s="32">
        <f>Taulukko5[[#This Row],[Tasaus 2024, €/asukas]]*Taulukko5[[#This Row],[Asukasluku 31.12.2022]]</f>
        <v>-830844.88642605988</v>
      </c>
      <c r="R71" s="32">
        <f>Taulukko5[[#This Row],[Tasaus 2025, €/asukas]]*Taulukko5[[#This Row],[Asukasluku 31.12.2022]]</f>
        <v>-776905.00855200621</v>
      </c>
      <c r="S71" s="32">
        <f>Taulukko5[[#This Row],[Tasaus 2026, €/asukas]]*Taulukko5[[#This Row],[Asukasluku 31.12.2022]]</f>
        <v>-718253.09633159009</v>
      </c>
      <c r="T71" s="32">
        <f>Taulukko5[[#This Row],[Tasaus 2027, €/asukas]]*Taulukko5[[#This Row],[Asukasluku 31.12.2022]]</f>
        <v>-660491.02913262718</v>
      </c>
      <c r="U71" s="64">
        <f t="shared" si="29"/>
        <v>4.1539029044851645</v>
      </c>
      <c r="V71" s="32">
        <f t="shared" si="30"/>
        <v>16.148127003699926</v>
      </c>
      <c r="W71" s="32">
        <f t="shared" si="31"/>
        <v>28.542400412260037</v>
      </c>
      <c r="X71" s="32">
        <f t="shared" si="32"/>
        <v>42.019402301142435</v>
      </c>
      <c r="Y71" s="99">
        <f t="shared" si="33"/>
        <v>55.291936124433533</v>
      </c>
      <c r="Z71" s="110">
        <v>20.75</v>
      </c>
      <c r="AA71" s="34">
        <f t="shared" si="40"/>
        <v>8.11</v>
      </c>
      <c r="AB71" s="33">
        <f t="shared" si="34"/>
        <v>-12.64</v>
      </c>
      <c r="AC71" s="32">
        <v>129.31294132471544</v>
      </c>
      <c r="AD71" s="15">
        <f t="shared" si="23"/>
        <v>-3.2122870781002288E-2</v>
      </c>
      <c r="AE71" s="15">
        <f t="shared" si="24"/>
        <v>-0.12487634136440104</v>
      </c>
      <c r="AF71" s="15">
        <f t="shared" si="25"/>
        <v>-0.2207234644875003</v>
      </c>
      <c r="AG71" s="15">
        <f t="shared" si="26"/>
        <v>-0.32494351973348329</v>
      </c>
      <c r="AH71" s="111">
        <f t="shared" si="27"/>
        <v>-0.42758238702181345</v>
      </c>
    </row>
    <row r="72" spans="1:34" ht="15.75" x14ac:dyDescent="0.25">
      <c r="A72" s="25">
        <v>177</v>
      </c>
      <c r="B72" s="26" t="s">
        <v>63</v>
      </c>
      <c r="C72" s="25">
        <v>6</v>
      </c>
      <c r="D72" s="25">
        <v>26</v>
      </c>
      <c r="E72" s="31">
        <f>'Tasapainon muutos, pl. tasaus'!D62</f>
        <v>1768</v>
      </c>
      <c r="F72" s="64">
        <v>245.31861890721919</v>
      </c>
      <c r="G72" s="32">
        <v>-12.612705708258549</v>
      </c>
      <c r="H72" s="61">
        <f t="shared" si="35"/>
        <v>-257.93132461547776</v>
      </c>
      <c r="I72" s="64">
        <f t="shared" si="36"/>
        <v>262.08522751996293</v>
      </c>
      <c r="J72" s="32">
        <f t="shared" si="37"/>
        <v>244.07945161917769</v>
      </c>
      <c r="K72" s="32">
        <f t="shared" si="38"/>
        <v>226.4737250277378</v>
      </c>
      <c r="L72" s="32">
        <f t="shared" si="39"/>
        <v>209.9507269166202</v>
      </c>
      <c r="M72" s="32">
        <f t="shared" si="28"/>
        <v>193.2232607399113</v>
      </c>
      <c r="N72" s="61">
        <f t="shared" si="41"/>
        <v>180.61055503165275</v>
      </c>
      <c r="O72" s="87">
        <f t="shared" si="22"/>
        <v>-64.708063875566438</v>
      </c>
      <c r="P72" s="32">
        <f>Taulukko5[[#This Row],[Tasaus 2023, €/asukas]]*Taulukko5[[#This Row],[Asukasluku 31.12.2022]]</f>
        <v>463366.68225529446</v>
      </c>
      <c r="Q72" s="32">
        <f>Taulukko5[[#This Row],[Tasaus 2024, €/asukas]]*Taulukko5[[#This Row],[Asukasluku 31.12.2022]]</f>
        <v>431532.47046270617</v>
      </c>
      <c r="R72" s="32">
        <f>Taulukko5[[#This Row],[Tasaus 2025, €/asukas]]*Taulukko5[[#This Row],[Asukasluku 31.12.2022]]</f>
        <v>400405.54584904044</v>
      </c>
      <c r="S72" s="32">
        <f>Taulukko5[[#This Row],[Tasaus 2026, €/asukas]]*Taulukko5[[#This Row],[Asukasluku 31.12.2022]]</f>
        <v>371192.88518858451</v>
      </c>
      <c r="T72" s="32">
        <f>Taulukko5[[#This Row],[Tasaus 2027, €/asukas]]*Taulukko5[[#This Row],[Asukasluku 31.12.2022]]</f>
        <v>341618.72498816316</v>
      </c>
      <c r="U72" s="64">
        <f t="shared" si="29"/>
        <v>4.1539029044851645</v>
      </c>
      <c r="V72" s="32">
        <f t="shared" si="30"/>
        <v>-13.851872996300074</v>
      </c>
      <c r="W72" s="32">
        <f t="shared" si="31"/>
        <v>-31.457599587739963</v>
      </c>
      <c r="X72" s="32">
        <f t="shared" si="32"/>
        <v>-47.980597698857565</v>
      </c>
      <c r="Y72" s="99">
        <f t="shared" si="33"/>
        <v>-64.708063875566467</v>
      </c>
      <c r="Z72" s="110">
        <v>21</v>
      </c>
      <c r="AA72" s="34">
        <f t="shared" si="40"/>
        <v>8.36</v>
      </c>
      <c r="AB72" s="33">
        <f t="shared" si="34"/>
        <v>-12.64</v>
      </c>
      <c r="AC72" s="32">
        <v>160.75352901932024</v>
      </c>
      <c r="AD72" s="15">
        <f t="shared" si="23"/>
        <v>-2.584019728727651E-2</v>
      </c>
      <c r="AE72" s="15">
        <f t="shared" si="24"/>
        <v>8.6168391330527366E-2</v>
      </c>
      <c r="AF72" s="15">
        <f t="shared" si="25"/>
        <v>0.19568839191057022</v>
      </c>
      <c r="AG72" s="15">
        <f t="shared" si="26"/>
        <v>0.29847305991702983</v>
      </c>
      <c r="AH72" s="111">
        <f t="shared" si="27"/>
        <v>0.40252966308310095</v>
      </c>
    </row>
    <row r="73" spans="1:34" ht="15.75" x14ac:dyDescent="0.25">
      <c r="A73" s="25">
        <v>178</v>
      </c>
      <c r="B73" s="26" t="s">
        <v>64</v>
      </c>
      <c r="C73" s="25">
        <v>10</v>
      </c>
      <c r="D73" s="25">
        <v>24</v>
      </c>
      <c r="E73" s="31">
        <f>'Tasapainon muutos, pl. tasaus'!D63</f>
        <v>5769</v>
      </c>
      <c r="F73" s="64">
        <v>-225.24288373898077</v>
      </c>
      <c r="G73" s="32">
        <v>-210.9399465855723</v>
      </c>
      <c r="H73" s="61">
        <f t="shared" si="35"/>
        <v>14.302937153408465</v>
      </c>
      <c r="I73" s="64">
        <f t="shared" si="36"/>
        <v>-10.1490342489233</v>
      </c>
      <c r="J73" s="32">
        <f t="shared" si="37"/>
        <v>1.1481270036999331</v>
      </c>
      <c r="K73" s="32">
        <f t="shared" si="38"/>
        <v>-1.4575995877399734</v>
      </c>
      <c r="L73" s="32">
        <f t="shared" si="39"/>
        <v>-2.9805976988575589</v>
      </c>
      <c r="M73" s="32">
        <f t="shared" si="28"/>
        <v>-4.7080638755664674</v>
      </c>
      <c r="N73" s="61">
        <f t="shared" si="41"/>
        <v>-215.64801046113877</v>
      </c>
      <c r="O73" s="87">
        <f t="shared" si="22"/>
        <v>9.5948732778419981</v>
      </c>
      <c r="P73" s="32">
        <f>Taulukko5[[#This Row],[Tasaus 2023, €/asukas]]*Taulukko5[[#This Row],[Asukasluku 31.12.2022]]</f>
        <v>-58549.778582038518</v>
      </c>
      <c r="Q73" s="32">
        <f>Taulukko5[[#This Row],[Tasaus 2024, €/asukas]]*Taulukko5[[#This Row],[Asukasluku 31.12.2022]]</f>
        <v>6623.5446843449145</v>
      </c>
      <c r="R73" s="32">
        <f>Taulukko5[[#This Row],[Tasaus 2025, €/asukas]]*Taulukko5[[#This Row],[Asukasluku 31.12.2022]]</f>
        <v>-8408.8920216719071</v>
      </c>
      <c r="S73" s="32">
        <f>Taulukko5[[#This Row],[Tasaus 2026, €/asukas]]*Taulukko5[[#This Row],[Asukasluku 31.12.2022]]</f>
        <v>-17195.068124709258</v>
      </c>
      <c r="T73" s="32">
        <f>Taulukko5[[#This Row],[Tasaus 2027, €/asukas]]*Taulukko5[[#This Row],[Asukasluku 31.12.2022]]</f>
        <v>-27160.820498142952</v>
      </c>
      <c r="U73" s="64">
        <f t="shared" si="29"/>
        <v>4.1539029044851645</v>
      </c>
      <c r="V73" s="32">
        <f t="shared" si="30"/>
        <v>15.451064157108398</v>
      </c>
      <c r="W73" s="32">
        <f t="shared" si="31"/>
        <v>12.84533756566849</v>
      </c>
      <c r="X73" s="32">
        <f t="shared" si="32"/>
        <v>11.322339454550907</v>
      </c>
      <c r="Y73" s="99">
        <f t="shared" si="33"/>
        <v>9.5948732778419981</v>
      </c>
      <c r="Z73" s="110">
        <v>20.75</v>
      </c>
      <c r="AA73" s="34">
        <f t="shared" si="40"/>
        <v>8.11</v>
      </c>
      <c r="AB73" s="33">
        <f t="shared" si="34"/>
        <v>-12.64</v>
      </c>
      <c r="AC73" s="32">
        <v>142.67037861023309</v>
      </c>
      <c r="AD73" s="15">
        <f t="shared" si="23"/>
        <v>-2.9115384321179789E-2</v>
      </c>
      <c r="AE73" s="15">
        <f t="shared" si="24"/>
        <v>-0.10829903381219572</v>
      </c>
      <c r="AF73" s="15">
        <f t="shared" si="25"/>
        <v>-9.0035070284359323E-2</v>
      </c>
      <c r="AG73" s="15">
        <f t="shared" si="26"/>
        <v>-7.9360127623147744E-2</v>
      </c>
      <c r="AH73" s="111">
        <f t="shared" si="27"/>
        <v>-6.7252034874419275E-2</v>
      </c>
    </row>
    <row r="74" spans="1:34" ht="15.75" x14ac:dyDescent="0.25">
      <c r="A74" s="25">
        <v>179</v>
      </c>
      <c r="B74" s="26" t="s">
        <v>65</v>
      </c>
      <c r="C74" s="25">
        <v>13</v>
      </c>
      <c r="D74" s="25">
        <v>20</v>
      </c>
      <c r="E74" s="31">
        <f>'Tasapainon muutos, pl. tasaus'!D64</f>
        <v>145887</v>
      </c>
      <c r="F74" s="64">
        <v>-221.92203486023828</v>
      </c>
      <c r="G74" s="32">
        <v>-201.81247992731517</v>
      </c>
      <c r="H74" s="61">
        <f t="shared" si="35"/>
        <v>20.109554932923118</v>
      </c>
      <c r="I74" s="64">
        <f t="shared" si="36"/>
        <v>-15.955652028437953</v>
      </c>
      <c r="J74" s="32">
        <f t="shared" si="37"/>
        <v>-3.9614279292231842</v>
      </c>
      <c r="K74" s="32">
        <f t="shared" si="38"/>
        <v>-1.4575995877399734</v>
      </c>
      <c r="L74" s="32">
        <f t="shared" si="39"/>
        <v>-2.9805976988575589</v>
      </c>
      <c r="M74" s="32">
        <f t="shared" si="28"/>
        <v>-4.7080638755664674</v>
      </c>
      <c r="N74" s="61">
        <f t="shared" si="41"/>
        <v>-206.52054380288163</v>
      </c>
      <c r="O74" s="87">
        <f t="shared" si="22"/>
        <v>15.401491057356651</v>
      </c>
      <c r="P74" s="32">
        <f>Taulukko5[[#This Row],[Tasaus 2023, €/asukas]]*Taulukko5[[#This Row],[Asukasluku 31.12.2022]]</f>
        <v>-2327722.2074727276</v>
      </c>
      <c r="Q74" s="32">
        <f>Taulukko5[[#This Row],[Tasaus 2024, €/asukas]]*Taulukko5[[#This Row],[Asukasluku 31.12.2022]]</f>
        <v>-577920.8363105827</v>
      </c>
      <c r="R74" s="32">
        <f>Taulukko5[[#This Row],[Tasaus 2025, €/asukas]]*Taulukko5[[#This Row],[Asukasluku 31.12.2022]]</f>
        <v>-212644.83105662151</v>
      </c>
      <c r="S74" s="32">
        <f>Taulukko5[[#This Row],[Tasaus 2026, €/asukas]]*Taulukko5[[#This Row],[Asukasluku 31.12.2022]]</f>
        <v>-434830.45649323269</v>
      </c>
      <c r="T74" s="32">
        <f>Taulukko5[[#This Row],[Tasaus 2027, €/asukas]]*Taulukko5[[#This Row],[Asukasluku 31.12.2022]]</f>
        <v>-686845.31461476523</v>
      </c>
      <c r="U74" s="64">
        <f t="shared" si="29"/>
        <v>4.1539029044851645</v>
      </c>
      <c r="V74" s="32">
        <f t="shared" si="30"/>
        <v>16.148127003699933</v>
      </c>
      <c r="W74" s="32">
        <f t="shared" si="31"/>
        <v>18.651955345183143</v>
      </c>
      <c r="X74" s="32">
        <f t="shared" si="32"/>
        <v>17.12895723406556</v>
      </c>
      <c r="Y74" s="99">
        <f t="shared" si="33"/>
        <v>15.401491057356651</v>
      </c>
      <c r="Z74" s="110">
        <v>20</v>
      </c>
      <c r="AA74" s="34">
        <f t="shared" si="40"/>
        <v>7.3599999999999994</v>
      </c>
      <c r="AB74" s="33">
        <f t="shared" si="34"/>
        <v>-12.64</v>
      </c>
      <c r="AC74" s="32">
        <v>180.50989643893718</v>
      </c>
      <c r="AD74" s="15">
        <f t="shared" si="23"/>
        <v>-2.3012050787422314E-2</v>
      </c>
      <c r="AE74" s="15">
        <f t="shared" si="24"/>
        <v>-8.9458402681885735E-2</v>
      </c>
      <c r="AF74" s="15">
        <f t="shared" si="25"/>
        <v>-0.10332926733184804</v>
      </c>
      <c r="AG74" s="15">
        <f t="shared" si="26"/>
        <v>-9.489206726047808E-2</v>
      </c>
      <c r="AH74" s="111">
        <f t="shared" si="27"/>
        <v>-8.5322142227069867E-2</v>
      </c>
    </row>
    <row r="75" spans="1:34" ht="15.75" x14ac:dyDescent="0.25">
      <c r="A75" s="25">
        <v>181</v>
      </c>
      <c r="B75" s="26" t="s">
        <v>66</v>
      </c>
      <c r="C75" s="25">
        <v>4</v>
      </c>
      <c r="D75" s="25">
        <v>26</v>
      </c>
      <c r="E75" s="31">
        <f>'Tasapainon muutos, pl. tasaus'!D65</f>
        <v>1683</v>
      </c>
      <c r="F75" s="64">
        <v>-278.55324975323026</v>
      </c>
      <c r="G75" s="32">
        <v>-382.29293530603479</v>
      </c>
      <c r="H75" s="61">
        <f t="shared" si="35"/>
        <v>-103.73968555280453</v>
      </c>
      <c r="I75" s="64">
        <f t="shared" si="36"/>
        <v>107.8935884572897</v>
      </c>
      <c r="J75" s="32">
        <f t="shared" si="37"/>
        <v>89.887812556504457</v>
      </c>
      <c r="K75" s="32">
        <f t="shared" si="38"/>
        <v>72.282085965064553</v>
      </c>
      <c r="L75" s="32">
        <f t="shared" si="39"/>
        <v>55.759087853946973</v>
      </c>
      <c r="M75" s="32">
        <f t="shared" si="28"/>
        <v>39.031621677238064</v>
      </c>
      <c r="N75" s="61">
        <f t="shared" si="41"/>
        <v>-343.26131362879676</v>
      </c>
      <c r="O75" s="87">
        <f t="shared" si="22"/>
        <v>-64.708063875566495</v>
      </c>
      <c r="P75" s="32">
        <f>Taulukko5[[#This Row],[Tasaus 2023, €/asukas]]*Taulukko5[[#This Row],[Asukasluku 31.12.2022]]</f>
        <v>181584.90937361855</v>
      </c>
      <c r="Q75" s="32">
        <f>Taulukko5[[#This Row],[Tasaus 2024, €/asukas]]*Taulukko5[[#This Row],[Asukasluku 31.12.2022]]</f>
        <v>151281.18853259701</v>
      </c>
      <c r="R75" s="32">
        <f>Taulukko5[[#This Row],[Tasaus 2025, €/asukas]]*Taulukko5[[#This Row],[Asukasluku 31.12.2022]]</f>
        <v>121650.75067920364</v>
      </c>
      <c r="S75" s="32">
        <f>Taulukko5[[#This Row],[Tasaus 2026, €/asukas]]*Taulukko5[[#This Row],[Asukasluku 31.12.2022]]</f>
        <v>93842.544858192749</v>
      </c>
      <c r="T75" s="32">
        <f>Taulukko5[[#This Row],[Tasaus 2027, €/asukas]]*Taulukko5[[#This Row],[Asukasluku 31.12.2022]]</f>
        <v>65690.219282791659</v>
      </c>
      <c r="U75" s="64">
        <f t="shared" si="29"/>
        <v>4.1539029044851645</v>
      </c>
      <c r="V75" s="32">
        <f t="shared" si="30"/>
        <v>-13.851872996300074</v>
      </c>
      <c r="W75" s="32">
        <f t="shared" si="31"/>
        <v>-31.457599587739978</v>
      </c>
      <c r="X75" s="32">
        <f t="shared" si="32"/>
        <v>-47.980597698857558</v>
      </c>
      <c r="Y75" s="99">
        <f t="shared" si="33"/>
        <v>-64.708063875566467</v>
      </c>
      <c r="Z75" s="110">
        <v>22.5</v>
      </c>
      <c r="AA75" s="34">
        <f t="shared" si="40"/>
        <v>9.86</v>
      </c>
      <c r="AB75" s="33">
        <f t="shared" si="34"/>
        <v>-12.64</v>
      </c>
      <c r="AC75" s="32">
        <v>142.32783854066184</v>
      </c>
      <c r="AD75" s="15">
        <f t="shared" si="23"/>
        <v>-2.9185456247186877E-2</v>
      </c>
      <c r="AE75" s="15">
        <f t="shared" si="24"/>
        <v>9.7323707985228144E-2</v>
      </c>
      <c r="AF75" s="15">
        <f t="shared" si="25"/>
        <v>0.22102211282266337</v>
      </c>
      <c r="AG75" s="15">
        <f t="shared" si="26"/>
        <v>0.33711323231505347</v>
      </c>
      <c r="AH75" s="111">
        <f t="shared" si="27"/>
        <v>0.45464095105385816</v>
      </c>
    </row>
    <row r="76" spans="1:34" ht="15.75" x14ac:dyDescent="0.25">
      <c r="A76" s="25">
        <v>182</v>
      </c>
      <c r="B76" s="26" t="s">
        <v>67</v>
      </c>
      <c r="C76" s="25">
        <v>13</v>
      </c>
      <c r="D76" s="25">
        <v>22</v>
      </c>
      <c r="E76" s="31">
        <f>'Tasapainon muutos, pl. tasaus'!D66</f>
        <v>19347</v>
      </c>
      <c r="F76" s="64">
        <v>-488.24770290137951</v>
      </c>
      <c r="G76" s="32">
        <v>-492.20013902259956</v>
      </c>
      <c r="H76" s="61">
        <f t="shared" si="35"/>
        <v>-3.9524361212200461</v>
      </c>
      <c r="I76" s="64">
        <f t="shared" si="36"/>
        <v>8.1063390257052106</v>
      </c>
      <c r="J76" s="32">
        <f t="shared" si="37"/>
        <v>1.1481270036999331</v>
      </c>
      <c r="K76" s="32">
        <f t="shared" si="38"/>
        <v>-1.4575995877399734</v>
      </c>
      <c r="L76" s="32">
        <f t="shared" si="39"/>
        <v>-2.9805976988575589</v>
      </c>
      <c r="M76" s="32">
        <f t="shared" si="28"/>
        <v>-4.7080638755664674</v>
      </c>
      <c r="N76" s="61">
        <f t="shared" si="41"/>
        <v>-496.90820289816605</v>
      </c>
      <c r="O76" s="87">
        <f t="shared" si="22"/>
        <v>-8.660499996786541</v>
      </c>
      <c r="P76" s="32">
        <f>Taulukko5[[#This Row],[Tasaus 2023, €/asukas]]*Taulukko5[[#This Row],[Asukasluku 31.12.2022]]</f>
        <v>156833.3411303187</v>
      </c>
      <c r="Q76" s="32">
        <f>Taulukko5[[#This Row],[Tasaus 2024, €/asukas]]*Taulukko5[[#This Row],[Asukasluku 31.12.2022]]</f>
        <v>22212.813140582606</v>
      </c>
      <c r="R76" s="32">
        <f>Taulukko5[[#This Row],[Tasaus 2025, €/asukas]]*Taulukko5[[#This Row],[Asukasluku 31.12.2022]]</f>
        <v>-28200.179224005267</v>
      </c>
      <c r="S76" s="32">
        <f>Taulukko5[[#This Row],[Tasaus 2026, €/asukas]]*Taulukko5[[#This Row],[Asukasluku 31.12.2022]]</f>
        <v>-57665.623679797194</v>
      </c>
      <c r="T76" s="32">
        <f>Taulukko5[[#This Row],[Tasaus 2027, €/asukas]]*Taulukko5[[#This Row],[Asukasluku 31.12.2022]]</f>
        <v>-91086.91180058445</v>
      </c>
      <c r="U76" s="64">
        <f t="shared" si="29"/>
        <v>4.1539029044851645</v>
      </c>
      <c r="V76" s="32">
        <f t="shared" si="30"/>
        <v>-2.8043091175201127</v>
      </c>
      <c r="W76" s="32">
        <f t="shared" si="31"/>
        <v>-5.4100357089600193</v>
      </c>
      <c r="X76" s="32">
        <f t="shared" si="32"/>
        <v>-6.9330338200776049</v>
      </c>
      <c r="Y76" s="99">
        <f t="shared" si="33"/>
        <v>-8.6604999967865126</v>
      </c>
      <c r="Z76" s="110">
        <v>21</v>
      </c>
      <c r="AA76" s="34">
        <f t="shared" si="40"/>
        <v>8.36</v>
      </c>
      <c r="AB76" s="33">
        <f t="shared" si="34"/>
        <v>-12.64</v>
      </c>
      <c r="AC76" s="32">
        <v>177.77175789911621</v>
      </c>
      <c r="AD76" s="15">
        <f t="shared" si="23"/>
        <v>-2.3366495069720047E-2</v>
      </c>
      <c r="AE76" s="15">
        <f t="shared" si="24"/>
        <v>1.577477294853287E-2</v>
      </c>
      <c r="AF76" s="15">
        <f t="shared" si="25"/>
        <v>3.0432481362029189E-2</v>
      </c>
      <c r="AG76" s="15">
        <f t="shared" si="26"/>
        <v>3.8999635836486669E-2</v>
      </c>
      <c r="AH76" s="111">
        <f t="shared" si="27"/>
        <v>4.8716962126803431E-2</v>
      </c>
    </row>
    <row r="77" spans="1:34" ht="15.75" x14ac:dyDescent="0.25">
      <c r="A77" s="25">
        <v>186</v>
      </c>
      <c r="B77" s="26" t="s">
        <v>68</v>
      </c>
      <c r="C77" s="25">
        <v>35</v>
      </c>
      <c r="D77" s="25">
        <v>21</v>
      </c>
      <c r="E77" s="31">
        <f>'Tasapainon muutos, pl. tasaus'!D67</f>
        <v>45630</v>
      </c>
      <c r="F77" s="64">
        <v>43.413613544456432</v>
      </c>
      <c r="G77" s="32">
        <v>86.095286717202328</v>
      </c>
      <c r="H77" s="61">
        <f t="shared" si="35"/>
        <v>42.681673172745896</v>
      </c>
      <c r="I77" s="64">
        <f t="shared" si="36"/>
        <v>-38.527770268260731</v>
      </c>
      <c r="J77" s="32">
        <f t="shared" si="37"/>
        <v>-26.533546169045962</v>
      </c>
      <c r="K77" s="32">
        <f t="shared" si="38"/>
        <v>-14.13927276048587</v>
      </c>
      <c r="L77" s="32">
        <f t="shared" si="39"/>
        <v>-2.9805976988575589</v>
      </c>
      <c r="M77" s="32">
        <f t="shared" si="28"/>
        <v>-4.7080638755664674</v>
      </c>
      <c r="N77" s="61">
        <f t="shared" si="41"/>
        <v>81.387222841635861</v>
      </c>
      <c r="O77" s="87">
        <f t="shared" si="22"/>
        <v>37.973609297179429</v>
      </c>
      <c r="P77" s="32">
        <f>Taulukko5[[#This Row],[Tasaus 2023, €/asukas]]*Taulukko5[[#This Row],[Asukasluku 31.12.2022]]</f>
        <v>-1758022.1573407371</v>
      </c>
      <c r="Q77" s="32">
        <f>Taulukko5[[#This Row],[Tasaus 2024, €/asukas]]*Taulukko5[[#This Row],[Asukasluku 31.12.2022]]</f>
        <v>-1210725.7116935672</v>
      </c>
      <c r="R77" s="32">
        <f>Taulukko5[[#This Row],[Tasaus 2025, €/asukas]]*Taulukko5[[#This Row],[Asukasluku 31.12.2022]]</f>
        <v>-645175.01606097026</v>
      </c>
      <c r="S77" s="32">
        <f>Taulukko5[[#This Row],[Tasaus 2026, €/asukas]]*Taulukko5[[#This Row],[Asukasluku 31.12.2022]]</f>
        <v>-136004.6729988704</v>
      </c>
      <c r="T77" s="32">
        <f>Taulukko5[[#This Row],[Tasaus 2027, €/asukas]]*Taulukko5[[#This Row],[Asukasluku 31.12.2022]]</f>
        <v>-214828.9546420979</v>
      </c>
      <c r="U77" s="64">
        <f t="shared" si="29"/>
        <v>4.1539029044851645</v>
      </c>
      <c r="V77" s="32">
        <f t="shared" si="30"/>
        <v>16.148127003699933</v>
      </c>
      <c r="W77" s="32">
        <f t="shared" si="31"/>
        <v>28.542400412260026</v>
      </c>
      <c r="X77" s="32">
        <f t="shared" si="32"/>
        <v>39.701075473888338</v>
      </c>
      <c r="Y77" s="99">
        <f t="shared" si="33"/>
        <v>37.973609297179429</v>
      </c>
      <c r="Z77" s="110">
        <v>20.25</v>
      </c>
      <c r="AA77" s="34">
        <f t="shared" si="40"/>
        <v>7.6099999999999994</v>
      </c>
      <c r="AB77" s="33">
        <f t="shared" si="34"/>
        <v>-12.64</v>
      </c>
      <c r="AC77" s="32">
        <v>226.63414332297245</v>
      </c>
      <c r="AD77" s="15">
        <f t="shared" si="23"/>
        <v>-1.8328672121417772E-2</v>
      </c>
      <c r="AE77" s="15">
        <f t="shared" si="24"/>
        <v>-7.1251960392779451E-2</v>
      </c>
      <c r="AF77" s="15">
        <f t="shared" si="25"/>
        <v>-0.12594042536470218</v>
      </c>
      <c r="AG77" s="15">
        <f t="shared" si="26"/>
        <v>-0.17517693888387775</v>
      </c>
      <c r="AH77" s="111">
        <f t="shared" si="27"/>
        <v>-0.16755467089115467</v>
      </c>
    </row>
    <row r="78" spans="1:34" ht="15.75" x14ac:dyDescent="0.25">
      <c r="A78" s="25">
        <v>202</v>
      </c>
      <c r="B78" s="26" t="s">
        <v>69</v>
      </c>
      <c r="C78" s="25">
        <v>2</v>
      </c>
      <c r="D78" s="25">
        <v>22</v>
      </c>
      <c r="E78" s="31">
        <f>'Tasapainon muutos, pl. tasaus'!D68</f>
        <v>35848</v>
      </c>
      <c r="F78" s="64">
        <v>309.57097089689501</v>
      </c>
      <c r="G78" s="32">
        <v>200.86615752568062</v>
      </c>
      <c r="H78" s="61">
        <f t="shared" si="35"/>
        <v>-108.70481337121439</v>
      </c>
      <c r="I78" s="64">
        <f t="shared" si="36"/>
        <v>112.85871627569955</v>
      </c>
      <c r="J78" s="32">
        <f t="shared" si="37"/>
        <v>94.852940374914311</v>
      </c>
      <c r="K78" s="32">
        <f t="shared" si="38"/>
        <v>77.247213783474407</v>
      </c>
      <c r="L78" s="32">
        <f t="shared" si="39"/>
        <v>60.724215672356827</v>
      </c>
      <c r="M78" s="32">
        <f t="shared" si="28"/>
        <v>43.996749495647919</v>
      </c>
      <c r="N78" s="61">
        <f t="shared" si="41"/>
        <v>244.86290702132854</v>
      </c>
      <c r="O78" s="87">
        <f t="shared" si="22"/>
        <v>-64.708063875566467</v>
      </c>
      <c r="P78" s="32">
        <f>Taulukko5[[#This Row],[Tasaus 2023, €/asukas]]*Taulukko5[[#This Row],[Asukasluku 31.12.2022]]</f>
        <v>4045759.2610512776</v>
      </c>
      <c r="Q78" s="32">
        <f>Taulukko5[[#This Row],[Tasaus 2024, €/asukas]]*Taulukko5[[#This Row],[Asukasluku 31.12.2022]]</f>
        <v>3400288.2065599281</v>
      </c>
      <c r="R78" s="32">
        <f>Taulukko5[[#This Row],[Tasaus 2025, €/asukas]]*Taulukko5[[#This Row],[Asukasluku 31.12.2022]]</f>
        <v>2769158.1197099905</v>
      </c>
      <c r="S78" s="32">
        <f>Taulukko5[[#This Row],[Tasaus 2026, €/asukas]]*Taulukko5[[#This Row],[Asukasluku 31.12.2022]]</f>
        <v>2176841.6834226474</v>
      </c>
      <c r="T78" s="32">
        <f>Taulukko5[[#This Row],[Tasaus 2027, €/asukas]]*Taulukko5[[#This Row],[Asukasluku 31.12.2022]]</f>
        <v>1577195.4759199866</v>
      </c>
      <c r="U78" s="64">
        <f t="shared" si="29"/>
        <v>4.1539029044851645</v>
      </c>
      <c r="V78" s="32">
        <f t="shared" si="30"/>
        <v>-13.851872996300074</v>
      </c>
      <c r="W78" s="32">
        <f t="shared" si="31"/>
        <v>-31.457599587739978</v>
      </c>
      <c r="X78" s="32">
        <f t="shared" si="32"/>
        <v>-47.980597698857558</v>
      </c>
      <c r="Y78" s="99">
        <f t="shared" si="33"/>
        <v>-64.708063875566467</v>
      </c>
      <c r="Z78" s="110">
        <v>20.25</v>
      </c>
      <c r="AA78" s="34">
        <f t="shared" si="40"/>
        <v>7.6099999999999994</v>
      </c>
      <c r="AB78" s="33">
        <f t="shared" si="34"/>
        <v>-12.64</v>
      </c>
      <c r="AC78" s="32">
        <v>220.33824150739886</v>
      </c>
      <c r="AD78" s="15">
        <f t="shared" si="23"/>
        <v>-1.8852392013601862E-2</v>
      </c>
      <c r="AE78" s="15">
        <f t="shared" si="24"/>
        <v>6.2866404404134879E-2</v>
      </c>
      <c r="AF78" s="15">
        <f t="shared" si="25"/>
        <v>0.14276958630753003</v>
      </c>
      <c r="AG78" s="15">
        <f t="shared" si="26"/>
        <v>0.21775883010869174</v>
      </c>
      <c r="AH78" s="111">
        <f t="shared" si="27"/>
        <v>0.2936760474844472</v>
      </c>
    </row>
    <row r="79" spans="1:34" ht="15.75" x14ac:dyDescent="0.25">
      <c r="A79" s="25">
        <v>204</v>
      </c>
      <c r="B79" s="26" t="s">
        <v>70</v>
      </c>
      <c r="C79" s="25">
        <v>11</v>
      </c>
      <c r="D79" s="25">
        <v>25</v>
      </c>
      <c r="E79" s="31">
        <f>'Tasapainon muutos, pl. tasaus'!D69</f>
        <v>2689</v>
      </c>
      <c r="F79" s="64">
        <v>-291.34053882561949</v>
      </c>
      <c r="G79" s="32">
        <v>10.57197926460508</v>
      </c>
      <c r="H79" s="61">
        <f t="shared" si="35"/>
        <v>301.91251809022458</v>
      </c>
      <c r="I79" s="64">
        <f t="shared" si="36"/>
        <v>-297.75861518573942</v>
      </c>
      <c r="J79" s="32">
        <f t="shared" si="37"/>
        <v>-285.76439108652465</v>
      </c>
      <c r="K79" s="32">
        <f t="shared" si="38"/>
        <v>-273.37011767796457</v>
      </c>
      <c r="L79" s="32">
        <f t="shared" si="39"/>
        <v>-259.89311578908212</v>
      </c>
      <c r="M79" s="32">
        <f t="shared" si="28"/>
        <v>-246.62058196579105</v>
      </c>
      <c r="N79" s="61">
        <f t="shared" si="41"/>
        <v>-236.04860270118596</v>
      </c>
      <c r="O79" s="87">
        <f t="shared" si="22"/>
        <v>55.291936124433533</v>
      </c>
      <c r="P79" s="32">
        <f>Taulukko5[[#This Row],[Tasaus 2023, €/asukas]]*Taulukko5[[#This Row],[Asukasluku 31.12.2022]]</f>
        <v>-800672.91623445333</v>
      </c>
      <c r="Q79" s="32">
        <f>Taulukko5[[#This Row],[Tasaus 2024, €/asukas]]*Taulukko5[[#This Row],[Asukasluku 31.12.2022]]</f>
        <v>-768420.44763166481</v>
      </c>
      <c r="R79" s="32">
        <f>Taulukko5[[#This Row],[Tasaus 2025, €/asukas]]*Taulukko5[[#This Row],[Asukasluku 31.12.2022]]</f>
        <v>-735092.24643604679</v>
      </c>
      <c r="S79" s="32">
        <f>Taulukko5[[#This Row],[Tasaus 2026, €/asukas]]*Taulukko5[[#This Row],[Asukasluku 31.12.2022]]</f>
        <v>-698852.58835684182</v>
      </c>
      <c r="T79" s="32">
        <f>Taulukko5[[#This Row],[Tasaus 2027, €/asukas]]*Taulukko5[[#This Row],[Asukasluku 31.12.2022]]</f>
        <v>-663162.74490601209</v>
      </c>
      <c r="U79" s="64">
        <f t="shared" si="29"/>
        <v>4.1539029044851645</v>
      </c>
      <c r="V79" s="32">
        <f t="shared" si="30"/>
        <v>16.148127003699926</v>
      </c>
      <c r="W79" s="32">
        <f t="shared" si="31"/>
        <v>28.542400412260008</v>
      </c>
      <c r="X79" s="32">
        <f t="shared" si="32"/>
        <v>42.019402301142463</v>
      </c>
      <c r="Y79" s="99">
        <f t="shared" si="33"/>
        <v>55.291936124433533</v>
      </c>
      <c r="Z79" s="110">
        <v>22</v>
      </c>
      <c r="AA79" s="34">
        <f t="shared" si="40"/>
        <v>9.36</v>
      </c>
      <c r="AB79" s="33">
        <f t="shared" si="34"/>
        <v>-12.64</v>
      </c>
      <c r="AC79" s="32">
        <v>134.31713137401843</v>
      </c>
      <c r="AD79" s="15">
        <f t="shared" si="23"/>
        <v>-3.0926084126366868E-2</v>
      </c>
      <c r="AE79" s="15">
        <f t="shared" si="24"/>
        <v>-0.12022388237829454</v>
      </c>
      <c r="AF79" s="15">
        <f t="shared" si="25"/>
        <v>-0.21250007441553426</v>
      </c>
      <c r="AG79" s="15">
        <f t="shared" si="26"/>
        <v>-0.31283725219038194</v>
      </c>
      <c r="AH79" s="111">
        <f t="shared" si="27"/>
        <v>-0.41165215158197538</v>
      </c>
    </row>
    <row r="80" spans="1:34" ht="15.75" x14ac:dyDescent="0.25">
      <c r="A80" s="25">
        <v>205</v>
      </c>
      <c r="B80" s="26" t="s">
        <v>71</v>
      </c>
      <c r="C80" s="25">
        <v>18</v>
      </c>
      <c r="D80" s="25">
        <v>22</v>
      </c>
      <c r="E80" s="31">
        <f>'Tasapainon muutos, pl. tasaus'!D70</f>
        <v>36297</v>
      </c>
      <c r="F80" s="64">
        <v>-202.99360657924069</v>
      </c>
      <c r="G80" s="32">
        <v>-119.63309309207114</v>
      </c>
      <c r="H80" s="61">
        <f t="shared" si="35"/>
        <v>83.360513487169555</v>
      </c>
      <c r="I80" s="64">
        <f t="shared" si="36"/>
        <v>-79.206610582684391</v>
      </c>
      <c r="J80" s="32">
        <f t="shared" si="37"/>
        <v>-67.212386483469629</v>
      </c>
      <c r="K80" s="32">
        <f t="shared" si="38"/>
        <v>-54.818113074909526</v>
      </c>
      <c r="L80" s="32">
        <f t="shared" si="39"/>
        <v>-41.341111186027113</v>
      </c>
      <c r="M80" s="32">
        <f t="shared" si="28"/>
        <v>-28.068577362736022</v>
      </c>
      <c r="N80" s="61">
        <f t="shared" si="41"/>
        <v>-147.70167045480716</v>
      </c>
      <c r="O80" s="87">
        <f t="shared" si="22"/>
        <v>55.291936124433533</v>
      </c>
      <c r="P80" s="32">
        <f>Taulukko5[[#This Row],[Tasaus 2023, €/asukas]]*Taulukko5[[#This Row],[Asukasluku 31.12.2022]]</f>
        <v>-2874962.3443196951</v>
      </c>
      <c r="Q80" s="32">
        <f>Taulukko5[[#This Row],[Tasaus 2024, €/asukas]]*Taulukko5[[#This Row],[Asukasluku 31.12.2022]]</f>
        <v>-2439607.992190497</v>
      </c>
      <c r="R80" s="32">
        <f>Taulukko5[[#This Row],[Tasaus 2025, €/asukas]]*Taulukko5[[#This Row],[Asukasluku 31.12.2022]]</f>
        <v>-1989733.050279991</v>
      </c>
      <c r="S80" s="32">
        <f>Taulukko5[[#This Row],[Tasaus 2026, €/asukas]]*Taulukko5[[#This Row],[Asukasluku 31.12.2022]]</f>
        <v>-1500558.3127192261</v>
      </c>
      <c r="T80" s="32">
        <f>Taulukko5[[#This Row],[Tasaus 2027, €/asukas]]*Taulukko5[[#This Row],[Asukasluku 31.12.2022]]</f>
        <v>-1018805.1525352293</v>
      </c>
      <c r="U80" s="64">
        <f t="shared" si="29"/>
        <v>4.1539029044851645</v>
      </c>
      <c r="V80" s="32">
        <f t="shared" si="30"/>
        <v>16.148127003699926</v>
      </c>
      <c r="W80" s="32">
        <f t="shared" si="31"/>
        <v>28.542400412260029</v>
      </c>
      <c r="X80" s="32">
        <f t="shared" si="32"/>
        <v>42.019402301142442</v>
      </c>
      <c r="Y80" s="99">
        <f t="shared" si="33"/>
        <v>55.291936124433533</v>
      </c>
      <c r="Z80" s="110">
        <v>21</v>
      </c>
      <c r="AA80" s="34">
        <f t="shared" si="40"/>
        <v>8.36</v>
      </c>
      <c r="AB80" s="33">
        <f t="shared" si="34"/>
        <v>-12.64</v>
      </c>
      <c r="AC80" s="32">
        <v>180.65050051806236</v>
      </c>
      <c r="AD80" s="15">
        <f t="shared" si="23"/>
        <v>-2.2994140024925291E-2</v>
      </c>
      <c r="AE80" s="15">
        <f t="shared" si="24"/>
        <v>-8.9388775328000561E-2</v>
      </c>
      <c r="AF80" s="15">
        <f t="shared" si="25"/>
        <v>-0.15799790385527449</v>
      </c>
      <c r="AG80" s="15">
        <f t="shared" si="26"/>
        <v>-0.23260053075214773</v>
      </c>
      <c r="AH80" s="111">
        <f t="shared" si="27"/>
        <v>-0.30607131431061363</v>
      </c>
    </row>
    <row r="81" spans="1:34" ht="15.75" x14ac:dyDescent="0.25">
      <c r="A81" s="25">
        <v>208</v>
      </c>
      <c r="B81" s="26" t="s">
        <v>72</v>
      </c>
      <c r="C81" s="25">
        <v>17</v>
      </c>
      <c r="D81" s="25">
        <v>23</v>
      </c>
      <c r="E81" s="31">
        <f>'Tasapainon muutos, pl. tasaus'!D71</f>
        <v>12335</v>
      </c>
      <c r="F81" s="64">
        <v>339.25197568914643</v>
      </c>
      <c r="G81" s="32">
        <v>329.98295997413709</v>
      </c>
      <c r="H81" s="61">
        <f t="shared" si="35"/>
        <v>-9.2690157150093455</v>
      </c>
      <c r="I81" s="64">
        <f t="shared" si="36"/>
        <v>13.42291861949451</v>
      </c>
      <c r="J81" s="32">
        <f t="shared" si="37"/>
        <v>1.1481270036999331</v>
      </c>
      <c r="K81" s="32">
        <f t="shared" si="38"/>
        <v>-1.4575995877399734</v>
      </c>
      <c r="L81" s="32">
        <f t="shared" si="39"/>
        <v>-2.9805976988575589</v>
      </c>
      <c r="M81" s="32">
        <f t="shared" si="28"/>
        <v>-4.7080638755664674</v>
      </c>
      <c r="N81" s="61">
        <f t="shared" si="41"/>
        <v>325.27489609857059</v>
      </c>
      <c r="O81" s="87">
        <f t="shared" ref="O81:O144" si="42">N81-F81</f>
        <v>-13.97707959057584</v>
      </c>
      <c r="P81" s="32">
        <f>Taulukko5[[#This Row],[Tasaus 2023, €/asukas]]*Taulukko5[[#This Row],[Asukasluku 31.12.2022]]</f>
        <v>165571.70117146478</v>
      </c>
      <c r="Q81" s="32">
        <f>Taulukko5[[#This Row],[Tasaus 2024, €/asukas]]*Taulukko5[[#This Row],[Asukasluku 31.12.2022]]</f>
        <v>14162.146590638675</v>
      </c>
      <c r="R81" s="32">
        <f>Taulukko5[[#This Row],[Tasaus 2025, €/asukas]]*Taulukko5[[#This Row],[Asukasluku 31.12.2022]]</f>
        <v>-17979.490914772574</v>
      </c>
      <c r="S81" s="32">
        <f>Taulukko5[[#This Row],[Tasaus 2026, €/asukas]]*Taulukko5[[#This Row],[Asukasluku 31.12.2022]]</f>
        <v>-36765.672615407988</v>
      </c>
      <c r="T81" s="32">
        <f>Taulukko5[[#This Row],[Tasaus 2027, €/asukas]]*Taulukko5[[#This Row],[Asukasluku 31.12.2022]]</f>
        <v>-58073.967905112375</v>
      </c>
      <c r="U81" s="64">
        <f t="shared" si="29"/>
        <v>4.1539029044851645</v>
      </c>
      <c r="V81" s="32">
        <f t="shared" si="30"/>
        <v>-8.1208887113094121</v>
      </c>
      <c r="W81" s="32">
        <f t="shared" si="31"/>
        <v>-10.72661530274932</v>
      </c>
      <c r="X81" s="32">
        <f t="shared" si="32"/>
        <v>-12.249613413866903</v>
      </c>
      <c r="Y81" s="99">
        <f t="shared" si="33"/>
        <v>-13.977079590575812</v>
      </c>
      <c r="Z81" s="110">
        <v>21</v>
      </c>
      <c r="AA81" s="34">
        <f t="shared" ref="AA81:AA144" si="43">Z81-$E$9</f>
        <v>8.36</v>
      </c>
      <c r="AB81" s="33">
        <f t="shared" ref="AB81:AB144" si="44">AA81-Z81</f>
        <v>-12.64</v>
      </c>
      <c r="AC81" s="32">
        <v>153.54768462233534</v>
      </c>
      <c r="AD81" s="15">
        <f t="shared" ref="AD81:AD144" si="45">-U81/$AC81</f>
        <v>-2.7052852764937949E-2</v>
      </c>
      <c r="AE81" s="15">
        <f t="shared" ref="AE81:AE144" si="46">-V81/$AC81</f>
        <v>5.2888382728033222E-2</v>
      </c>
      <c r="AF81" s="15">
        <f t="shared" ref="AF81:AF144" si="47">-W81/$AC81</f>
        <v>6.9858528502936515E-2</v>
      </c>
      <c r="AG81" s="15">
        <f t="shared" ref="AG81:AG144" si="48">-X81/$AC81</f>
        <v>7.9777259057965969E-2</v>
      </c>
      <c r="AH81" s="111">
        <f t="shared" ref="AH81:AH144" si="49">-Y81/$AC81</f>
        <v>9.1027615460003361E-2</v>
      </c>
    </row>
    <row r="82" spans="1:34" ht="15.75" x14ac:dyDescent="0.25">
      <c r="A82" s="25">
        <v>211</v>
      </c>
      <c r="B82" s="26" t="s">
        <v>73</v>
      </c>
      <c r="C82" s="25">
        <v>6</v>
      </c>
      <c r="D82" s="25">
        <v>22</v>
      </c>
      <c r="E82" s="31">
        <f>'Tasapainon muutos, pl. tasaus'!D72</f>
        <v>32959</v>
      </c>
      <c r="F82" s="64">
        <v>-58.298171793416437</v>
      </c>
      <c r="G82" s="32">
        <v>-89.09620055593777</v>
      </c>
      <c r="H82" s="61">
        <f t="shared" si="35"/>
        <v>-30.798028762521334</v>
      </c>
      <c r="I82" s="64">
        <f t="shared" ref="I82:I145" si="50">H82*(-1)+$H$17</f>
        <v>34.951931667006498</v>
      </c>
      <c r="J82" s="32">
        <f t="shared" ref="J82:J145" si="51">IF($H82&lt;-15,-$H82-15,IF($H82&gt;15,15-$H82,0))-$J$17</f>
        <v>16.946155766221267</v>
      </c>
      <c r="K82" s="32">
        <f t="shared" ref="K82:K145" si="52">IF($H82&lt;-30,-$H82-30,IF($H82&gt;30,30-$H82,0))-$K$17</f>
        <v>-0.65957082521863986</v>
      </c>
      <c r="L82" s="32">
        <f t="shared" ref="L82:L145" si="53">IF($H82&lt;-45,-$H82-45,IF($H82&gt;45,45-$H82,0))-$L$17</f>
        <v>-2.9805976988575589</v>
      </c>
      <c r="M82" s="32">
        <f t="shared" ref="M82:M145" si="54">IF($H82&lt;-60,-$H82-60,IF($H82&gt;60,60-$H82,0))-$M$17</f>
        <v>-4.7080638755664674</v>
      </c>
      <c r="N82" s="61">
        <f t="shared" ref="N82:N145" si="55">G82+M82</f>
        <v>-93.804264431504237</v>
      </c>
      <c r="O82" s="87">
        <f t="shared" si="42"/>
        <v>-35.5060926380878</v>
      </c>
      <c r="P82" s="32">
        <f>Taulukko5[[#This Row],[Tasaus 2023, €/asukas]]*Taulukko5[[#This Row],[Asukasluku 31.12.2022]]</f>
        <v>1151980.7158128673</v>
      </c>
      <c r="Q82" s="32">
        <f>Taulukko5[[#This Row],[Tasaus 2024, €/asukas]]*Taulukko5[[#This Row],[Asukasluku 31.12.2022]]</f>
        <v>558528.34789888677</v>
      </c>
      <c r="R82" s="32">
        <f>Taulukko5[[#This Row],[Tasaus 2025, €/asukas]]*Taulukko5[[#This Row],[Asukasluku 31.12.2022]]</f>
        <v>-21738.794828381149</v>
      </c>
      <c r="S82" s="32">
        <f>Taulukko5[[#This Row],[Tasaus 2026, €/asukas]]*Taulukko5[[#This Row],[Asukasluku 31.12.2022]]</f>
        <v>-98237.519556646279</v>
      </c>
      <c r="T82" s="32">
        <f>Taulukko5[[#This Row],[Tasaus 2027, €/asukas]]*Taulukko5[[#This Row],[Asukasluku 31.12.2022]]</f>
        <v>-155173.07727479521</v>
      </c>
      <c r="U82" s="64">
        <f t="shared" ref="U82:U145" si="56">$H82+I82</f>
        <v>4.1539029044851645</v>
      </c>
      <c r="V82" s="32">
        <f t="shared" ref="V82:V145" si="57">$H82+J82</f>
        <v>-13.851872996300067</v>
      </c>
      <c r="W82" s="32">
        <f t="shared" ref="W82:W145" si="58">$H82+K82</f>
        <v>-31.457599587739974</v>
      </c>
      <c r="X82" s="32">
        <f t="shared" ref="X82:X145" si="59">$H82+L82</f>
        <v>-33.778626461378892</v>
      </c>
      <c r="Y82" s="99">
        <f t="shared" ref="Y82:Y145" si="60">$H82+M82</f>
        <v>-35.5060926380878</v>
      </c>
      <c r="Z82" s="110">
        <v>21</v>
      </c>
      <c r="AA82" s="34">
        <f t="shared" si="43"/>
        <v>8.36</v>
      </c>
      <c r="AB82" s="33">
        <f t="shared" si="44"/>
        <v>-12.64</v>
      </c>
      <c r="AC82" s="32">
        <v>201.3971593979503</v>
      </c>
      <c r="AD82" s="15">
        <f t="shared" si="45"/>
        <v>-2.0625429459396043E-2</v>
      </c>
      <c r="AE82" s="15">
        <f t="shared" si="46"/>
        <v>6.8778889621424533E-2</v>
      </c>
      <c r="AF82" s="15">
        <f t="shared" si="47"/>
        <v>0.15619683853425853</v>
      </c>
      <c r="AG82" s="15">
        <f t="shared" si="48"/>
        <v>0.16772146420711964</v>
      </c>
      <c r="AH82" s="111">
        <f t="shared" si="49"/>
        <v>0.17629887503988875</v>
      </c>
    </row>
    <row r="83" spans="1:34" ht="15.75" x14ac:dyDescent="0.25">
      <c r="A83" s="25">
        <v>213</v>
      </c>
      <c r="B83" s="26" t="s">
        <v>74</v>
      </c>
      <c r="C83" s="25">
        <v>10</v>
      </c>
      <c r="D83" s="25">
        <v>24</v>
      </c>
      <c r="E83" s="31">
        <f>'Tasapainon muutos, pl. tasaus'!D73</f>
        <v>5154</v>
      </c>
      <c r="F83" s="64">
        <v>27.610063358759714</v>
      </c>
      <c r="G83" s="32">
        <v>95.71841926483107</v>
      </c>
      <c r="H83" s="61">
        <f t="shared" ref="H83:H146" si="61">G83-F83</f>
        <v>68.108355906071353</v>
      </c>
      <c r="I83" s="64">
        <f t="shared" si="50"/>
        <v>-63.954453001586188</v>
      </c>
      <c r="J83" s="32">
        <f t="shared" si="51"/>
        <v>-51.960228902371419</v>
      </c>
      <c r="K83" s="32">
        <f t="shared" si="52"/>
        <v>-39.565955493811323</v>
      </c>
      <c r="L83" s="32">
        <f t="shared" si="53"/>
        <v>-26.088953604928911</v>
      </c>
      <c r="M83" s="32">
        <f t="shared" si="54"/>
        <v>-12.816419781637819</v>
      </c>
      <c r="N83" s="61">
        <f t="shared" si="55"/>
        <v>82.901999483193251</v>
      </c>
      <c r="O83" s="87">
        <f t="shared" si="42"/>
        <v>55.291936124433533</v>
      </c>
      <c r="P83" s="32">
        <f>Taulukko5[[#This Row],[Tasaus 2023, €/asukas]]*Taulukko5[[#This Row],[Asukasluku 31.12.2022]]</f>
        <v>-329621.25077017519</v>
      </c>
      <c r="Q83" s="32">
        <f>Taulukko5[[#This Row],[Tasaus 2024, €/asukas]]*Taulukko5[[#This Row],[Asukasluku 31.12.2022]]</f>
        <v>-267803.01976282231</v>
      </c>
      <c r="R83" s="32">
        <f>Taulukko5[[#This Row],[Tasaus 2025, €/asukas]]*Taulukko5[[#This Row],[Asukasluku 31.12.2022]]</f>
        <v>-203922.93461510356</v>
      </c>
      <c r="S83" s="32">
        <f>Taulukko5[[#This Row],[Tasaus 2026, €/asukas]]*Taulukko5[[#This Row],[Asukasluku 31.12.2022]]</f>
        <v>-134462.4668798036</v>
      </c>
      <c r="T83" s="32">
        <f>Taulukko5[[#This Row],[Tasaus 2027, €/asukas]]*Taulukko5[[#This Row],[Asukasluku 31.12.2022]]</f>
        <v>-66055.827554561314</v>
      </c>
      <c r="U83" s="64">
        <f t="shared" si="56"/>
        <v>4.1539029044851645</v>
      </c>
      <c r="V83" s="32">
        <f t="shared" si="57"/>
        <v>16.148127003699933</v>
      </c>
      <c r="W83" s="32">
        <f t="shared" si="58"/>
        <v>28.542400412260029</v>
      </c>
      <c r="X83" s="32">
        <f t="shared" si="59"/>
        <v>42.019402301142442</v>
      </c>
      <c r="Y83" s="99">
        <f t="shared" si="60"/>
        <v>55.291936124433533</v>
      </c>
      <c r="Z83" s="110">
        <v>21.5</v>
      </c>
      <c r="AA83" s="34">
        <f t="shared" si="43"/>
        <v>8.86</v>
      </c>
      <c r="AB83" s="33">
        <f t="shared" si="44"/>
        <v>-12.64</v>
      </c>
      <c r="AC83" s="32">
        <v>143.48899616911081</v>
      </c>
      <c r="AD83" s="15">
        <f t="shared" si="45"/>
        <v>-2.8949278449126013E-2</v>
      </c>
      <c r="AE83" s="15">
        <f t="shared" si="46"/>
        <v>-0.1125391314653031</v>
      </c>
      <c r="AF83" s="15">
        <f t="shared" si="47"/>
        <v>-0.19891699833638124</v>
      </c>
      <c r="AG83" s="15">
        <f t="shared" si="48"/>
        <v>-0.29284059003116819</v>
      </c>
      <c r="AH83" s="111">
        <f t="shared" si="49"/>
        <v>-0.38533920788788928</v>
      </c>
    </row>
    <row r="84" spans="1:34" ht="15.75" x14ac:dyDescent="0.25">
      <c r="A84" s="25">
        <v>214</v>
      </c>
      <c r="B84" s="26" t="s">
        <v>75</v>
      </c>
      <c r="C84" s="25">
        <v>4</v>
      </c>
      <c r="D84" s="25">
        <v>23</v>
      </c>
      <c r="E84" s="31">
        <f>'Tasapainon muutos, pl. tasaus'!D74</f>
        <v>12528</v>
      </c>
      <c r="F84" s="64">
        <v>13.51562690987379</v>
      </c>
      <c r="G84" s="32">
        <v>10.615099137171384</v>
      </c>
      <c r="H84" s="61">
        <f t="shared" si="61"/>
        <v>-2.9005277727024055</v>
      </c>
      <c r="I84" s="64">
        <f t="shared" si="50"/>
        <v>7.05443067718757</v>
      </c>
      <c r="J84" s="32">
        <f t="shared" si="51"/>
        <v>1.1481270036999331</v>
      </c>
      <c r="K84" s="32">
        <f t="shared" si="52"/>
        <v>-1.4575995877399734</v>
      </c>
      <c r="L84" s="32">
        <f t="shared" si="53"/>
        <v>-2.9805976988575589</v>
      </c>
      <c r="M84" s="32">
        <f t="shared" si="54"/>
        <v>-4.7080638755664674</v>
      </c>
      <c r="N84" s="61">
        <f t="shared" si="55"/>
        <v>5.9070352616049169</v>
      </c>
      <c r="O84" s="87">
        <f t="shared" si="42"/>
        <v>-7.6085916482688729</v>
      </c>
      <c r="P84" s="32">
        <f>Taulukko5[[#This Row],[Tasaus 2023, €/asukas]]*Taulukko5[[#This Row],[Asukasluku 31.12.2022]]</f>
        <v>88377.907523805872</v>
      </c>
      <c r="Q84" s="32">
        <f>Taulukko5[[#This Row],[Tasaus 2024, €/asukas]]*Taulukko5[[#This Row],[Asukasluku 31.12.2022]]</f>
        <v>14383.735102352763</v>
      </c>
      <c r="R84" s="32">
        <f>Taulukko5[[#This Row],[Tasaus 2025, €/asukas]]*Taulukko5[[#This Row],[Asukasluku 31.12.2022]]</f>
        <v>-18260.807635206387</v>
      </c>
      <c r="S84" s="32">
        <f>Taulukko5[[#This Row],[Tasaus 2026, €/asukas]]*Taulukko5[[#This Row],[Asukasluku 31.12.2022]]</f>
        <v>-37340.9279712875</v>
      </c>
      <c r="T84" s="32">
        <f>Taulukko5[[#This Row],[Tasaus 2027, €/asukas]]*Taulukko5[[#This Row],[Asukasluku 31.12.2022]]</f>
        <v>-58982.624233096707</v>
      </c>
      <c r="U84" s="64">
        <f t="shared" si="56"/>
        <v>4.1539029044851645</v>
      </c>
      <c r="V84" s="32">
        <f t="shared" si="57"/>
        <v>-1.7524007690024723</v>
      </c>
      <c r="W84" s="32">
        <f t="shared" si="58"/>
        <v>-4.3581273604423787</v>
      </c>
      <c r="X84" s="32">
        <f t="shared" si="59"/>
        <v>-5.8811254715599643</v>
      </c>
      <c r="Y84" s="99">
        <f t="shared" si="60"/>
        <v>-7.6085916482688729</v>
      </c>
      <c r="Z84" s="110">
        <v>21.75</v>
      </c>
      <c r="AA84" s="34">
        <f t="shared" si="43"/>
        <v>9.11</v>
      </c>
      <c r="AB84" s="33">
        <f t="shared" si="44"/>
        <v>-12.64</v>
      </c>
      <c r="AC84" s="32">
        <v>154.65959307690071</v>
      </c>
      <c r="AD84" s="15">
        <f t="shared" si="45"/>
        <v>-2.685835919935298E-2</v>
      </c>
      <c r="AE84" s="15">
        <f t="shared" si="46"/>
        <v>1.1330695588544151E-2</v>
      </c>
      <c r="AF84" s="15">
        <f t="shared" si="47"/>
        <v>2.8178836331706928E-2</v>
      </c>
      <c r="AG84" s="15">
        <f t="shared" si="48"/>
        <v>3.8026257243776132E-2</v>
      </c>
      <c r="AH84" s="111">
        <f t="shared" si="49"/>
        <v>4.9195730422526632E-2</v>
      </c>
    </row>
    <row r="85" spans="1:34" ht="15.75" x14ac:dyDescent="0.25">
      <c r="A85" s="25">
        <v>216</v>
      </c>
      <c r="B85" s="26" t="s">
        <v>76</v>
      </c>
      <c r="C85" s="25">
        <v>13</v>
      </c>
      <c r="D85" s="25">
        <v>26</v>
      </c>
      <c r="E85" s="31">
        <f>'Tasapainon muutos, pl. tasaus'!D75</f>
        <v>1269</v>
      </c>
      <c r="F85" s="64">
        <v>-825.73089449321071</v>
      </c>
      <c r="G85" s="32">
        <v>-784.57218352399457</v>
      </c>
      <c r="H85" s="61">
        <f t="shared" si="61"/>
        <v>41.158710969216145</v>
      </c>
      <c r="I85" s="64">
        <f t="shared" si="50"/>
        <v>-37.00480806473098</v>
      </c>
      <c r="J85" s="32">
        <f t="shared" si="51"/>
        <v>-25.010583965516211</v>
      </c>
      <c r="K85" s="32">
        <f t="shared" si="52"/>
        <v>-12.616310556956119</v>
      </c>
      <c r="L85" s="32">
        <f t="shared" si="53"/>
        <v>-2.9805976988575589</v>
      </c>
      <c r="M85" s="32">
        <f t="shared" si="54"/>
        <v>-4.7080638755664674</v>
      </c>
      <c r="N85" s="61">
        <f t="shared" si="55"/>
        <v>-789.28024739956106</v>
      </c>
      <c r="O85" s="87">
        <f t="shared" si="42"/>
        <v>36.45064709364965</v>
      </c>
      <c r="P85" s="32">
        <f>Taulukko5[[#This Row],[Tasaus 2023, €/asukas]]*Taulukko5[[#This Row],[Asukasluku 31.12.2022]]</f>
        <v>-46959.101434143617</v>
      </c>
      <c r="Q85" s="32">
        <f>Taulukko5[[#This Row],[Tasaus 2024, €/asukas]]*Taulukko5[[#This Row],[Asukasluku 31.12.2022]]</f>
        <v>-31738.431052240074</v>
      </c>
      <c r="R85" s="32">
        <f>Taulukko5[[#This Row],[Tasaus 2025, €/asukas]]*Taulukko5[[#This Row],[Asukasluku 31.12.2022]]</f>
        <v>-16010.098096777316</v>
      </c>
      <c r="S85" s="32">
        <f>Taulukko5[[#This Row],[Tasaus 2026, €/asukas]]*Taulukko5[[#This Row],[Asukasluku 31.12.2022]]</f>
        <v>-3782.378479850242</v>
      </c>
      <c r="T85" s="32">
        <f>Taulukko5[[#This Row],[Tasaus 2027, €/asukas]]*Taulukko5[[#This Row],[Asukasluku 31.12.2022]]</f>
        <v>-5974.5330580938471</v>
      </c>
      <c r="U85" s="64">
        <f t="shared" si="56"/>
        <v>4.1539029044851645</v>
      </c>
      <c r="V85" s="32">
        <f t="shared" si="57"/>
        <v>16.148127003699933</v>
      </c>
      <c r="W85" s="32">
        <f t="shared" si="58"/>
        <v>28.542400412260026</v>
      </c>
      <c r="X85" s="32">
        <f t="shared" si="59"/>
        <v>38.178113270358587</v>
      </c>
      <c r="Y85" s="99">
        <f t="shared" si="60"/>
        <v>36.450647093649678</v>
      </c>
      <c r="Z85" s="110">
        <v>21.5</v>
      </c>
      <c r="AA85" s="34">
        <f t="shared" si="43"/>
        <v>8.86</v>
      </c>
      <c r="AB85" s="33">
        <f t="shared" si="44"/>
        <v>-12.64</v>
      </c>
      <c r="AC85" s="32">
        <v>129.69637506624946</v>
      </c>
      <c r="AD85" s="15">
        <f t="shared" si="45"/>
        <v>-3.2027902879809347E-2</v>
      </c>
      <c r="AE85" s="15">
        <f t="shared" si="46"/>
        <v>-0.12450715754739793</v>
      </c>
      <c r="AF85" s="15">
        <f t="shared" si="47"/>
        <v>-0.22007091869514817</v>
      </c>
      <c r="AG85" s="15">
        <f t="shared" si="48"/>
        <v>-0.29436530705547509</v>
      </c>
      <c r="AH85" s="111">
        <f t="shared" si="49"/>
        <v>-0.28104599743077269</v>
      </c>
    </row>
    <row r="86" spans="1:34" ht="15.75" x14ac:dyDescent="0.25">
      <c r="A86" s="25">
        <v>217</v>
      </c>
      <c r="B86" s="26" t="s">
        <v>77</v>
      </c>
      <c r="C86" s="25">
        <v>16</v>
      </c>
      <c r="D86" s="25">
        <v>24</v>
      </c>
      <c r="E86" s="31">
        <f>'Tasapainon muutos, pl. tasaus'!D76</f>
        <v>5352</v>
      </c>
      <c r="F86" s="64">
        <v>70.655929595728992</v>
      </c>
      <c r="G86" s="32">
        <v>240.83030685701272</v>
      </c>
      <c r="H86" s="61">
        <f t="shared" si="61"/>
        <v>170.17437726128372</v>
      </c>
      <c r="I86" s="64">
        <f t="shared" si="50"/>
        <v>-166.02047435679856</v>
      </c>
      <c r="J86" s="32">
        <f t="shared" si="51"/>
        <v>-154.0262502575838</v>
      </c>
      <c r="K86" s="32">
        <f t="shared" si="52"/>
        <v>-141.63197684902369</v>
      </c>
      <c r="L86" s="32">
        <f t="shared" si="53"/>
        <v>-128.15497496014129</v>
      </c>
      <c r="M86" s="32">
        <f t="shared" si="54"/>
        <v>-114.88244113685019</v>
      </c>
      <c r="N86" s="61">
        <f t="shared" si="55"/>
        <v>125.94786572016253</v>
      </c>
      <c r="O86" s="87">
        <f t="shared" si="42"/>
        <v>55.291936124433533</v>
      </c>
      <c r="P86" s="32">
        <f>Taulukko5[[#This Row],[Tasaus 2023, €/asukas]]*Taulukko5[[#This Row],[Asukasluku 31.12.2022]]</f>
        <v>-888541.57875758584</v>
      </c>
      <c r="Q86" s="32">
        <f>Taulukko5[[#This Row],[Tasaus 2024, €/asukas]]*Taulukko5[[#This Row],[Asukasluku 31.12.2022]]</f>
        <v>-824348.49137858849</v>
      </c>
      <c r="R86" s="32">
        <f>Taulukko5[[#This Row],[Tasaus 2025, €/asukas]]*Taulukko5[[#This Row],[Asukasluku 31.12.2022]]</f>
        <v>-758014.34009597474</v>
      </c>
      <c r="S86" s="32">
        <f>Taulukko5[[#This Row],[Tasaus 2026, €/asukas]]*Taulukko5[[#This Row],[Asukasluku 31.12.2022]]</f>
        <v>-685885.42598667613</v>
      </c>
      <c r="T86" s="32">
        <f>Taulukko5[[#This Row],[Tasaus 2027, €/asukas]]*Taulukko5[[#This Row],[Asukasluku 31.12.2022]]</f>
        <v>-614850.82496442227</v>
      </c>
      <c r="U86" s="64">
        <f t="shared" si="56"/>
        <v>4.1539029044851645</v>
      </c>
      <c r="V86" s="32">
        <f t="shared" si="57"/>
        <v>16.148127003699926</v>
      </c>
      <c r="W86" s="32">
        <f t="shared" si="58"/>
        <v>28.542400412260037</v>
      </c>
      <c r="X86" s="32">
        <f t="shared" si="59"/>
        <v>42.019402301142435</v>
      </c>
      <c r="Y86" s="99">
        <f t="shared" si="60"/>
        <v>55.291936124433533</v>
      </c>
      <c r="Z86" s="110">
        <v>21.5</v>
      </c>
      <c r="AA86" s="34">
        <f t="shared" si="43"/>
        <v>8.86</v>
      </c>
      <c r="AB86" s="33">
        <f t="shared" si="44"/>
        <v>-12.64</v>
      </c>
      <c r="AC86" s="32">
        <v>156.50368347781605</v>
      </c>
      <c r="AD86" s="15">
        <f t="shared" si="45"/>
        <v>-2.6541885866053549E-2</v>
      </c>
      <c r="AE86" s="15">
        <f t="shared" si="46"/>
        <v>-0.1031804916335332</v>
      </c>
      <c r="AF86" s="15">
        <f t="shared" si="47"/>
        <v>-0.18237526285639047</v>
      </c>
      <c r="AG86" s="15">
        <f t="shared" si="48"/>
        <v>-0.26848826409314874</v>
      </c>
      <c r="AH86" s="111">
        <f t="shared" si="49"/>
        <v>-0.35329479086842713</v>
      </c>
    </row>
    <row r="87" spans="1:34" ht="15.75" x14ac:dyDescent="0.25">
      <c r="A87" s="25">
        <v>218</v>
      </c>
      <c r="B87" s="26" t="s">
        <v>78</v>
      </c>
      <c r="C87" s="25">
        <v>14</v>
      </c>
      <c r="D87" s="25">
        <v>26</v>
      </c>
      <c r="E87" s="31">
        <f>'Tasapainon muutos, pl. tasaus'!D77</f>
        <v>1200</v>
      </c>
      <c r="F87" s="64">
        <v>154.42053179143772</v>
      </c>
      <c r="G87" s="32">
        <v>39.402830478353813</v>
      </c>
      <c r="H87" s="61">
        <f t="shared" si="61"/>
        <v>-115.0177013130839</v>
      </c>
      <c r="I87" s="64">
        <f t="shared" si="50"/>
        <v>119.17160421756907</v>
      </c>
      <c r="J87" s="32">
        <f t="shared" si="51"/>
        <v>101.16582831678383</v>
      </c>
      <c r="K87" s="32">
        <f t="shared" si="52"/>
        <v>83.560101725343927</v>
      </c>
      <c r="L87" s="32">
        <f t="shared" si="53"/>
        <v>67.037103614226339</v>
      </c>
      <c r="M87" s="32">
        <f t="shared" si="54"/>
        <v>50.309637437517438</v>
      </c>
      <c r="N87" s="61">
        <f t="shared" si="55"/>
        <v>89.712467915871258</v>
      </c>
      <c r="O87" s="87">
        <f t="shared" si="42"/>
        <v>-64.708063875566467</v>
      </c>
      <c r="P87" s="32">
        <f>Taulukko5[[#This Row],[Tasaus 2023, €/asukas]]*Taulukko5[[#This Row],[Asukasluku 31.12.2022]]</f>
        <v>143005.92506108287</v>
      </c>
      <c r="Q87" s="32">
        <f>Taulukko5[[#This Row],[Tasaus 2024, €/asukas]]*Taulukko5[[#This Row],[Asukasluku 31.12.2022]]</f>
        <v>121398.9939801406</v>
      </c>
      <c r="R87" s="32">
        <f>Taulukko5[[#This Row],[Tasaus 2025, €/asukas]]*Taulukko5[[#This Row],[Asukasluku 31.12.2022]]</f>
        <v>100272.12207041272</v>
      </c>
      <c r="S87" s="32">
        <f>Taulukko5[[#This Row],[Tasaus 2026, €/asukas]]*Taulukko5[[#This Row],[Asukasluku 31.12.2022]]</f>
        <v>80444.524337071605</v>
      </c>
      <c r="T87" s="32">
        <f>Taulukko5[[#This Row],[Tasaus 2027, €/asukas]]*Taulukko5[[#This Row],[Asukasluku 31.12.2022]]</f>
        <v>60371.564925020924</v>
      </c>
      <c r="U87" s="64">
        <f t="shared" si="56"/>
        <v>4.1539029044851645</v>
      </c>
      <c r="V87" s="32">
        <f t="shared" si="57"/>
        <v>-13.851872996300074</v>
      </c>
      <c r="W87" s="32">
        <f t="shared" si="58"/>
        <v>-31.457599587739978</v>
      </c>
      <c r="X87" s="32">
        <f t="shared" si="59"/>
        <v>-47.980597698857565</v>
      </c>
      <c r="Y87" s="99">
        <f t="shared" si="60"/>
        <v>-64.708063875566467</v>
      </c>
      <c r="Z87" s="110">
        <v>22.5</v>
      </c>
      <c r="AA87" s="34">
        <f t="shared" si="43"/>
        <v>9.86</v>
      </c>
      <c r="AB87" s="33">
        <f t="shared" si="44"/>
        <v>-12.64</v>
      </c>
      <c r="AC87" s="32">
        <v>131.39560701980565</v>
      </c>
      <c r="AD87" s="15">
        <f t="shared" si="45"/>
        <v>-3.1613712198605197E-2</v>
      </c>
      <c r="AE87" s="15">
        <f t="shared" si="46"/>
        <v>0.10542112716304236</v>
      </c>
      <c r="AF87" s="15">
        <f t="shared" si="47"/>
        <v>0.23941134944487361</v>
      </c>
      <c r="AG87" s="15">
        <f t="shared" si="48"/>
        <v>0.3651613534661422</v>
      </c>
      <c r="AH87" s="111">
        <f t="shared" si="49"/>
        <v>0.49246748307051719</v>
      </c>
    </row>
    <row r="88" spans="1:34" ht="15.75" x14ac:dyDescent="0.25">
      <c r="A88" s="25">
        <v>224</v>
      </c>
      <c r="B88" s="26" t="s">
        <v>79</v>
      </c>
      <c r="C88" s="25">
        <v>33</v>
      </c>
      <c r="D88" s="25">
        <v>24</v>
      </c>
      <c r="E88" s="31">
        <f>'Tasapainon muutos, pl. tasaus'!D78</f>
        <v>8603</v>
      </c>
      <c r="F88" s="64">
        <v>162.88015223144757</v>
      </c>
      <c r="G88" s="32">
        <v>195.441479774659</v>
      </c>
      <c r="H88" s="61">
        <f t="shared" si="61"/>
        <v>32.561327543211434</v>
      </c>
      <c r="I88" s="64">
        <f t="shared" si="50"/>
        <v>-28.407424638726269</v>
      </c>
      <c r="J88" s="32">
        <f t="shared" si="51"/>
        <v>-16.4132005395115</v>
      </c>
      <c r="K88" s="32">
        <f t="shared" si="52"/>
        <v>-4.0189271309514067</v>
      </c>
      <c r="L88" s="32">
        <f t="shared" si="53"/>
        <v>-2.9805976988575589</v>
      </c>
      <c r="M88" s="32">
        <f t="shared" si="54"/>
        <v>-4.7080638755664674</v>
      </c>
      <c r="N88" s="61">
        <f t="shared" si="55"/>
        <v>190.73341589909253</v>
      </c>
      <c r="O88" s="87">
        <f t="shared" si="42"/>
        <v>27.853263667644967</v>
      </c>
      <c r="P88" s="32">
        <f>Taulukko5[[#This Row],[Tasaus 2023, €/asukas]]*Taulukko5[[#This Row],[Asukasluku 31.12.2022]]</f>
        <v>-244389.07416696209</v>
      </c>
      <c r="Q88" s="32">
        <f>Taulukko5[[#This Row],[Tasaus 2024, €/asukas]]*Taulukko5[[#This Row],[Asukasluku 31.12.2022]]</f>
        <v>-141202.76424141743</v>
      </c>
      <c r="R88" s="32">
        <f>Taulukko5[[#This Row],[Tasaus 2025, €/asukas]]*Taulukko5[[#This Row],[Asukasluku 31.12.2022]]</f>
        <v>-34574.830107574955</v>
      </c>
      <c r="S88" s="32">
        <f>Taulukko5[[#This Row],[Tasaus 2026, €/asukas]]*Taulukko5[[#This Row],[Asukasluku 31.12.2022]]</f>
        <v>-25642.082003271578</v>
      </c>
      <c r="T88" s="32">
        <f>Taulukko5[[#This Row],[Tasaus 2027, €/asukas]]*Taulukko5[[#This Row],[Asukasluku 31.12.2022]]</f>
        <v>-40503.473521498323</v>
      </c>
      <c r="U88" s="64">
        <f t="shared" si="56"/>
        <v>4.1539029044851645</v>
      </c>
      <c r="V88" s="32">
        <f t="shared" si="57"/>
        <v>16.148127003699933</v>
      </c>
      <c r="W88" s="32">
        <f t="shared" si="58"/>
        <v>28.542400412260026</v>
      </c>
      <c r="X88" s="32">
        <f t="shared" si="59"/>
        <v>29.580729844353876</v>
      </c>
      <c r="Y88" s="99">
        <f t="shared" si="60"/>
        <v>27.853263667644967</v>
      </c>
      <c r="Z88" s="110">
        <v>21.25</v>
      </c>
      <c r="AA88" s="34">
        <f t="shared" si="43"/>
        <v>8.61</v>
      </c>
      <c r="AB88" s="33">
        <f t="shared" si="44"/>
        <v>-12.64</v>
      </c>
      <c r="AC88" s="32">
        <v>174.0749187440733</v>
      </c>
      <c r="AD88" s="15">
        <f t="shared" si="45"/>
        <v>-2.3862730682024758E-2</v>
      </c>
      <c r="AE88" s="15">
        <f t="shared" si="46"/>
        <v>-9.2765385847693962E-2</v>
      </c>
      <c r="AF88" s="15">
        <f t="shared" si="47"/>
        <v>-0.1639661854688173</v>
      </c>
      <c r="AG88" s="15">
        <f t="shared" si="48"/>
        <v>-0.16993102773090341</v>
      </c>
      <c r="AH88" s="111">
        <f t="shared" si="49"/>
        <v>-0.16000733401803344</v>
      </c>
    </row>
    <row r="89" spans="1:34" ht="15.75" x14ac:dyDescent="0.25">
      <c r="A89" s="25">
        <v>226</v>
      </c>
      <c r="B89" s="26" t="s">
        <v>80</v>
      </c>
      <c r="C89" s="25">
        <v>13</v>
      </c>
      <c r="D89" s="25">
        <v>25</v>
      </c>
      <c r="E89" s="31">
        <f>'Tasapainon muutos, pl. tasaus'!D79</f>
        <v>3665</v>
      </c>
      <c r="F89" s="64">
        <v>108.11857770006051</v>
      </c>
      <c r="G89" s="32">
        <v>43.35153723131728</v>
      </c>
      <c r="H89" s="61">
        <f t="shared" si="61"/>
        <v>-64.767040468743232</v>
      </c>
      <c r="I89" s="64">
        <f t="shared" si="50"/>
        <v>68.920943373228397</v>
      </c>
      <c r="J89" s="32">
        <f t="shared" si="51"/>
        <v>50.915167472443166</v>
      </c>
      <c r="K89" s="32">
        <f t="shared" si="52"/>
        <v>33.309440881003262</v>
      </c>
      <c r="L89" s="32">
        <f t="shared" si="53"/>
        <v>16.786442769885674</v>
      </c>
      <c r="M89" s="32">
        <f t="shared" si="54"/>
        <v>5.8976593176764958E-2</v>
      </c>
      <c r="N89" s="61">
        <f t="shared" si="55"/>
        <v>43.410513824494046</v>
      </c>
      <c r="O89" s="87">
        <f t="shared" si="42"/>
        <v>-64.708063875566467</v>
      </c>
      <c r="P89" s="32">
        <f>Taulukko5[[#This Row],[Tasaus 2023, €/asukas]]*Taulukko5[[#This Row],[Asukasluku 31.12.2022]]</f>
        <v>252595.25746288209</v>
      </c>
      <c r="Q89" s="32">
        <f>Taulukko5[[#This Row],[Tasaus 2024, €/asukas]]*Taulukko5[[#This Row],[Asukasluku 31.12.2022]]</f>
        <v>186604.0887865042</v>
      </c>
      <c r="R89" s="32">
        <f>Taulukko5[[#This Row],[Tasaus 2025, €/asukas]]*Taulukko5[[#This Row],[Asukasluku 31.12.2022]]</f>
        <v>122079.10082887695</v>
      </c>
      <c r="S89" s="32">
        <f>Taulukko5[[#This Row],[Tasaus 2026, €/asukas]]*Taulukko5[[#This Row],[Asukasluku 31.12.2022]]</f>
        <v>61522.312751630998</v>
      </c>
      <c r="T89" s="32">
        <f>Taulukko5[[#This Row],[Tasaus 2027, €/asukas]]*Taulukko5[[#This Row],[Asukasluku 31.12.2022]]</f>
        <v>216.14921399284356</v>
      </c>
      <c r="U89" s="64">
        <f t="shared" si="56"/>
        <v>4.1539029044851645</v>
      </c>
      <c r="V89" s="32">
        <f t="shared" si="57"/>
        <v>-13.851872996300067</v>
      </c>
      <c r="W89" s="32">
        <f t="shared" si="58"/>
        <v>-31.457599587739971</v>
      </c>
      <c r="X89" s="32">
        <f t="shared" si="59"/>
        <v>-47.980597698857558</v>
      </c>
      <c r="Y89" s="99">
        <f t="shared" si="60"/>
        <v>-64.708063875566467</v>
      </c>
      <c r="Z89" s="110">
        <v>21.5</v>
      </c>
      <c r="AA89" s="34">
        <f t="shared" si="43"/>
        <v>8.86</v>
      </c>
      <c r="AB89" s="33">
        <f t="shared" si="44"/>
        <v>-12.64</v>
      </c>
      <c r="AC89" s="32">
        <v>138.14488462049351</v>
      </c>
      <c r="AD89" s="15">
        <f t="shared" si="45"/>
        <v>-3.0069176400534931E-2</v>
      </c>
      <c r="AE89" s="15">
        <f t="shared" si="46"/>
        <v>0.10027061830304768</v>
      </c>
      <c r="AF89" s="15">
        <f t="shared" si="47"/>
        <v>0.22771454530624943</v>
      </c>
      <c r="AG89" s="15">
        <f t="shared" si="48"/>
        <v>0.34732084239433164</v>
      </c>
      <c r="AH89" s="111">
        <f t="shared" si="49"/>
        <v>0.46840723819293095</v>
      </c>
    </row>
    <row r="90" spans="1:34" ht="15.75" x14ac:dyDescent="0.25">
      <c r="A90" s="25">
        <v>230</v>
      </c>
      <c r="B90" s="26" t="s">
        <v>81</v>
      </c>
      <c r="C90" s="25">
        <v>4</v>
      </c>
      <c r="D90" s="25">
        <v>25</v>
      </c>
      <c r="E90" s="31">
        <f>'Tasapainon muutos, pl. tasaus'!D80</f>
        <v>2240</v>
      </c>
      <c r="F90" s="64">
        <v>-124.65680805152266</v>
      </c>
      <c r="G90" s="32">
        <v>-85.652064170826421</v>
      </c>
      <c r="H90" s="61">
        <f t="shared" si="61"/>
        <v>39.004743880696239</v>
      </c>
      <c r="I90" s="64">
        <f t="shared" si="50"/>
        <v>-34.850840976211074</v>
      </c>
      <c r="J90" s="32">
        <f t="shared" si="51"/>
        <v>-22.856616876996306</v>
      </c>
      <c r="K90" s="32">
        <f t="shared" si="52"/>
        <v>-10.462343468436213</v>
      </c>
      <c r="L90" s="32">
        <f t="shared" si="53"/>
        <v>-2.9805976988575589</v>
      </c>
      <c r="M90" s="32">
        <f t="shared" si="54"/>
        <v>-4.7080638755664674</v>
      </c>
      <c r="N90" s="61">
        <f t="shared" si="55"/>
        <v>-90.360128046392887</v>
      </c>
      <c r="O90" s="87">
        <f t="shared" si="42"/>
        <v>34.296680005129772</v>
      </c>
      <c r="P90" s="32">
        <f>Taulukko5[[#This Row],[Tasaus 2023, €/asukas]]*Taulukko5[[#This Row],[Asukasluku 31.12.2022]]</f>
        <v>-78065.883786712802</v>
      </c>
      <c r="Q90" s="32">
        <f>Taulukko5[[#This Row],[Tasaus 2024, €/asukas]]*Taulukko5[[#This Row],[Asukasluku 31.12.2022]]</f>
        <v>-51198.821804471721</v>
      </c>
      <c r="R90" s="32">
        <f>Taulukko5[[#This Row],[Tasaus 2025, €/asukas]]*Taulukko5[[#This Row],[Asukasluku 31.12.2022]]</f>
        <v>-23435.649369297116</v>
      </c>
      <c r="S90" s="32">
        <f>Taulukko5[[#This Row],[Tasaus 2026, €/asukas]]*Taulukko5[[#This Row],[Asukasluku 31.12.2022]]</f>
        <v>-6676.5388454409322</v>
      </c>
      <c r="T90" s="32">
        <f>Taulukko5[[#This Row],[Tasaus 2027, €/asukas]]*Taulukko5[[#This Row],[Asukasluku 31.12.2022]]</f>
        <v>-10546.063081268887</v>
      </c>
      <c r="U90" s="64">
        <f t="shared" si="56"/>
        <v>4.1539029044851645</v>
      </c>
      <c r="V90" s="32">
        <f t="shared" si="57"/>
        <v>16.148127003699933</v>
      </c>
      <c r="W90" s="32">
        <f t="shared" si="58"/>
        <v>28.542400412260026</v>
      </c>
      <c r="X90" s="32">
        <f t="shared" si="59"/>
        <v>36.024146181838681</v>
      </c>
      <c r="Y90" s="99">
        <f t="shared" si="60"/>
        <v>34.296680005129772</v>
      </c>
      <c r="Z90" s="110">
        <v>20.5</v>
      </c>
      <c r="AA90" s="34">
        <f t="shared" si="43"/>
        <v>7.8599999999999994</v>
      </c>
      <c r="AB90" s="33">
        <f t="shared" si="44"/>
        <v>-12.64</v>
      </c>
      <c r="AC90" s="32">
        <v>132.75996854515134</v>
      </c>
      <c r="AD90" s="15">
        <f t="shared" si="45"/>
        <v>-3.1288821095738904E-2</v>
      </c>
      <c r="AE90" s="15">
        <f t="shared" si="46"/>
        <v>-0.12163400745464922</v>
      </c>
      <c r="AF90" s="15">
        <f t="shared" si="47"/>
        <v>-0.21499252165424268</v>
      </c>
      <c r="AG90" s="15">
        <f t="shared" si="48"/>
        <v>-0.27134795659119909</v>
      </c>
      <c r="AH90" s="111">
        <f t="shared" si="49"/>
        <v>-0.25833600580784677</v>
      </c>
    </row>
    <row r="91" spans="1:34" ht="15.75" x14ac:dyDescent="0.25">
      <c r="A91" s="25">
        <v>231</v>
      </c>
      <c r="B91" s="26" t="s">
        <v>82</v>
      </c>
      <c r="C91" s="25">
        <v>15</v>
      </c>
      <c r="D91" s="25">
        <v>26</v>
      </c>
      <c r="E91" s="31">
        <f>'Tasapainon muutos, pl. tasaus'!D81</f>
        <v>1256</v>
      </c>
      <c r="F91" s="64">
        <v>-186.83486502352585</v>
      </c>
      <c r="G91" s="32">
        <v>233.27150316265076</v>
      </c>
      <c r="H91" s="61">
        <f t="shared" si="61"/>
        <v>420.10636818617661</v>
      </c>
      <c r="I91" s="64">
        <f t="shared" si="50"/>
        <v>-415.95246528169145</v>
      </c>
      <c r="J91" s="32">
        <f t="shared" si="51"/>
        <v>-403.95824118247668</v>
      </c>
      <c r="K91" s="32">
        <f t="shared" si="52"/>
        <v>-391.5639677739166</v>
      </c>
      <c r="L91" s="32">
        <f t="shared" si="53"/>
        <v>-378.08696588503415</v>
      </c>
      <c r="M91" s="32">
        <f t="shared" si="54"/>
        <v>-364.8144320617431</v>
      </c>
      <c r="N91" s="61">
        <f t="shared" si="55"/>
        <v>-131.54292889909235</v>
      </c>
      <c r="O91" s="87">
        <f t="shared" si="42"/>
        <v>55.291936124433505</v>
      </c>
      <c r="P91" s="32">
        <f>Taulukko5[[#This Row],[Tasaus 2023, €/asukas]]*Taulukko5[[#This Row],[Asukasluku 31.12.2022]]</f>
        <v>-522436.29639380443</v>
      </c>
      <c r="Q91" s="32">
        <f>Taulukko5[[#This Row],[Tasaus 2024, €/asukas]]*Taulukko5[[#This Row],[Asukasluku 31.12.2022]]</f>
        <v>-507371.55092519074</v>
      </c>
      <c r="R91" s="32">
        <f>Taulukko5[[#This Row],[Tasaus 2025, €/asukas]]*Taulukko5[[#This Row],[Asukasluku 31.12.2022]]</f>
        <v>-491804.34352403926</v>
      </c>
      <c r="S91" s="32">
        <f>Taulukko5[[#This Row],[Tasaus 2026, €/asukas]]*Taulukko5[[#This Row],[Asukasluku 31.12.2022]]</f>
        <v>-474877.22915160289</v>
      </c>
      <c r="T91" s="32">
        <f>Taulukko5[[#This Row],[Tasaus 2027, €/asukas]]*Taulukko5[[#This Row],[Asukasluku 31.12.2022]]</f>
        <v>-458206.92666954931</v>
      </c>
      <c r="U91" s="64">
        <f t="shared" si="56"/>
        <v>4.1539029044851645</v>
      </c>
      <c r="V91" s="32">
        <f t="shared" si="57"/>
        <v>16.148127003699926</v>
      </c>
      <c r="W91" s="32">
        <f t="shared" si="58"/>
        <v>28.542400412260008</v>
      </c>
      <c r="X91" s="32">
        <f t="shared" si="59"/>
        <v>42.019402301142463</v>
      </c>
      <c r="Y91" s="99">
        <f t="shared" si="60"/>
        <v>55.291936124433505</v>
      </c>
      <c r="Z91" s="110">
        <v>23</v>
      </c>
      <c r="AA91" s="34">
        <f t="shared" si="43"/>
        <v>10.36</v>
      </c>
      <c r="AB91" s="33">
        <f t="shared" si="44"/>
        <v>-12.64</v>
      </c>
      <c r="AC91" s="32">
        <v>186.50266254207224</v>
      </c>
      <c r="AD91" s="15">
        <f t="shared" si="45"/>
        <v>-2.2272619853607213E-2</v>
      </c>
      <c r="AE91" s="15">
        <f t="shared" si="46"/>
        <v>-8.6583895283838891E-2</v>
      </c>
      <c r="AF91" s="15">
        <f t="shared" si="47"/>
        <v>-0.15304017660241856</v>
      </c>
      <c r="AG91" s="15">
        <f t="shared" si="48"/>
        <v>-0.22530188968033368</v>
      </c>
      <c r="AH91" s="111">
        <f t="shared" si="49"/>
        <v>-0.29646727489459013</v>
      </c>
    </row>
    <row r="92" spans="1:34" ht="15.75" x14ac:dyDescent="0.25">
      <c r="A92" s="25">
        <v>232</v>
      </c>
      <c r="B92" s="26" t="s">
        <v>83</v>
      </c>
      <c r="C92" s="25">
        <v>14</v>
      </c>
      <c r="D92" s="25">
        <v>23</v>
      </c>
      <c r="E92" s="31">
        <f>'Tasapainon muutos, pl. tasaus'!D82</f>
        <v>12750</v>
      </c>
      <c r="F92" s="64">
        <v>55.181771122052389</v>
      </c>
      <c r="G92" s="32">
        <v>96.681537233379544</v>
      </c>
      <c r="H92" s="61">
        <f t="shared" si="61"/>
        <v>41.499766111327155</v>
      </c>
      <c r="I92" s="64">
        <f t="shared" si="50"/>
        <v>-37.34586320684199</v>
      </c>
      <c r="J92" s="32">
        <f t="shared" si="51"/>
        <v>-25.351639107627221</v>
      </c>
      <c r="K92" s="32">
        <f t="shared" si="52"/>
        <v>-12.957365699067129</v>
      </c>
      <c r="L92" s="32">
        <f t="shared" si="53"/>
        <v>-2.9805976988575589</v>
      </c>
      <c r="M92" s="32">
        <f t="shared" si="54"/>
        <v>-4.7080638755664674</v>
      </c>
      <c r="N92" s="61">
        <f t="shared" si="55"/>
        <v>91.973473357813077</v>
      </c>
      <c r="O92" s="87">
        <f t="shared" si="42"/>
        <v>36.791702235760688</v>
      </c>
      <c r="P92" s="32">
        <f>Taulukko5[[#This Row],[Tasaus 2023, €/asukas]]*Taulukko5[[#This Row],[Asukasluku 31.12.2022]]</f>
        <v>-476159.7558872354</v>
      </c>
      <c r="Q92" s="32">
        <f>Taulukko5[[#This Row],[Tasaus 2024, €/asukas]]*Taulukko5[[#This Row],[Asukasluku 31.12.2022]]</f>
        <v>-323233.3986222471</v>
      </c>
      <c r="R92" s="32">
        <f>Taulukko5[[#This Row],[Tasaus 2025, €/asukas]]*Taulukko5[[#This Row],[Asukasluku 31.12.2022]]</f>
        <v>-165206.4126631059</v>
      </c>
      <c r="S92" s="32">
        <f>Taulukko5[[#This Row],[Tasaus 2026, €/asukas]]*Taulukko5[[#This Row],[Asukasluku 31.12.2022]]</f>
        <v>-38002.620660433873</v>
      </c>
      <c r="T92" s="32">
        <f>Taulukko5[[#This Row],[Tasaus 2027, €/asukas]]*Taulukko5[[#This Row],[Asukasluku 31.12.2022]]</f>
        <v>-60027.814413472457</v>
      </c>
      <c r="U92" s="64">
        <f t="shared" si="56"/>
        <v>4.1539029044851645</v>
      </c>
      <c r="V92" s="32">
        <f t="shared" si="57"/>
        <v>16.148127003699933</v>
      </c>
      <c r="W92" s="32">
        <f t="shared" si="58"/>
        <v>28.542400412260026</v>
      </c>
      <c r="X92" s="32">
        <f t="shared" si="59"/>
        <v>38.519168412469597</v>
      </c>
      <c r="Y92" s="99">
        <f t="shared" si="60"/>
        <v>36.791702235760688</v>
      </c>
      <c r="Z92" s="110">
        <v>22</v>
      </c>
      <c r="AA92" s="34">
        <f t="shared" si="43"/>
        <v>9.36</v>
      </c>
      <c r="AB92" s="33">
        <f t="shared" si="44"/>
        <v>-12.64</v>
      </c>
      <c r="AC92" s="32">
        <v>150.49414376946058</v>
      </c>
      <c r="AD92" s="15">
        <f t="shared" si="45"/>
        <v>-2.7601757785661468E-2</v>
      </c>
      <c r="AE92" s="15">
        <f t="shared" si="46"/>
        <v>-0.10730070020822188</v>
      </c>
      <c r="AF92" s="15">
        <f t="shared" si="47"/>
        <v>-0.18965788101352066</v>
      </c>
      <c r="AG92" s="15">
        <f t="shared" si="48"/>
        <v>-0.25595127788810479</v>
      </c>
      <c r="AH92" s="111">
        <f t="shared" si="49"/>
        <v>-0.24447265065756493</v>
      </c>
    </row>
    <row r="93" spans="1:34" ht="15.75" x14ac:dyDescent="0.25">
      <c r="A93" s="25">
        <v>233</v>
      </c>
      <c r="B93" s="26" t="s">
        <v>84</v>
      </c>
      <c r="C93" s="25">
        <v>14</v>
      </c>
      <c r="D93" s="25">
        <v>23</v>
      </c>
      <c r="E93" s="31">
        <f>'Tasapainon muutos, pl. tasaus'!D83</f>
        <v>15116</v>
      </c>
      <c r="F93" s="64">
        <v>-111.9211724835213</v>
      </c>
      <c r="G93" s="32">
        <v>-136.27232367907001</v>
      </c>
      <c r="H93" s="61">
        <f t="shared" si="61"/>
        <v>-24.351151195548709</v>
      </c>
      <c r="I93" s="64">
        <f t="shared" si="50"/>
        <v>28.505054100033874</v>
      </c>
      <c r="J93" s="32">
        <f t="shared" si="51"/>
        <v>10.499278199248643</v>
      </c>
      <c r="K93" s="32">
        <f t="shared" si="52"/>
        <v>-1.4575995877399734</v>
      </c>
      <c r="L93" s="32">
        <f t="shared" si="53"/>
        <v>-2.9805976988575589</v>
      </c>
      <c r="M93" s="32">
        <f t="shared" si="54"/>
        <v>-4.7080638755664674</v>
      </c>
      <c r="N93" s="61">
        <f t="shared" si="55"/>
        <v>-140.98038755463648</v>
      </c>
      <c r="O93" s="87">
        <f t="shared" si="42"/>
        <v>-29.059215071115176</v>
      </c>
      <c r="P93" s="32">
        <f>Taulukko5[[#This Row],[Tasaus 2023, €/asukas]]*Taulukko5[[#This Row],[Asukasluku 31.12.2022]]</f>
        <v>430882.39777611202</v>
      </c>
      <c r="Q93" s="32">
        <f>Taulukko5[[#This Row],[Tasaus 2024, €/asukas]]*Taulukko5[[#This Row],[Asukasluku 31.12.2022]]</f>
        <v>158707.0892598425</v>
      </c>
      <c r="R93" s="32">
        <f>Taulukko5[[#This Row],[Tasaus 2025, €/asukas]]*Taulukko5[[#This Row],[Asukasluku 31.12.2022]]</f>
        <v>-22033.075368277438</v>
      </c>
      <c r="S93" s="32">
        <f>Taulukko5[[#This Row],[Tasaus 2026, €/asukas]]*Taulukko5[[#This Row],[Asukasluku 31.12.2022]]</f>
        <v>-45054.714815930864</v>
      </c>
      <c r="T93" s="32">
        <f>Taulukko5[[#This Row],[Tasaus 2027, €/asukas]]*Taulukko5[[#This Row],[Asukasluku 31.12.2022]]</f>
        <v>-71167.093543062729</v>
      </c>
      <c r="U93" s="64">
        <f t="shared" si="56"/>
        <v>4.1539029044851645</v>
      </c>
      <c r="V93" s="32">
        <f t="shared" si="57"/>
        <v>-13.851872996300067</v>
      </c>
      <c r="W93" s="32">
        <f t="shared" si="58"/>
        <v>-25.808750783288684</v>
      </c>
      <c r="X93" s="32">
        <f t="shared" si="59"/>
        <v>-27.331748894406267</v>
      </c>
      <c r="Y93" s="99">
        <f t="shared" si="60"/>
        <v>-29.059215071115176</v>
      </c>
      <c r="Z93" s="110">
        <v>21.75</v>
      </c>
      <c r="AA93" s="34">
        <f t="shared" si="43"/>
        <v>9.11</v>
      </c>
      <c r="AB93" s="33">
        <f t="shared" si="44"/>
        <v>-12.64</v>
      </c>
      <c r="AC93" s="32">
        <v>154.11929752466412</v>
      </c>
      <c r="AD93" s="15">
        <f t="shared" si="45"/>
        <v>-2.6952516467448888E-2</v>
      </c>
      <c r="AE93" s="15">
        <f t="shared" si="46"/>
        <v>8.9877602732281556E-2</v>
      </c>
      <c r="AF93" s="15">
        <f t="shared" si="47"/>
        <v>0.16745956669805376</v>
      </c>
      <c r="AG93" s="15">
        <f t="shared" si="48"/>
        <v>0.17734150968364162</v>
      </c>
      <c r="AH93" s="111">
        <f t="shared" si="49"/>
        <v>0.18855013965051814</v>
      </c>
    </row>
    <row r="94" spans="1:34" ht="15.75" x14ac:dyDescent="0.25">
      <c r="A94" s="25">
        <v>235</v>
      </c>
      <c r="B94" s="26" t="s">
        <v>85</v>
      </c>
      <c r="C94" s="25">
        <v>33</v>
      </c>
      <c r="D94" s="25">
        <v>24</v>
      </c>
      <c r="E94" s="31">
        <f>'Tasapainon muutos, pl. tasaus'!D84</f>
        <v>10284</v>
      </c>
      <c r="F94" s="64">
        <v>1059.792706903557</v>
      </c>
      <c r="G94" s="32">
        <v>704.52895036861389</v>
      </c>
      <c r="H94" s="61">
        <f t="shared" si="61"/>
        <v>-355.26375653494313</v>
      </c>
      <c r="I94" s="64">
        <f t="shared" si="50"/>
        <v>359.41765943942829</v>
      </c>
      <c r="J94" s="32">
        <f t="shared" si="51"/>
        <v>341.41188353864305</v>
      </c>
      <c r="K94" s="32">
        <f t="shared" si="52"/>
        <v>323.80615694720314</v>
      </c>
      <c r="L94" s="32">
        <f t="shared" si="53"/>
        <v>307.28315883608559</v>
      </c>
      <c r="M94" s="32">
        <f t="shared" si="54"/>
        <v>290.55569265937663</v>
      </c>
      <c r="N94" s="61">
        <f t="shared" si="55"/>
        <v>995.08464302799052</v>
      </c>
      <c r="O94" s="87">
        <f t="shared" si="42"/>
        <v>-64.708063875566495</v>
      </c>
      <c r="P94" s="32">
        <f>Taulukko5[[#This Row],[Tasaus 2023, €/asukas]]*Taulukko5[[#This Row],[Asukasluku 31.12.2022]]</f>
        <v>3696251.2096750806</v>
      </c>
      <c r="Q94" s="32">
        <f>Taulukko5[[#This Row],[Tasaus 2024, €/asukas]]*Taulukko5[[#This Row],[Asukasluku 31.12.2022]]</f>
        <v>3511079.810311405</v>
      </c>
      <c r="R94" s="32">
        <f>Taulukko5[[#This Row],[Tasaus 2025, €/asukas]]*Taulukko5[[#This Row],[Asukasluku 31.12.2022]]</f>
        <v>3330022.5180450371</v>
      </c>
      <c r="S94" s="32">
        <f>Taulukko5[[#This Row],[Tasaus 2026, €/asukas]]*Taulukko5[[#This Row],[Asukasluku 31.12.2022]]</f>
        <v>3160100.0054703043</v>
      </c>
      <c r="T94" s="32">
        <f>Taulukko5[[#This Row],[Tasaus 2027, €/asukas]]*Taulukko5[[#This Row],[Asukasluku 31.12.2022]]</f>
        <v>2988074.7433090294</v>
      </c>
      <c r="U94" s="64">
        <f t="shared" si="56"/>
        <v>4.1539029044851645</v>
      </c>
      <c r="V94" s="32">
        <f t="shared" si="57"/>
        <v>-13.851872996300074</v>
      </c>
      <c r="W94" s="32">
        <f t="shared" si="58"/>
        <v>-31.457599587739992</v>
      </c>
      <c r="X94" s="32">
        <f t="shared" si="59"/>
        <v>-47.980597698857537</v>
      </c>
      <c r="Y94" s="99">
        <f t="shared" si="60"/>
        <v>-64.708063875566495</v>
      </c>
      <c r="Z94" s="110">
        <v>17</v>
      </c>
      <c r="AA94" s="34">
        <f t="shared" si="43"/>
        <v>4.3599999999999994</v>
      </c>
      <c r="AB94" s="33">
        <f t="shared" si="44"/>
        <v>-12.64</v>
      </c>
      <c r="AC94" s="32">
        <v>426.28041475349272</v>
      </c>
      <c r="AD94" s="15">
        <f t="shared" si="45"/>
        <v>-9.7445314415565212E-3</v>
      </c>
      <c r="AE94" s="15">
        <f t="shared" si="46"/>
        <v>3.2494744109485454E-2</v>
      </c>
      <c r="AF94" s="15">
        <f t="shared" si="47"/>
        <v>7.3795554519977491E-2</v>
      </c>
      <c r="AG94" s="15">
        <f t="shared" si="48"/>
        <v>0.11255642069927964</v>
      </c>
      <c r="AH94" s="111">
        <f t="shared" si="49"/>
        <v>0.15179694312952555</v>
      </c>
    </row>
    <row r="95" spans="1:34" ht="15.75" x14ac:dyDescent="0.25">
      <c r="A95" s="25">
        <v>236</v>
      </c>
      <c r="B95" s="26" t="s">
        <v>86</v>
      </c>
      <c r="C95" s="25">
        <v>16</v>
      </c>
      <c r="D95" s="25">
        <v>25</v>
      </c>
      <c r="E95" s="31">
        <f>'Tasapainon muutos, pl. tasaus'!D85</f>
        <v>4198</v>
      </c>
      <c r="F95" s="64">
        <v>131.76412746196027</v>
      </c>
      <c r="G95" s="32">
        <v>256.05683718124436</v>
      </c>
      <c r="H95" s="61">
        <f t="shared" si="61"/>
        <v>124.29270971928409</v>
      </c>
      <c r="I95" s="64">
        <f t="shared" si="50"/>
        <v>-120.13880681479893</v>
      </c>
      <c r="J95" s="32">
        <f t="shared" si="51"/>
        <v>-108.14458271558416</v>
      </c>
      <c r="K95" s="32">
        <f t="shared" si="52"/>
        <v>-95.750309307024068</v>
      </c>
      <c r="L95" s="32">
        <f t="shared" si="53"/>
        <v>-82.273307418141655</v>
      </c>
      <c r="M95" s="32">
        <f t="shared" si="54"/>
        <v>-69.000773594850557</v>
      </c>
      <c r="N95" s="61">
        <f t="shared" si="55"/>
        <v>187.0560635863938</v>
      </c>
      <c r="O95" s="87">
        <f t="shared" si="42"/>
        <v>55.291936124433533</v>
      </c>
      <c r="P95" s="32">
        <f>Taulukko5[[#This Row],[Tasaus 2023, €/asukas]]*Taulukko5[[#This Row],[Asukasluku 31.12.2022]]</f>
        <v>-504342.71100852592</v>
      </c>
      <c r="Q95" s="32">
        <f>Taulukko5[[#This Row],[Tasaus 2024, €/asukas]]*Taulukko5[[#This Row],[Asukasluku 31.12.2022]]</f>
        <v>-453990.9582400223</v>
      </c>
      <c r="R95" s="32">
        <f>Taulukko5[[#This Row],[Tasaus 2025, €/asukas]]*Taulukko5[[#This Row],[Asukasluku 31.12.2022]]</f>
        <v>-401959.79847088706</v>
      </c>
      <c r="S95" s="32">
        <f>Taulukko5[[#This Row],[Tasaus 2026, €/asukas]]*Taulukko5[[#This Row],[Asukasluku 31.12.2022]]</f>
        <v>-345383.34454135865</v>
      </c>
      <c r="T95" s="32">
        <f>Taulukko5[[#This Row],[Tasaus 2027, €/asukas]]*Taulukko5[[#This Row],[Asukasluku 31.12.2022]]</f>
        <v>-289665.24755118263</v>
      </c>
      <c r="U95" s="64">
        <f t="shared" si="56"/>
        <v>4.1539029044851645</v>
      </c>
      <c r="V95" s="32">
        <f t="shared" si="57"/>
        <v>16.148127003699926</v>
      </c>
      <c r="W95" s="32">
        <f t="shared" si="58"/>
        <v>28.542400412260022</v>
      </c>
      <c r="X95" s="32">
        <f t="shared" si="59"/>
        <v>42.019402301142435</v>
      </c>
      <c r="Y95" s="99">
        <f t="shared" si="60"/>
        <v>55.291936124433533</v>
      </c>
      <c r="Z95" s="110">
        <v>22</v>
      </c>
      <c r="AA95" s="34">
        <f t="shared" si="43"/>
        <v>9.36</v>
      </c>
      <c r="AB95" s="33">
        <f t="shared" si="44"/>
        <v>-12.64</v>
      </c>
      <c r="AC95" s="32">
        <v>154.08029164542103</v>
      </c>
      <c r="AD95" s="15">
        <f t="shared" si="45"/>
        <v>-2.6959339576305967E-2</v>
      </c>
      <c r="AE95" s="15">
        <f t="shared" si="46"/>
        <v>-0.10480332579367764</v>
      </c>
      <c r="AF95" s="15">
        <f t="shared" si="47"/>
        <v>-0.18524368111882561</v>
      </c>
      <c r="AG95" s="15">
        <f t="shared" si="48"/>
        <v>-0.27271107714307841</v>
      </c>
      <c r="AH95" s="111">
        <f t="shared" si="49"/>
        <v>-0.35885145033132926</v>
      </c>
    </row>
    <row r="96" spans="1:34" ht="15.75" x14ac:dyDescent="0.25">
      <c r="A96" s="25">
        <v>239</v>
      </c>
      <c r="B96" s="26" t="s">
        <v>87</v>
      </c>
      <c r="C96" s="25">
        <v>11</v>
      </c>
      <c r="D96" s="25">
        <v>25</v>
      </c>
      <c r="E96" s="31">
        <f>'Tasapainon muutos, pl. tasaus'!D86</f>
        <v>2029</v>
      </c>
      <c r="F96" s="64">
        <v>-88.273756998175728</v>
      </c>
      <c r="G96" s="32">
        <v>27.789319466325804</v>
      </c>
      <c r="H96" s="61">
        <f t="shared" si="61"/>
        <v>116.06307646450153</v>
      </c>
      <c r="I96" s="64">
        <f t="shared" si="50"/>
        <v>-111.90917356001637</v>
      </c>
      <c r="J96" s="32">
        <f t="shared" si="51"/>
        <v>-99.914949460801608</v>
      </c>
      <c r="K96" s="32">
        <f t="shared" si="52"/>
        <v>-87.520676052241512</v>
      </c>
      <c r="L96" s="32">
        <f t="shared" si="53"/>
        <v>-74.0436741633591</v>
      </c>
      <c r="M96" s="32">
        <f t="shared" si="54"/>
        <v>-60.771140340068001</v>
      </c>
      <c r="N96" s="61">
        <f t="shared" si="55"/>
        <v>-32.981820873742194</v>
      </c>
      <c r="O96" s="87">
        <f t="shared" si="42"/>
        <v>55.291936124433533</v>
      </c>
      <c r="P96" s="32">
        <f>Taulukko5[[#This Row],[Tasaus 2023, €/asukas]]*Taulukko5[[#This Row],[Asukasluku 31.12.2022]]</f>
        <v>-227063.71315327322</v>
      </c>
      <c r="Q96" s="32">
        <f>Taulukko5[[#This Row],[Tasaus 2024, €/asukas]]*Taulukko5[[#This Row],[Asukasluku 31.12.2022]]</f>
        <v>-202727.43245596645</v>
      </c>
      <c r="R96" s="32">
        <f>Taulukko5[[#This Row],[Tasaus 2025, €/asukas]]*Taulukko5[[#This Row],[Asukasluku 31.12.2022]]</f>
        <v>-177579.45170999801</v>
      </c>
      <c r="S96" s="32">
        <f>Taulukko5[[#This Row],[Tasaus 2026, €/asukas]]*Taulukko5[[#This Row],[Asukasluku 31.12.2022]]</f>
        <v>-150234.61487745561</v>
      </c>
      <c r="T96" s="32">
        <f>Taulukko5[[#This Row],[Tasaus 2027, €/asukas]]*Taulukko5[[#This Row],[Asukasluku 31.12.2022]]</f>
        <v>-123304.64374999798</v>
      </c>
      <c r="U96" s="64">
        <f t="shared" si="56"/>
        <v>4.1539029044851645</v>
      </c>
      <c r="V96" s="32">
        <f t="shared" si="57"/>
        <v>16.148127003699926</v>
      </c>
      <c r="W96" s="32">
        <f t="shared" si="58"/>
        <v>28.542400412260022</v>
      </c>
      <c r="X96" s="32">
        <f t="shared" si="59"/>
        <v>42.019402301142435</v>
      </c>
      <c r="Y96" s="99">
        <f t="shared" si="60"/>
        <v>55.291936124433533</v>
      </c>
      <c r="Z96" s="110">
        <v>20.500000000000004</v>
      </c>
      <c r="AA96" s="34">
        <f t="shared" si="43"/>
        <v>7.860000000000003</v>
      </c>
      <c r="AB96" s="33">
        <f t="shared" si="44"/>
        <v>-12.64</v>
      </c>
      <c r="AC96" s="32">
        <v>150.86612299225834</v>
      </c>
      <c r="AD96" s="15">
        <f t="shared" si="45"/>
        <v>-2.7533702212910457E-2</v>
      </c>
      <c r="AE96" s="15">
        <f t="shared" si="46"/>
        <v>-0.10703613696315749</v>
      </c>
      <c r="AF96" s="15">
        <f t="shared" si="47"/>
        <v>-0.18919025587821772</v>
      </c>
      <c r="AG96" s="15">
        <f t="shared" si="48"/>
        <v>-0.27852112500629878</v>
      </c>
      <c r="AH96" s="111">
        <f t="shared" si="49"/>
        <v>-0.36649669937677676</v>
      </c>
    </row>
    <row r="97" spans="1:34" ht="15.75" x14ac:dyDescent="0.25">
      <c r="A97" s="25">
        <v>240</v>
      </c>
      <c r="B97" s="26" t="s">
        <v>88</v>
      </c>
      <c r="C97" s="25">
        <v>19</v>
      </c>
      <c r="D97" s="25">
        <v>22</v>
      </c>
      <c r="E97" s="31">
        <f>'Tasapainon muutos, pl. tasaus'!D87</f>
        <v>19499</v>
      </c>
      <c r="F97" s="64">
        <v>-94.724787692287535</v>
      </c>
      <c r="G97" s="32">
        <v>146.89325625280836</v>
      </c>
      <c r="H97" s="61">
        <f t="shared" si="61"/>
        <v>241.61804394509591</v>
      </c>
      <c r="I97" s="64">
        <f t="shared" si="50"/>
        <v>-237.46414104061074</v>
      </c>
      <c r="J97" s="32">
        <f t="shared" si="51"/>
        <v>-225.46991694139598</v>
      </c>
      <c r="K97" s="32">
        <f t="shared" si="52"/>
        <v>-213.07564353283587</v>
      </c>
      <c r="L97" s="32">
        <f t="shared" si="53"/>
        <v>-199.59864164395347</v>
      </c>
      <c r="M97" s="32">
        <f t="shared" si="54"/>
        <v>-186.32610782066237</v>
      </c>
      <c r="N97" s="61">
        <f t="shared" si="55"/>
        <v>-39.432851567854016</v>
      </c>
      <c r="O97" s="87">
        <f t="shared" si="42"/>
        <v>55.291936124433519</v>
      </c>
      <c r="P97" s="32">
        <f>Taulukko5[[#This Row],[Tasaus 2023, €/asukas]]*Taulukko5[[#This Row],[Asukasluku 31.12.2022]]</f>
        <v>-4630313.286150869</v>
      </c>
      <c r="Q97" s="32">
        <f>Taulukko5[[#This Row],[Tasaus 2024, €/asukas]]*Taulukko5[[#This Row],[Asukasluku 31.12.2022]]</f>
        <v>-4396437.9104402801</v>
      </c>
      <c r="R97" s="32">
        <f>Taulukko5[[#This Row],[Tasaus 2025, €/asukas]]*Taulukko5[[#This Row],[Asukasluku 31.12.2022]]</f>
        <v>-4154761.9732467667</v>
      </c>
      <c r="S97" s="32">
        <f>Taulukko5[[#This Row],[Tasaus 2026, €/asukas]]*Taulukko5[[#This Row],[Asukasluku 31.12.2022]]</f>
        <v>-3891973.9134154487</v>
      </c>
      <c r="T97" s="32">
        <f>Taulukko5[[#This Row],[Tasaus 2027, €/asukas]]*Taulukko5[[#This Row],[Asukasluku 31.12.2022]]</f>
        <v>-3633172.7763950955</v>
      </c>
      <c r="U97" s="64">
        <f t="shared" si="56"/>
        <v>4.1539029044851645</v>
      </c>
      <c r="V97" s="32">
        <f t="shared" si="57"/>
        <v>16.148127003699926</v>
      </c>
      <c r="W97" s="32">
        <f t="shared" si="58"/>
        <v>28.542400412260037</v>
      </c>
      <c r="X97" s="32">
        <f t="shared" si="59"/>
        <v>42.019402301142435</v>
      </c>
      <c r="Y97" s="99">
        <f t="shared" si="60"/>
        <v>55.291936124433533</v>
      </c>
      <c r="Z97" s="110">
        <v>21.750000000000004</v>
      </c>
      <c r="AA97" s="34">
        <f t="shared" si="43"/>
        <v>9.110000000000003</v>
      </c>
      <c r="AB97" s="33">
        <f t="shared" si="44"/>
        <v>-12.64</v>
      </c>
      <c r="AC97" s="32">
        <v>186.05936106648846</v>
      </c>
      <c r="AD97" s="15">
        <f t="shared" si="45"/>
        <v>-2.2325686171741521E-2</v>
      </c>
      <c r="AE97" s="15">
        <f t="shared" si="46"/>
        <v>-8.6790188416961081E-2</v>
      </c>
      <c r="AF97" s="15">
        <f t="shared" si="47"/>
        <v>-0.15340480720053848</v>
      </c>
      <c r="AG97" s="15">
        <f t="shared" si="48"/>
        <v>-0.22583868965414089</v>
      </c>
      <c r="AH97" s="111">
        <f t="shared" si="49"/>
        <v>-0.29717363215428283</v>
      </c>
    </row>
    <row r="98" spans="1:34" ht="15.75" x14ac:dyDescent="0.25">
      <c r="A98" s="25">
        <v>241</v>
      </c>
      <c r="B98" s="26" t="s">
        <v>89</v>
      </c>
      <c r="C98" s="25">
        <v>19</v>
      </c>
      <c r="D98" s="25">
        <v>24</v>
      </c>
      <c r="E98" s="31">
        <f>'Tasapainon muutos, pl. tasaus'!D88</f>
        <v>7771</v>
      </c>
      <c r="F98" s="64">
        <v>-39.952074312934421</v>
      </c>
      <c r="G98" s="32">
        <v>117.90703861088447</v>
      </c>
      <c r="H98" s="61">
        <f t="shared" si="61"/>
        <v>157.85911292381888</v>
      </c>
      <c r="I98" s="64">
        <f t="shared" si="50"/>
        <v>-153.70521001933372</v>
      </c>
      <c r="J98" s="32">
        <f t="shared" si="51"/>
        <v>-141.71098592011896</v>
      </c>
      <c r="K98" s="32">
        <f t="shared" si="52"/>
        <v>-129.31671251155885</v>
      </c>
      <c r="L98" s="32">
        <f t="shared" si="53"/>
        <v>-115.83971062267645</v>
      </c>
      <c r="M98" s="32">
        <f t="shared" si="54"/>
        <v>-102.56717679938535</v>
      </c>
      <c r="N98" s="61">
        <f t="shared" si="55"/>
        <v>15.339861811499119</v>
      </c>
      <c r="O98" s="87">
        <f t="shared" si="42"/>
        <v>55.291936124433541</v>
      </c>
      <c r="P98" s="32">
        <f>Taulukko5[[#This Row],[Tasaus 2023, €/asukas]]*Taulukko5[[#This Row],[Asukasluku 31.12.2022]]</f>
        <v>-1194443.1870602423</v>
      </c>
      <c r="Q98" s="32">
        <f>Taulukko5[[#This Row],[Tasaus 2024, €/asukas]]*Taulukko5[[#This Row],[Asukasluku 31.12.2022]]</f>
        <v>-1101236.0715852445</v>
      </c>
      <c r="R98" s="32">
        <f>Taulukko5[[#This Row],[Tasaus 2025, €/asukas]]*Taulukko5[[#This Row],[Asukasluku 31.12.2022]]</f>
        <v>-1004920.1729273238</v>
      </c>
      <c r="S98" s="32">
        <f>Taulukko5[[#This Row],[Tasaus 2026, €/asukas]]*Taulukko5[[#This Row],[Asukasluku 31.12.2022]]</f>
        <v>-900190.39124881872</v>
      </c>
      <c r="T98" s="32">
        <f>Taulukko5[[#This Row],[Tasaus 2027, €/asukas]]*Taulukko5[[#This Row],[Asukasluku 31.12.2022]]</f>
        <v>-797049.53090802359</v>
      </c>
      <c r="U98" s="64">
        <f t="shared" si="56"/>
        <v>4.1539029044851645</v>
      </c>
      <c r="V98" s="32">
        <f t="shared" si="57"/>
        <v>16.148127003699926</v>
      </c>
      <c r="W98" s="32">
        <f t="shared" si="58"/>
        <v>28.542400412260037</v>
      </c>
      <c r="X98" s="32">
        <f t="shared" si="59"/>
        <v>42.019402301142435</v>
      </c>
      <c r="Y98" s="99">
        <f t="shared" si="60"/>
        <v>55.291936124433533</v>
      </c>
      <c r="Z98" s="110">
        <v>21.25</v>
      </c>
      <c r="AA98" s="34">
        <f t="shared" si="43"/>
        <v>8.61</v>
      </c>
      <c r="AB98" s="33">
        <f t="shared" si="44"/>
        <v>-12.64</v>
      </c>
      <c r="AC98" s="32">
        <v>200.89965609166288</v>
      </c>
      <c r="AD98" s="15">
        <f t="shared" si="45"/>
        <v>-2.0676505800437492E-2</v>
      </c>
      <c r="AE98" s="15">
        <f t="shared" si="46"/>
        <v>-8.0379067430220733E-2</v>
      </c>
      <c r="AF98" s="15">
        <f t="shared" si="47"/>
        <v>-0.14207291822957241</v>
      </c>
      <c r="AG98" s="15">
        <f t="shared" si="48"/>
        <v>-0.20915616840065956</v>
      </c>
      <c r="AH98" s="111">
        <f t="shared" si="49"/>
        <v>-0.27522165642337348</v>
      </c>
    </row>
    <row r="99" spans="1:34" ht="15.75" x14ac:dyDescent="0.25">
      <c r="A99" s="25">
        <v>244</v>
      </c>
      <c r="B99" s="26" t="s">
        <v>90</v>
      </c>
      <c r="C99" s="25">
        <v>17</v>
      </c>
      <c r="D99" s="25">
        <v>23</v>
      </c>
      <c r="E99" s="31">
        <f>'Tasapainon muutos, pl. tasaus'!D89</f>
        <v>19300</v>
      </c>
      <c r="F99" s="64">
        <v>156.69632487065203</v>
      </c>
      <c r="G99" s="32">
        <v>161.07981273999525</v>
      </c>
      <c r="H99" s="61">
        <f t="shared" si="61"/>
        <v>4.3834878693432131</v>
      </c>
      <c r="I99" s="64">
        <f t="shared" si="50"/>
        <v>-0.22958496485804858</v>
      </c>
      <c r="J99" s="32">
        <f t="shared" si="51"/>
        <v>1.1481270036999331</v>
      </c>
      <c r="K99" s="32">
        <f t="shared" si="52"/>
        <v>-1.4575995877399734</v>
      </c>
      <c r="L99" s="32">
        <f t="shared" si="53"/>
        <v>-2.9805976988575589</v>
      </c>
      <c r="M99" s="32">
        <f t="shared" si="54"/>
        <v>-4.7080638755664674</v>
      </c>
      <c r="N99" s="61">
        <f t="shared" si="55"/>
        <v>156.37174886442878</v>
      </c>
      <c r="O99" s="87">
        <f t="shared" si="42"/>
        <v>-0.32457600622325344</v>
      </c>
      <c r="P99" s="32">
        <f>Taulukko5[[#This Row],[Tasaus 2023, €/asukas]]*Taulukko5[[#This Row],[Asukasluku 31.12.2022]]</f>
        <v>-4430.9898217603377</v>
      </c>
      <c r="Q99" s="32">
        <f>Taulukko5[[#This Row],[Tasaus 2024, €/asukas]]*Taulukko5[[#This Row],[Asukasluku 31.12.2022]]</f>
        <v>22158.851171408711</v>
      </c>
      <c r="R99" s="32">
        <f>Taulukko5[[#This Row],[Tasaus 2025, €/asukas]]*Taulukko5[[#This Row],[Asukasluku 31.12.2022]]</f>
        <v>-28131.672043381488</v>
      </c>
      <c r="S99" s="32">
        <f>Taulukko5[[#This Row],[Tasaus 2026, €/asukas]]*Taulukko5[[#This Row],[Asukasluku 31.12.2022]]</f>
        <v>-57525.535587950886</v>
      </c>
      <c r="T99" s="32">
        <f>Taulukko5[[#This Row],[Tasaus 2027, €/asukas]]*Taulukko5[[#This Row],[Asukasluku 31.12.2022]]</f>
        <v>-90865.632798432824</v>
      </c>
      <c r="U99" s="64">
        <f t="shared" si="56"/>
        <v>4.1539029044851645</v>
      </c>
      <c r="V99" s="32">
        <f t="shared" si="57"/>
        <v>5.5316148730431465</v>
      </c>
      <c r="W99" s="32">
        <f t="shared" si="58"/>
        <v>2.9258882816032399</v>
      </c>
      <c r="X99" s="32">
        <f t="shared" si="59"/>
        <v>1.4028901704856542</v>
      </c>
      <c r="Y99" s="99">
        <f t="shared" si="60"/>
        <v>-0.32457600622325433</v>
      </c>
      <c r="Z99" s="110">
        <v>20.5</v>
      </c>
      <c r="AA99" s="34">
        <f t="shared" si="43"/>
        <v>7.8599999999999994</v>
      </c>
      <c r="AB99" s="33">
        <f t="shared" si="44"/>
        <v>-12.64</v>
      </c>
      <c r="AC99" s="32">
        <v>197.14163496041519</v>
      </c>
      <c r="AD99" s="15">
        <f t="shared" si="45"/>
        <v>-2.1070652606280972E-2</v>
      </c>
      <c r="AE99" s="15">
        <f t="shared" si="46"/>
        <v>-2.8059089974341849E-2</v>
      </c>
      <c r="AF99" s="15">
        <f t="shared" si="47"/>
        <v>-1.484155430784948E-2</v>
      </c>
      <c r="AG99" s="15">
        <f t="shared" si="48"/>
        <v>-7.1161536768595121E-3</v>
      </c>
      <c r="AH99" s="111">
        <f t="shared" si="49"/>
        <v>1.6464102384482465E-3</v>
      </c>
    </row>
    <row r="100" spans="1:34" ht="15.75" x14ac:dyDescent="0.25">
      <c r="A100" s="25">
        <v>245</v>
      </c>
      <c r="B100" s="26" t="s">
        <v>91</v>
      </c>
      <c r="C100" s="25">
        <v>32</v>
      </c>
      <c r="D100" s="25">
        <v>22</v>
      </c>
      <c r="E100" s="31">
        <f>'Tasapainon muutos, pl. tasaus'!D90</f>
        <v>37676</v>
      </c>
      <c r="F100" s="64">
        <v>-283.6313956453273</v>
      </c>
      <c r="G100" s="32">
        <v>-282.01018946738157</v>
      </c>
      <c r="H100" s="61">
        <f t="shared" si="61"/>
        <v>1.6212061779457372</v>
      </c>
      <c r="I100" s="64">
        <f t="shared" si="50"/>
        <v>2.5326967265394273</v>
      </c>
      <c r="J100" s="32">
        <f t="shared" si="51"/>
        <v>1.1481270036999331</v>
      </c>
      <c r="K100" s="32">
        <f t="shared" si="52"/>
        <v>-1.4575995877399734</v>
      </c>
      <c r="L100" s="32">
        <f t="shared" si="53"/>
        <v>-2.9805976988575589</v>
      </c>
      <c r="M100" s="32">
        <f t="shared" si="54"/>
        <v>-4.7080638755664674</v>
      </c>
      <c r="N100" s="61">
        <f t="shared" si="55"/>
        <v>-286.71825334294806</v>
      </c>
      <c r="O100" s="87">
        <f t="shared" si="42"/>
        <v>-3.0868576976207578</v>
      </c>
      <c r="P100" s="32">
        <f>Taulukko5[[#This Row],[Tasaus 2023, €/asukas]]*Taulukko5[[#This Row],[Asukasluku 31.12.2022]]</f>
        <v>95421.881869099467</v>
      </c>
      <c r="Q100" s="32">
        <f>Taulukko5[[#This Row],[Tasaus 2024, €/asukas]]*Taulukko5[[#This Row],[Asukasluku 31.12.2022]]</f>
        <v>43256.832991398682</v>
      </c>
      <c r="R100" s="32">
        <f>Taulukko5[[#This Row],[Tasaus 2025, €/asukas]]*Taulukko5[[#This Row],[Asukasluku 31.12.2022]]</f>
        <v>-54916.522067691243</v>
      </c>
      <c r="S100" s="32">
        <f>Taulukko5[[#This Row],[Tasaus 2026, €/asukas]]*Taulukko5[[#This Row],[Asukasluku 31.12.2022]]</f>
        <v>-112296.99890215739</v>
      </c>
      <c r="T100" s="32">
        <f>Taulukko5[[#This Row],[Tasaus 2027, €/asukas]]*Taulukko5[[#This Row],[Asukasluku 31.12.2022]]</f>
        <v>-177381.01457584221</v>
      </c>
      <c r="U100" s="64">
        <f t="shared" si="56"/>
        <v>4.1539029044851645</v>
      </c>
      <c r="V100" s="32">
        <f t="shared" si="57"/>
        <v>2.7693331816456705</v>
      </c>
      <c r="W100" s="32">
        <f t="shared" si="58"/>
        <v>0.16360659020576374</v>
      </c>
      <c r="X100" s="32">
        <f t="shared" si="59"/>
        <v>-1.3593915209118217</v>
      </c>
      <c r="Y100" s="99">
        <f t="shared" si="60"/>
        <v>-3.0868576976207303</v>
      </c>
      <c r="Z100" s="110">
        <v>19.25</v>
      </c>
      <c r="AA100" s="34">
        <f t="shared" si="43"/>
        <v>6.6099999999999994</v>
      </c>
      <c r="AB100" s="33">
        <f t="shared" si="44"/>
        <v>-12.64</v>
      </c>
      <c r="AC100" s="32">
        <v>218.83793418163953</v>
      </c>
      <c r="AD100" s="15">
        <f t="shared" si="45"/>
        <v>-1.8981640089132574E-2</v>
      </c>
      <c r="AE100" s="15">
        <f t="shared" si="46"/>
        <v>-1.2654721824174564E-2</v>
      </c>
      <c r="AF100" s="15">
        <f t="shared" si="47"/>
        <v>-7.4761531092670266E-4</v>
      </c>
      <c r="AG100" s="15">
        <f t="shared" si="48"/>
        <v>6.2118641632921906E-3</v>
      </c>
      <c r="AH100" s="111">
        <f t="shared" si="49"/>
        <v>1.4105679205775089E-2</v>
      </c>
    </row>
    <row r="101" spans="1:34" ht="15.75" x14ac:dyDescent="0.25">
      <c r="A101" s="25">
        <v>249</v>
      </c>
      <c r="B101" s="26" t="s">
        <v>92</v>
      </c>
      <c r="C101" s="25">
        <v>13</v>
      </c>
      <c r="D101" s="25">
        <v>24</v>
      </c>
      <c r="E101" s="31">
        <f>'Tasapainon muutos, pl. tasaus'!D91</f>
        <v>9250</v>
      </c>
      <c r="F101" s="64">
        <v>-261.27796528300723</v>
      </c>
      <c r="G101" s="32">
        <v>-310.34352355193892</v>
      </c>
      <c r="H101" s="61">
        <f t="shared" si="61"/>
        <v>-49.065558268931682</v>
      </c>
      <c r="I101" s="64">
        <f t="shared" si="50"/>
        <v>53.219461173416846</v>
      </c>
      <c r="J101" s="32">
        <f t="shared" si="51"/>
        <v>35.213685272631615</v>
      </c>
      <c r="K101" s="32">
        <f t="shared" si="52"/>
        <v>17.607958681191707</v>
      </c>
      <c r="L101" s="32">
        <f t="shared" si="53"/>
        <v>1.0849605700741227</v>
      </c>
      <c r="M101" s="32">
        <f t="shared" si="54"/>
        <v>-4.7080638755664674</v>
      </c>
      <c r="N101" s="61">
        <f t="shared" si="55"/>
        <v>-315.05158742750541</v>
      </c>
      <c r="O101" s="87">
        <f t="shared" si="42"/>
        <v>-53.773622144498177</v>
      </c>
      <c r="P101" s="32">
        <f>Taulukko5[[#This Row],[Tasaus 2023, €/asukas]]*Taulukko5[[#This Row],[Asukasluku 31.12.2022]]</f>
        <v>492280.01585410582</v>
      </c>
      <c r="Q101" s="32">
        <f>Taulukko5[[#This Row],[Tasaus 2024, €/asukas]]*Taulukko5[[#This Row],[Asukasluku 31.12.2022]]</f>
        <v>325726.58877184242</v>
      </c>
      <c r="R101" s="32">
        <f>Taulukko5[[#This Row],[Tasaus 2025, €/asukas]]*Taulukko5[[#This Row],[Asukasluku 31.12.2022]]</f>
        <v>162873.6178010233</v>
      </c>
      <c r="S101" s="32">
        <f>Taulukko5[[#This Row],[Tasaus 2026, €/asukas]]*Taulukko5[[#This Row],[Asukasluku 31.12.2022]]</f>
        <v>10035.885273185635</v>
      </c>
      <c r="T101" s="32">
        <f>Taulukko5[[#This Row],[Tasaus 2027, €/asukas]]*Taulukko5[[#This Row],[Asukasluku 31.12.2022]]</f>
        <v>-43549.590848989821</v>
      </c>
      <c r="U101" s="64">
        <f t="shared" si="56"/>
        <v>4.1539029044851645</v>
      </c>
      <c r="V101" s="32">
        <f t="shared" si="57"/>
        <v>-13.851872996300067</v>
      </c>
      <c r="W101" s="32">
        <f t="shared" si="58"/>
        <v>-31.457599587739974</v>
      </c>
      <c r="X101" s="32">
        <f t="shared" si="59"/>
        <v>-47.980597698857558</v>
      </c>
      <c r="Y101" s="99">
        <f t="shared" si="60"/>
        <v>-53.773622144498148</v>
      </c>
      <c r="Z101" s="110">
        <v>21.75</v>
      </c>
      <c r="AA101" s="34">
        <f t="shared" si="43"/>
        <v>9.11</v>
      </c>
      <c r="AB101" s="33">
        <f t="shared" si="44"/>
        <v>-12.64</v>
      </c>
      <c r="AC101" s="32">
        <v>161.93724984402843</v>
      </c>
      <c r="AD101" s="15">
        <f t="shared" si="45"/>
        <v>-2.5651311903135566E-2</v>
      </c>
      <c r="AE101" s="15">
        <f t="shared" si="46"/>
        <v>8.5538521925262068E-2</v>
      </c>
      <c r="AF101" s="15">
        <f t="shared" si="47"/>
        <v>0.19425795867250242</v>
      </c>
      <c r="AG101" s="15">
        <f t="shared" si="48"/>
        <v>0.29629129644396568</v>
      </c>
      <c r="AH101" s="111">
        <f t="shared" si="49"/>
        <v>0.33206456325700712</v>
      </c>
    </row>
    <row r="102" spans="1:34" ht="15.75" x14ac:dyDescent="0.25">
      <c r="A102" s="25">
        <v>250</v>
      </c>
      <c r="B102" s="26" t="s">
        <v>93</v>
      </c>
      <c r="C102" s="25">
        <v>6</v>
      </c>
      <c r="D102" s="25">
        <v>26</v>
      </c>
      <c r="E102" s="31">
        <f>'Tasapainon muutos, pl. tasaus'!D92</f>
        <v>1771</v>
      </c>
      <c r="F102" s="64">
        <v>-12.529393194212812</v>
      </c>
      <c r="G102" s="32">
        <v>4.3461377441069038</v>
      </c>
      <c r="H102" s="61">
        <f t="shared" si="61"/>
        <v>16.875530938319717</v>
      </c>
      <c r="I102" s="64">
        <f t="shared" si="50"/>
        <v>-12.721628033834552</v>
      </c>
      <c r="J102" s="32">
        <f t="shared" si="51"/>
        <v>-0.72740393461978337</v>
      </c>
      <c r="K102" s="32">
        <f t="shared" si="52"/>
        <v>-1.4575995877399734</v>
      </c>
      <c r="L102" s="32">
        <f t="shared" si="53"/>
        <v>-2.9805976988575589</v>
      </c>
      <c r="M102" s="32">
        <f t="shared" si="54"/>
        <v>-4.7080638755664674</v>
      </c>
      <c r="N102" s="61">
        <f t="shared" si="55"/>
        <v>-0.36192613145956365</v>
      </c>
      <c r="O102" s="87">
        <f t="shared" si="42"/>
        <v>12.167467062753248</v>
      </c>
      <c r="P102" s="32">
        <f>Taulukko5[[#This Row],[Tasaus 2023, €/asukas]]*Taulukko5[[#This Row],[Asukasluku 31.12.2022]]</f>
        <v>-22530.003247920991</v>
      </c>
      <c r="Q102" s="32">
        <f>Taulukko5[[#This Row],[Tasaus 2024, €/asukas]]*Taulukko5[[#This Row],[Asukasluku 31.12.2022]]</f>
        <v>-1288.2323682116364</v>
      </c>
      <c r="R102" s="32">
        <f>Taulukko5[[#This Row],[Tasaus 2025, €/asukas]]*Taulukko5[[#This Row],[Asukasluku 31.12.2022]]</f>
        <v>-2581.408869887493</v>
      </c>
      <c r="S102" s="32">
        <f>Taulukko5[[#This Row],[Tasaus 2026, €/asukas]]*Taulukko5[[#This Row],[Asukasluku 31.12.2022]]</f>
        <v>-5278.6385246767368</v>
      </c>
      <c r="T102" s="32">
        <f>Taulukko5[[#This Row],[Tasaus 2027, €/asukas]]*Taulukko5[[#This Row],[Asukasluku 31.12.2022]]</f>
        <v>-8337.981123628213</v>
      </c>
      <c r="U102" s="64">
        <f t="shared" si="56"/>
        <v>4.1539029044851645</v>
      </c>
      <c r="V102" s="32">
        <f t="shared" si="57"/>
        <v>16.148127003699933</v>
      </c>
      <c r="W102" s="32">
        <f t="shared" si="58"/>
        <v>15.417931350579742</v>
      </c>
      <c r="X102" s="32">
        <f t="shared" si="59"/>
        <v>13.894933239462159</v>
      </c>
      <c r="Y102" s="99">
        <f t="shared" si="60"/>
        <v>12.16746706275325</v>
      </c>
      <c r="Z102" s="110">
        <v>21.5</v>
      </c>
      <c r="AA102" s="34">
        <f t="shared" si="43"/>
        <v>8.86</v>
      </c>
      <c r="AB102" s="33">
        <f t="shared" si="44"/>
        <v>-12.64</v>
      </c>
      <c r="AC102" s="32">
        <v>133.18890752115686</v>
      </c>
      <c r="AD102" s="15">
        <f t="shared" si="45"/>
        <v>-3.1188054484382065E-2</v>
      </c>
      <c r="AE102" s="15">
        <f t="shared" si="46"/>
        <v>-0.12124228138994854</v>
      </c>
      <c r="AF102" s="15">
        <f t="shared" si="47"/>
        <v>-0.1157598754846054</v>
      </c>
      <c r="AG102" s="15">
        <f t="shared" si="48"/>
        <v>-0.10432500347114093</v>
      </c>
      <c r="AH102" s="111">
        <f t="shared" si="49"/>
        <v>-9.135495807577268E-2</v>
      </c>
    </row>
    <row r="103" spans="1:34" ht="15.75" x14ac:dyDescent="0.25">
      <c r="A103" s="25">
        <v>256</v>
      </c>
      <c r="B103" s="26" t="s">
        <v>94</v>
      </c>
      <c r="C103" s="25">
        <v>13</v>
      </c>
      <c r="D103" s="25">
        <v>26</v>
      </c>
      <c r="E103" s="31">
        <f>'Tasapainon muutos, pl. tasaus'!D93</f>
        <v>1554</v>
      </c>
      <c r="F103" s="64">
        <v>-178.36023658179849</v>
      </c>
      <c r="G103" s="32">
        <v>109.14890329749772</v>
      </c>
      <c r="H103" s="61">
        <f t="shared" si="61"/>
        <v>287.50913987929619</v>
      </c>
      <c r="I103" s="64">
        <f t="shared" si="50"/>
        <v>-283.35523697481102</v>
      </c>
      <c r="J103" s="32">
        <f t="shared" si="51"/>
        <v>-271.36101287559626</v>
      </c>
      <c r="K103" s="32">
        <f t="shared" si="52"/>
        <v>-258.96673946703618</v>
      </c>
      <c r="L103" s="32">
        <f t="shared" si="53"/>
        <v>-245.48973757815375</v>
      </c>
      <c r="M103" s="32">
        <f t="shared" si="54"/>
        <v>-232.21720375486265</v>
      </c>
      <c r="N103" s="61">
        <f t="shared" si="55"/>
        <v>-123.06830045736493</v>
      </c>
      <c r="O103" s="87">
        <f t="shared" si="42"/>
        <v>55.291936124433562</v>
      </c>
      <c r="P103" s="32">
        <f>Taulukko5[[#This Row],[Tasaus 2023, €/asukas]]*Taulukko5[[#This Row],[Asukasluku 31.12.2022]]</f>
        <v>-440334.03825885634</v>
      </c>
      <c r="Q103" s="32">
        <f>Taulukko5[[#This Row],[Tasaus 2024, €/asukas]]*Taulukko5[[#This Row],[Asukasluku 31.12.2022]]</f>
        <v>-421695.01400867658</v>
      </c>
      <c r="R103" s="32">
        <f>Taulukko5[[#This Row],[Tasaus 2025, €/asukas]]*Taulukko5[[#This Row],[Asukasluku 31.12.2022]]</f>
        <v>-402434.31313177419</v>
      </c>
      <c r="S103" s="32">
        <f>Taulukko5[[#This Row],[Tasaus 2026, €/asukas]]*Taulukko5[[#This Row],[Asukasluku 31.12.2022]]</f>
        <v>-381491.05219645094</v>
      </c>
      <c r="T103" s="32">
        <f>Taulukko5[[#This Row],[Tasaus 2027, €/asukas]]*Taulukko5[[#This Row],[Asukasluku 31.12.2022]]</f>
        <v>-360865.53463505657</v>
      </c>
      <c r="U103" s="64">
        <f t="shared" si="56"/>
        <v>4.1539029044851645</v>
      </c>
      <c r="V103" s="32">
        <f t="shared" si="57"/>
        <v>16.148127003699926</v>
      </c>
      <c r="W103" s="32">
        <f t="shared" si="58"/>
        <v>28.542400412260008</v>
      </c>
      <c r="X103" s="32">
        <f t="shared" si="59"/>
        <v>42.019402301142435</v>
      </c>
      <c r="Y103" s="99">
        <f t="shared" si="60"/>
        <v>55.291936124433533</v>
      </c>
      <c r="Z103" s="110">
        <v>21.5</v>
      </c>
      <c r="AA103" s="34">
        <f t="shared" si="43"/>
        <v>8.86</v>
      </c>
      <c r="AB103" s="33">
        <f t="shared" si="44"/>
        <v>-12.64</v>
      </c>
      <c r="AC103" s="32">
        <v>122.15021676440254</v>
      </c>
      <c r="AD103" s="15">
        <f t="shared" si="45"/>
        <v>-3.4006512755495245E-2</v>
      </c>
      <c r="AE103" s="15">
        <f t="shared" si="46"/>
        <v>-0.13219892220777354</v>
      </c>
      <c r="AF103" s="15">
        <f t="shared" si="47"/>
        <v>-0.23366639182729587</v>
      </c>
      <c r="AG103" s="15">
        <f t="shared" si="48"/>
        <v>-0.34399777105747947</v>
      </c>
      <c r="AH103" s="111">
        <f t="shared" si="49"/>
        <v>-0.45265524359304216</v>
      </c>
    </row>
    <row r="104" spans="1:34" ht="15.75" x14ac:dyDescent="0.25">
      <c r="A104" s="25">
        <v>257</v>
      </c>
      <c r="B104" s="26" t="s">
        <v>95</v>
      </c>
      <c r="C104" s="25">
        <v>33</v>
      </c>
      <c r="D104" s="25">
        <v>22</v>
      </c>
      <c r="E104" s="31">
        <f>'Tasapainon muutos, pl. tasaus'!D94</f>
        <v>40722</v>
      </c>
      <c r="F104" s="64">
        <v>364.22858237403767</v>
      </c>
      <c r="G104" s="32">
        <v>254.56444453759752</v>
      </c>
      <c r="H104" s="61">
        <f t="shared" si="61"/>
        <v>-109.66413783644015</v>
      </c>
      <c r="I104" s="64">
        <f t="shared" si="50"/>
        <v>113.81804074092531</v>
      </c>
      <c r="J104" s="32">
        <f t="shared" si="51"/>
        <v>95.812264840140074</v>
      </c>
      <c r="K104" s="32">
        <f t="shared" si="52"/>
        <v>78.20653824870017</v>
      </c>
      <c r="L104" s="32">
        <f t="shared" si="53"/>
        <v>61.68354013758259</v>
      </c>
      <c r="M104" s="32">
        <f t="shared" si="54"/>
        <v>44.956073960873681</v>
      </c>
      <c r="N104" s="61">
        <f t="shared" si="55"/>
        <v>299.52051849847123</v>
      </c>
      <c r="O104" s="87">
        <f t="shared" si="42"/>
        <v>-64.708063875566438</v>
      </c>
      <c r="P104" s="32">
        <f>Taulukko5[[#This Row],[Tasaus 2023, €/asukas]]*Taulukko5[[#This Row],[Asukasluku 31.12.2022]]</f>
        <v>4634898.2550519602</v>
      </c>
      <c r="Q104" s="32">
        <f>Taulukko5[[#This Row],[Tasaus 2024, €/asukas]]*Taulukko5[[#This Row],[Asukasluku 31.12.2022]]</f>
        <v>3901667.0488201841</v>
      </c>
      <c r="R104" s="32">
        <f>Taulukko5[[#This Row],[Tasaus 2025, €/asukas]]*Taulukko5[[#This Row],[Asukasluku 31.12.2022]]</f>
        <v>3184726.6505635683</v>
      </c>
      <c r="S104" s="32">
        <f>Taulukko5[[#This Row],[Tasaus 2026, €/asukas]]*Taulukko5[[#This Row],[Asukasluku 31.12.2022]]</f>
        <v>2511877.1214826382</v>
      </c>
      <c r="T104" s="32">
        <f>Taulukko5[[#This Row],[Tasaus 2027, €/asukas]]*Taulukko5[[#This Row],[Asukasluku 31.12.2022]]</f>
        <v>1830701.2438346981</v>
      </c>
      <c r="U104" s="64">
        <f t="shared" si="56"/>
        <v>4.1539029044851645</v>
      </c>
      <c r="V104" s="32">
        <f t="shared" si="57"/>
        <v>-13.851872996300074</v>
      </c>
      <c r="W104" s="32">
        <f t="shared" si="58"/>
        <v>-31.457599587739978</v>
      </c>
      <c r="X104" s="32">
        <f t="shared" si="59"/>
        <v>-47.980597698857558</v>
      </c>
      <c r="Y104" s="99">
        <f t="shared" si="60"/>
        <v>-64.708063875566467</v>
      </c>
      <c r="Z104" s="110">
        <v>19.75</v>
      </c>
      <c r="AA104" s="34">
        <f t="shared" si="43"/>
        <v>7.1099999999999994</v>
      </c>
      <c r="AB104" s="33">
        <f t="shared" si="44"/>
        <v>-12.64</v>
      </c>
      <c r="AC104" s="32">
        <v>250.96237842893501</v>
      </c>
      <c r="AD104" s="15">
        <f t="shared" si="45"/>
        <v>-1.6551894871610906E-2</v>
      </c>
      <c r="AE104" s="15">
        <f t="shared" si="46"/>
        <v>5.5195018006344354E-2</v>
      </c>
      <c r="AF104" s="15">
        <f t="shared" si="47"/>
        <v>0.12534787000613251</v>
      </c>
      <c r="AG104" s="15">
        <f t="shared" si="48"/>
        <v>0.19118641606452666</v>
      </c>
      <c r="AH104" s="111">
        <f t="shared" si="49"/>
        <v>0.2578396980481672</v>
      </c>
    </row>
    <row r="105" spans="1:34" ht="15.75" x14ac:dyDescent="0.25">
      <c r="A105" s="25">
        <v>260</v>
      </c>
      <c r="B105" s="26" t="s">
        <v>96</v>
      </c>
      <c r="C105" s="25">
        <v>12</v>
      </c>
      <c r="D105" s="25">
        <v>23</v>
      </c>
      <c r="E105" s="31">
        <f>'Tasapainon muutos, pl. tasaus'!D95</f>
        <v>9727</v>
      </c>
      <c r="F105" s="64">
        <v>127.50204328768751</v>
      </c>
      <c r="G105" s="32">
        <v>-38.282075156580376</v>
      </c>
      <c r="H105" s="61">
        <f t="shared" si="61"/>
        <v>-165.7841184442679</v>
      </c>
      <c r="I105" s="64">
        <f t="shared" si="50"/>
        <v>169.93802134875307</v>
      </c>
      <c r="J105" s="32">
        <f t="shared" si="51"/>
        <v>151.93224544796783</v>
      </c>
      <c r="K105" s="32">
        <f t="shared" si="52"/>
        <v>134.32651885652794</v>
      </c>
      <c r="L105" s="32">
        <f t="shared" si="53"/>
        <v>117.80352074541034</v>
      </c>
      <c r="M105" s="32">
        <f t="shared" si="54"/>
        <v>101.07605456870144</v>
      </c>
      <c r="N105" s="61">
        <f t="shared" si="55"/>
        <v>62.793979412121061</v>
      </c>
      <c r="O105" s="87">
        <f t="shared" si="42"/>
        <v>-64.708063875566452</v>
      </c>
      <c r="P105" s="32">
        <f>Taulukko5[[#This Row],[Tasaus 2023, €/asukas]]*Taulukko5[[#This Row],[Asukasluku 31.12.2022]]</f>
        <v>1652987.1336593211</v>
      </c>
      <c r="Q105" s="32">
        <f>Taulukko5[[#This Row],[Tasaus 2024, €/asukas]]*Taulukko5[[#This Row],[Asukasluku 31.12.2022]]</f>
        <v>1477844.951472383</v>
      </c>
      <c r="R105" s="32">
        <f>Taulukko5[[#This Row],[Tasaus 2025, €/asukas]]*Taulukko5[[#This Row],[Asukasluku 31.12.2022]]</f>
        <v>1306594.0489174472</v>
      </c>
      <c r="S105" s="32">
        <f>Taulukko5[[#This Row],[Tasaus 2026, €/asukas]]*Taulukko5[[#This Row],[Asukasluku 31.12.2022]]</f>
        <v>1145874.8462906063</v>
      </c>
      <c r="T105" s="32">
        <f>Taulukko5[[#This Row],[Tasaus 2027, €/asukas]]*Taulukko5[[#This Row],[Asukasluku 31.12.2022]]</f>
        <v>983166.78278975887</v>
      </c>
      <c r="U105" s="64">
        <f t="shared" si="56"/>
        <v>4.1539029044851645</v>
      </c>
      <c r="V105" s="32">
        <f t="shared" si="57"/>
        <v>-13.851872996300074</v>
      </c>
      <c r="W105" s="32">
        <f t="shared" si="58"/>
        <v>-31.457599587739963</v>
      </c>
      <c r="X105" s="32">
        <f t="shared" si="59"/>
        <v>-47.980597698857565</v>
      </c>
      <c r="Y105" s="99">
        <f t="shared" si="60"/>
        <v>-64.708063875566467</v>
      </c>
      <c r="Z105" s="110">
        <v>20.75</v>
      </c>
      <c r="AA105" s="34">
        <f t="shared" si="43"/>
        <v>8.11</v>
      </c>
      <c r="AB105" s="33">
        <f t="shared" si="44"/>
        <v>-12.64</v>
      </c>
      <c r="AC105" s="32">
        <v>137.6789324321231</v>
      </c>
      <c r="AD105" s="15">
        <f t="shared" si="45"/>
        <v>-3.0170940688642209E-2</v>
      </c>
      <c r="AE105" s="15">
        <f t="shared" si="46"/>
        <v>0.10060996807285069</v>
      </c>
      <c r="AF105" s="15">
        <f t="shared" si="47"/>
        <v>0.22848520853579998</v>
      </c>
      <c r="AG105" s="15">
        <f t="shared" si="48"/>
        <v>0.34849629388659309</v>
      </c>
      <c r="AH105" s="111">
        <f t="shared" si="49"/>
        <v>0.46999248710377745</v>
      </c>
    </row>
    <row r="106" spans="1:34" ht="15.75" x14ac:dyDescent="0.25">
      <c r="A106" s="25">
        <v>261</v>
      </c>
      <c r="B106" s="26" t="s">
        <v>97</v>
      </c>
      <c r="C106" s="25">
        <v>19</v>
      </c>
      <c r="D106" s="25">
        <v>24</v>
      </c>
      <c r="E106" s="31">
        <f>'Tasapainon muutos, pl. tasaus'!D96</f>
        <v>6637</v>
      </c>
      <c r="F106" s="64">
        <v>1079.4711764684173</v>
      </c>
      <c r="G106" s="32">
        <v>862.50356297486553</v>
      </c>
      <c r="H106" s="61">
        <f t="shared" si="61"/>
        <v>-216.96761349355177</v>
      </c>
      <c r="I106" s="64">
        <f t="shared" si="50"/>
        <v>221.12151639803693</v>
      </c>
      <c r="J106" s="32">
        <f t="shared" si="51"/>
        <v>203.11574049725169</v>
      </c>
      <c r="K106" s="32">
        <f t="shared" si="52"/>
        <v>185.5100139058118</v>
      </c>
      <c r="L106" s="32">
        <f t="shared" si="53"/>
        <v>168.9870157946942</v>
      </c>
      <c r="M106" s="32">
        <f t="shared" si="54"/>
        <v>152.2595496179853</v>
      </c>
      <c r="N106" s="61">
        <f t="shared" si="55"/>
        <v>1014.7631125928508</v>
      </c>
      <c r="O106" s="87">
        <f t="shared" si="42"/>
        <v>-64.708063875566495</v>
      </c>
      <c r="P106" s="32">
        <f>Taulukko5[[#This Row],[Tasaus 2023, €/asukas]]*Taulukko5[[#This Row],[Asukasluku 31.12.2022]]</f>
        <v>1467583.5043337711</v>
      </c>
      <c r="Q106" s="32">
        <f>Taulukko5[[#This Row],[Tasaus 2024, €/asukas]]*Taulukko5[[#This Row],[Asukasluku 31.12.2022]]</f>
        <v>1348079.1696802594</v>
      </c>
      <c r="R106" s="32">
        <f>Taulukko5[[#This Row],[Tasaus 2025, €/asukas]]*Taulukko5[[#This Row],[Asukasluku 31.12.2022]]</f>
        <v>1231229.9622928728</v>
      </c>
      <c r="S106" s="32">
        <f>Taulukko5[[#This Row],[Tasaus 2026, €/asukas]]*Taulukko5[[#This Row],[Asukasluku 31.12.2022]]</f>
        <v>1121566.8238293855</v>
      </c>
      <c r="T106" s="32">
        <f>Taulukko5[[#This Row],[Tasaus 2027, €/asukas]]*Taulukko5[[#This Row],[Asukasluku 31.12.2022]]</f>
        <v>1010546.6308145685</v>
      </c>
      <c r="U106" s="64">
        <f t="shared" si="56"/>
        <v>4.1539029044851645</v>
      </c>
      <c r="V106" s="32">
        <f t="shared" si="57"/>
        <v>-13.851872996300074</v>
      </c>
      <c r="W106" s="32">
        <f t="shared" si="58"/>
        <v>-31.457599587739963</v>
      </c>
      <c r="X106" s="32">
        <f t="shared" si="59"/>
        <v>-47.980597698857565</v>
      </c>
      <c r="Y106" s="99">
        <f t="shared" si="60"/>
        <v>-64.708063875566467</v>
      </c>
      <c r="Z106" s="110">
        <v>20.25</v>
      </c>
      <c r="AA106" s="34">
        <f t="shared" si="43"/>
        <v>7.6099999999999994</v>
      </c>
      <c r="AB106" s="33">
        <f t="shared" si="44"/>
        <v>-12.64</v>
      </c>
      <c r="AC106" s="32">
        <v>173.38074881317169</v>
      </c>
      <c r="AD106" s="15">
        <f t="shared" si="45"/>
        <v>-2.395827064376823E-2</v>
      </c>
      <c r="AE106" s="15">
        <f t="shared" si="46"/>
        <v>7.9892797159541104E-2</v>
      </c>
      <c r="AF106" s="15">
        <f t="shared" si="47"/>
        <v>0.18143651935450711</v>
      </c>
      <c r="AG106" s="15">
        <f t="shared" si="48"/>
        <v>0.2767354393569933</v>
      </c>
      <c r="AH106" s="111">
        <f t="shared" si="49"/>
        <v>0.37321366021606783</v>
      </c>
    </row>
    <row r="107" spans="1:34" ht="15.75" x14ac:dyDescent="0.25">
      <c r="A107" s="25">
        <v>263</v>
      </c>
      <c r="B107" s="26" t="s">
        <v>98</v>
      </c>
      <c r="C107" s="25">
        <v>11</v>
      </c>
      <c r="D107" s="25">
        <v>24</v>
      </c>
      <c r="E107" s="31">
        <f>'Tasapainon muutos, pl. tasaus'!D97</f>
        <v>7597</v>
      </c>
      <c r="F107" s="64">
        <v>112.77558185636499</v>
      </c>
      <c r="G107" s="32">
        <v>88.93930367905854</v>
      </c>
      <c r="H107" s="61">
        <f t="shared" si="61"/>
        <v>-23.836278177306454</v>
      </c>
      <c r="I107" s="64">
        <f t="shared" si="50"/>
        <v>27.990181081791619</v>
      </c>
      <c r="J107" s="32">
        <f t="shared" si="51"/>
        <v>9.9844051810063874</v>
      </c>
      <c r="K107" s="32">
        <f t="shared" si="52"/>
        <v>-1.4575995877399734</v>
      </c>
      <c r="L107" s="32">
        <f t="shared" si="53"/>
        <v>-2.9805976988575589</v>
      </c>
      <c r="M107" s="32">
        <f t="shared" si="54"/>
        <v>-4.7080638755664674</v>
      </c>
      <c r="N107" s="61">
        <f t="shared" si="55"/>
        <v>84.231239803492073</v>
      </c>
      <c r="O107" s="87">
        <f t="shared" si="42"/>
        <v>-28.544342052872921</v>
      </c>
      <c r="P107" s="32">
        <f>Taulukko5[[#This Row],[Tasaus 2023, €/asukas]]*Taulukko5[[#This Row],[Asukasluku 31.12.2022]]</f>
        <v>212641.40567837094</v>
      </c>
      <c r="Q107" s="32">
        <f>Taulukko5[[#This Row],[Tasaus 2024, €/asukas]]*Taulukko5[[#This Row],[Asukasluku 31.12.2022]]</f>
        <v>75851.526160105524</v>
      </c>
      <c r="R107" s="32">
        <f>Taulukko5[[#This Row],[Tasaus 2025, €/asukas]]*Taulukko5[[#This Row],[Asukasluku 31.12.2022]]</f>
        <v>-11073.384068060579</v>
      </c>
      <c r="S107" s="32">
        <f>Taulukko5[[#This Row],[Tasaus 2026, €/asukas]]*Taulukko5[[#This Row],[Asukasluku 31.12.2022]]</f>
        <v>-22643.600718220874</v>
      </c>
      <c r="T107" s="32">
        <f>Taulukko5[[#This Row],[Tasaus 2027, €/asukas]]*Taulukko5[[#This Row],[Asukasluku 31.12.2022]]</f>
        <v>-35767.161262678455</v>
      </c>
      <c r="U107" s="64">
        <f t="shared" si="56"/>
        <v>4.1539029044851645</v>
      </c>
      <c r="V107" s="32">
        <f t="shared" si="57"/>
        <v>-13.851872996300067</v>
      </c>
      <c r="W107" s="32">
        <f t="shared" si="58"/>
        <v>-25.293877765046428</v>
      </c>
      <c r="X107" s="32">
        <f t="shared" si="59"/>
        <v>-26.816875876164012</v>
      </c>
      <c r="Y107" s="99">
        <f t="shared" si="60"/>
        <v>-28.544342052872921</v>
      </c>
      <c r="Z107" s="110">
        <v>21.75</v>
      </c>
      <c r="AA107" s="34">
        <f t="shared" si="43"/>
        <v>9.11</v>
      </c>
      <c r="AB107" s="33">
        <f t="shared" si="44"/>
        <v>-12.64</v>
      </c>
      <c r="AC107" s="32">
        <v>135.67653633310755</v>
      </c>
      <c r="AD107" s="15">
        <f t="shared" si="45"/>
        <v>-3.0616221616143486E-2</v>
      </c>
      <c r="AE107" s="15">
        <f t="shared" si="46"/>
        <v>0.10209483062193973</v>
      </c>
      <c r="AF107" s="15">
        <f t="shared" si="47"/>
        <v>0.18642779694011294</v>
      </c>
      <c r="AG107" s="15">
        <f t="shared" si="48"/>
        <v>0.19765301061580981</v>
      </c>
      <c r="AH107" s="111">
        <f t="shared" si="49"/>
        <v>0.21038525027490387</v>
      </c>
    </row>
    <row r="108" spans="1:34" ht="15.75" x14ac:dyDescent="0.25">
      <c r="A108" s="25">
        <v>265</v>
      </c>
      <c r="B108" s="26" t="s">
        <v>99</v>
      </c>
      <c r="C108" s="25">
        <v>13</v>
      </c>
      <c r="D108" s="25">
        <v>26</v>
      </c>
      <c r="E108" s="31">
        <f>'Tasapainon muutos, pl. tasaus'!D98</f>
        <v>1064</v>
      </c>
      <c r="F108" s="64">
        <v>1071.1696807561298</v>
      </c>
      <c r="G108" s="32">
        <v>868.33609166338692</v>
      </c>
      <c r="H108" s="61">
        <f t="shared" si="61"/>
        <v>-202.83358909274284</v>
      </c>
      <c r="I108" s="64">
        <f t="shared" si="50"/>
        <v>206.98749199722801</v>
      </c>
      <c r="J108" s="32">
        <f t="shared" si="51"/>
        <v>188.98171609644277</v>
      </c>
      <c r="K108" s="32">
        <f t="shared" si="52"/>
        <v>171.37598950500288</v>
      </c>
      <c r="L108" s="32">
        <f t="shared" si="53"/>
        <v>154.85299139388528</v>
      </c>
      <c r="M108" s="32">
        <f t="shared" si="54"/>
        <v>138.12552521717637</v>
      </c>
      <c r="N108" s="61">
        <f t="shared" si="55"/>
        <v>1006.4616168805633</v>
      </c>
      <c r="O108" s="87">
        <f t="shared" si="42"/>
        <v>-64.708063875566495</v>
      </c>
      <c r="P108" s="32">
        <f>Taulukko5[[#This Row],[Tasaus 2023, €/asukas]]*Taulukko5[[#This Row],[Asukasluku 31.12.2022]]</f>
        <v>220234.6914850506</v>
      </c>
      <c r="Q108" s="32">
        <f>Taulukko5[[#This Row],[Tasaus 2024, €/asukas]]*Taulukko5[[#This Row],[Asukasluku 31.12.2022]]</f>
        <v>201076.5459266151</v>
      </c>
      <c r="R108" s="32">
        <f>Taulukko5[[#This Row],[Tasaus 2025, €/asukas]]*Taulukko5[[#This Row],[Asukasluku 31.12.2022]]</f>
        <v>182344.05283332308</v>
      </c>
      <c r="S108" s="32">
        <f>Taulukko5[[#This Row],[Tasaus 2026, €/asukas]]*Taulukko5[[#This Row],[Asukasluku 31.12.2022]]</f>
        <v>164763.58284309393</v>
      </c>
      <c r="T108" s="32">
        <f>Taulukko5[[#This Row],[Tasaus 2027, €/asukas]]*Taulukko5[[#This Row],[Asukasluku 31.12.2022]]</f>
        <v>146965.55883107567</v>
      </c>
      <c r="U108" s="64">
        <f t="shared" si="56"/>
        <v>4.1539029044851645</v>
      </c>
      <c r="V108" s="32">
        <f t="shared" si="57"/>
        <v>-13.851872996300074</v>
      </c>
      <c r="W108" s="32">
        <f t="shared" si="58"/>
        <v>-31.457599587739963</v>
      </c>
      <c r="X108" s="32">
        <f t="shared" si="59"/>
        <v>-47.980597698857565</v>
      </c>
      <c r="Y108" s="99">
        <f t="shared" si="60"/>
        <v>-64.708063875566467</v>
      </c>
      <c r="Z108" s="110">
        <v>21.75</v>
      </c>
      <c r="AA108" s="34">
        <f t="shared" si="43"/>
        <v>9.11</v>
      </c>
      <c r="AB108" s="33">
        <f t="shared" si="44"/>
        <v>-12.64</v>
      </c>
      <c r="AC108" s="32">
        <v>131.70193052129272</v>
      </c>
      <c r="AD108" s="15">
        <f t="shared" si="45"/>
        <v>-3.154018234997389E-2</v>
      </c>
      <c r="AE108" s="15">
        <f t="shared" si="46"/>
        <v>0.10517592977925705</v>
      </c>
      <c r="AF108" s="15">
        <f t="shared" si="47"/>
        <v>0.23885450625686994</v>
      </c>
      <c r="AG108" s="15">
        <f t="shared" si="48"/>
        <v>0.36431203027126752</v>
      </c>
      <c r="AH108" s="111">
        <f t="shared" si="49"/>
        <v>0.49132206050012972</v>
      </c>
    </row>
    <row r="109" spans="1:34" ht="15.75" x14ac:dyDescent="0.25">
      <c r="A109" s="25">
        <v>271</v>
      </c>
      <c r="B109" s="26" t="s">
        <v>100</v>
      </c>
      <c r="C109" s="25">
        <v>4</v>
      </c>
      <c r="D109" s="25">
        <v>24</v>
      </c>
      <c r="E109" s="31">
        <f>'Tasapainon muutos, pl. tasaus'!D99</f>
        <v>6903</v>
      </c>
      <c r="F109" s="64">
        <v>135.88047006779584</v>
      </c>
      <c r="G109" s="32">
        <v>205.86139018015618</v>
      </c>
      <c r="H109" s="61">
        <f t="shared" si="61"/>
        <v>69.980920112360337</v>
      </c>
      <c r="I109" s="64">
        <f t="shared" si="50"/>
        <v>-65.827017207875173</v>
      </c>
      <c r="J109" s="32">
        <f t="shared" si="51"/>
        <v>-53.832793108660404</v>
      </c>
      <c r="K109" s="32">
        <f t="shared" si="52"/>
        <v>-41.438519700100308</v>
      </c>
      <c r="L109" s="32">
        <f t="shared" si="53"/>
        <v>-27.961517811217895</v>
      </c>
      <c r="M109" s="32">
        <f t="shared" si="54"/>
        <v>-14.688983987926804</v>
      </c>
      <c r="N109" s="61">
        <f t="shared" si="55"/>
        <v>191.17240619222937</v>
      </c>
      <c r="O109" s="87">
        <f t="shared" si="42"/>
        <v>55.291936124433533</v>
      </c>
      <c r="P109" s="32">
        <f>Taulukko5[[#This Row],[Tasaus 2023, €/asukas]]*Taulukko5[[#This Row],[Asukasluku 31.12.2022]]</f>
        <v>-454403.89978596231</v>
      </c>
      <c r="Q109" s="32">
        <f>Taulukko5[[#This Row],[Tasaus 2024, €/asukas]]*Taulukko5[[#This Row],[Asukasluku 31.12.2022]]</f>
        <v>-371607.77082908276</v>
      </c>
      <c r="R109" s="32">
        <f>Taulukko5[[#This Row],[Tasaus 2025, €/asukas]]*Taulukko5[[#This Row],[Asukasluku 31.12.2022]]</f>
        <v>-286050.1014897924</v>
      </c>
      <c r="S109" s="32">
        <f>Taulukko5[[#This Row],[Tasaus 2026, €/asukas]]*Taulukko5[[#This Row],[Asukasluku 31.12.2022]]</f>
        <v>-193018.35745083712</v>
      </c>
      <c r="T109" s="32">
        <f>Taulukko5[[#This Row],[Tasaus 2027, €/asukas]]*Taulukko5[[#This Row],[Asukasluku 31.12.2022]]</f>
        <v>-101398.05646865873</v>
      </c>
      <c r="U109" s="64">
        <f t="shared" si="56"/>
        <v>4.1539029044851645</v>
      </c>
      <c r="V109" s="32">
        <f t="shared" si="57"/>
        <v>16.148127003699933</v>
      </c>
      <c r="W109" s="32">
        <f t="shared" si="58"/>
        <v>28.542400412260029</v>
      </c>
      <c r="X109" s="32">
        <f t="shared" si="59"/>
        <v>42.019402301142442</v>
      </c>
      <c r="Y109" s="99">
        <f t="shared" si="60"/>
        <v>55.291936124433533</v>
      </c>
      <c r="Z109" s="110">
        <v>21.75</v>
      </c>
      <c r="AA109" s="34">
        <f t="shared" si="43"/>
        <v>9.11</v>
      </c>
      <c r="AB109" s="33">
        <f t="shared" si="44"/>
        <v>-12.64</v>
      </c>
      <c r="AC109" s="32">
        <v>159.2966095689377</v>
      </c>
      <c r="AD109" s="15">
        <f t="shared" si="45"/>
        <v>-2.6076530540893331E-2</v>
      </c>
      <c r="AE109" s="15">
        <f t="shared" si="46"/>
        <v>-0.10137144191202399</v>
      </c>
      <c r="AF109" s="15">
        <f t="shared" si="47"/>
        <v>-0.17917770183242934</v>
      </c>
      <c r="AG109" s="15">
        <f t="shared" si="48"/>
        <v>-0.26378089536775728</v>
      </c>
      <c r="AH109" s="111">
        <f t="shared" si="49"/>
        <v>-0.34710052068311736</v>
      </c>
    </row>
    <row r="110" spans="1:34" ht="15.75" x14ac:dyDescent="0.25">
      <c r="A110" s="25">
        <v>272</v>
      </c>
      <c r="B110" s="26" t="s">
        <v>101</v>
      </c>
      <c r="C110" s="25">
        <v>16</v>
      </c>
      <c r="D110" s="25">
        <v>21</v>
      </c>
      <c r="E110" s="31">
        <f>'Tasapainon muutos, pl. tasaus'!D100</f>
        <v>48006</v>
      </c>
      <c r="F110" s="64">
        <v>55.798187305023333</v>
      </c>
      <c r="G110" s="32">
        <v>133.61637252993083</v>
      </c>
      <c r="H110" s="61">
        <f t="shared" si="61"/>
        <v>77.818185224907495</v>
      </c>
      <c r="I110" s="64">
        <f t="shared" si="50"/>
        <v>-73.66428232042233</v>
      </c>
      <c r="J110" s="32">
        <f t="shared" si="51"/>
        <v>-61.670058221207562</v>
      </c>
      <c r="K110" s="32">
        <f t="shared" si="52"/>
        <v>-49.275784812647466</v>
      </c>
      <c r="L110" s="32">
        <f t="shared" si="53"/>
        <v>-35.798782923765053</v>
      </c>
      <c r="M110" s="32">
        <f t="shared" si="54"/>
        <v>-22.526249100473962</v>
      </c>
      <c r="N110" s="61">
        <f t="shared" si="55"/>
        <v>111.09012342945687</v>
      </c>
      <c r="O110" s="87">
        <f t="shared" si="42"/>
        <v>55.291936124433533</v>
      </c>
      <c r="P110" s="32">
        <f>Taulukko5[[#This Row],[Tasaus 2023, €/asukas]]*Taulukko5[[#This Row],[Asukasluku 31.12.2022]]</f>
        <v>-3536327.5370741943</v>
      </c>
      <c r="Q110" s="32">
        <f>Taulukko5[[#This Row],[Tasaus 2024, €/asukas]]*Taulukko5[[#This Row],[Asukasluku 31.12.2022]]</f>
        <v>-2960532.81496729</v>
      </c>
      <c r="R110" s="32">
        <f>Taulukko5[[#This Row],[Tasaus 2025, €/asukas]]*Taulukko5[[#This Row],[Asukasluku 31.12.2022]]</f>
        <v>-2365533.3257159544</v>
      </c>
      <c r="S110" s="32">
        <f>Taulukko5[[#This Row],[Tasaus 2026, €/asukas]]*Taulukko5[[#This Row],[Asukasluku 31.12.2022]]</f>
        <v>-1718556.3730382652</v>
      </c>
      <c r="T110" s="32">
        <f>Taulukko5[[#This Row],[Tasaus 2027, €/asukas]]*Taulukko5[[#This Row],[Asukasluku 31.12.2022]]</f>
        <v>-1081395.1143173529</v>
      </c>
      <c r="U110" s="64">
        <f t="shared" si="56"/>
        <v>4.1539029044851645</v>
      </c>
      <c r="V110" s="32">
        <f t="shared" si="57"/>
        <v>16.148127003699933</v>
      </c>
      <c r="W110" s="32">
        <f t="shared" si="58"/>
        <v>28.542400412260029</v>
      </c>
      <c r="X110" s="32">
        <f t="shared" si="59"/>
        <v>42.019402301142442</v>
      </c>
      <c r="Y110" s="99">
        <f t="shared" si="60"/>
        <v>55.291936124433533</v>
      </c>
      <c r="Z110" s="110">
        <v>21.5</v>
      </c>
      <c r="AA110" s="34">
        <f t="shared" si="43"/>
        <v>8.86</v>
      </c>
      <c r="AB110" s="33">
        <f t="shared" si="44"/>
        <v>-12.64</v>
      </c>
      <c r="AC110" s="32">
        <v>178.26721285938171</v>
      </c>
      <c r="AD110" s="15">
        <f t="shared" si="45"/>
        <v>-2.3301552976888629E-2</v>
      </c>
      <c r="AE110" s="15">
        <f t="shared" si="46"/>
        <v>-9.058383055799317E-2</v>
      </c>
      <c r="AF110" s="15">
        <f t="shared" si="47"/>
        <v>-0.1601102073367493</v>
      </c>
      <c r="AG110" s="15">
        <f t="shared" si="48"/>
        <v>-0.23571021068404546</v>
      </c>
      <c r="AH110" s="111">
        <f t="shared" si="49"/>
        <v>-0.31016323886798047</v>
      </c>
    </row>
    <row r="111" spans="1:34" ht="15.75" x14ac:dyDescent="0.25">
      <c r="A111" s="25">
        <v>273</v>
      </c>
      <c r="B111" s="26" t="s">
        <v>102</v>
      </c>
      <c r="C111" s="25">
        <v>19</v>
      </c>
      <c r="D111" s="25">
        <v>25</v>
      </c>
      <c r="E111" s="31">
        <f>'Tasapainon muutos, pl. tasaus'!D101</f>
        <v>3999</v>
      </c>
      <c r="F111" s="64">
        <v>133.20587079585246</v>
      </c>
      <c r="G111" s="32">
        <v>8.1575634180232566</v>
      </c>
      <c r="H111" s="61">
        <f t="shared" si="61"/>
        <v>-125.0483073778292</v>
      </c>
      <c r="I111" s="64">
        <f t="shared" si="50"/>
        <v>129.20221028231435</v>
      </c>
      <c r="J111" s="32">
        <f t="shared" si="51"/>
        <v>111.19643438152913</v>
      </c>
      <c r="K111" s="32">
        <f t="shared" si="52"/>
        <v>93.590707790089226</v>
      </c>
      <c r="L111" s="32">
        <f t="shared" si="53"/>
        <v>77.067709678971639</v>
      </c>
      <c r="M111" s="32">
        <f t="shared" si="54"/>
        <v>60.340243502262737</v>
      </c>
      <c r="N111" s="61">
        <f t="shared" si="55"/>
        <v>68.497806920285996</v>
      </c>
      <c r="O111" s="87">
        <f t="shared" si="42"/>
        <v>-64.708063875566467</v>
      </c>
      <c r="P111" s="32">
        <f>Taulukko5[[#This Row],[Tasaus 2023, €/asukas]]*Taulukko5[[#This Row],[Asukasluku 31.12.2022]]</f>
        <v>516679.63891897508</v>
      </c>
      <c r="Q111" s="32">
        <f>Taulukko5[[#This Row],[Tasaus 2024, €/asukas]]*Taulukko5[[#This Row],[Asukasluku 31.12.2022]]</f>
        <v>444674.54109173501</v>
      </c>
      <c r="R111" s="32">
        <f>Taulukko5[[#This Row],[Tasaus 2025, €/asukas]]*Taulukko5[[#This Row],[Asukasluku 31.12.2022]]</f>
        <v>374269.24045256682</v>
      </c>
      <c r="S111" s="32">
        <f>Taulukko5[[#This Row],[Tasaus 2026, €/asukas]]*Taulukko5[[#This Row],[Asukasluku 31.12.2022]]</f>
        <v>308193.77100620756</v>
      </c>
      <c r="T111" s="32">
        <f>Taulukko5[[#This Row],[Tasaus 2027, €/asukas]]*Taulukko5[[#This Row],[Asukasluku 31.12.2022]]</f>
        <v>241300.6337655487</v>
      </c>
      <c r="U111" s="64">
        <f t="shared" si="56"/>
        <v>4.1539029044851503</v>
      </c>
      <c r="V111" s="32">
        <f t="shared" si="57"/>
        <v>-13.851872996300074</v>
      </c>
      <c r="W111" s="32">
        <f t="shared" si="58"/>
        <v>-31.457599587739978</v>
      </c>
      <c r="X111" s="32">
        <f t="shared" si="59"/>
        <v>-47.980597698857565</v>
      </c>
      <c r="Y111" s="99">
        <f t="shared" si="60"/>
        <v>-64.708063875566467</v>
      </c>
      <c r="Z111" s="110">
        <v>20.5</v>
      </c>
      <c r="AA111" s="34">
        <f t="shared" si="43"/>
        <v>7.8599999999999994</v>
      </c>
      <c r="AB111" s="33">
        <f t="shared" si="44"/>
        <v>-12.64</v>
      </c>
      <c r="AC111" s="32">
        <v>144.64877249253746</v>
      </c>
      <c r="AD111" s="15">
        <f t="shared" si="45"/>
        <v>-2.871716664377123E-2</v>
      </c>
      <c r="AE111" s="15">
        <f t="shared" si="46"/>
        <v>9.5762119218914921E-2</v>
      </c>
      <c r="AF111" s="15">
        <f t="shared" si="47"/>
        <v>0.21747574518382379</v>
      </c>
      <c r="AG111" s="15">
        <f t="shared" si="48"/>
        <v>0.33170414703196266</v>
      </c>
      <c r="AH111" s="111">
        <f t="shared" si="49"/>
        <v>0.44734609745067005</v>
      </c>
    </row>
    <row r="112" spans="1:34" ht="15.75" x14ac:dyDescent="0.25">
      <c r="A112" s="25">
        <v>275</v>
      </c>
      <c r="B112" s="26" t="s">
        <v>103</v>
      </c>
      <c r="C112" s="25">
        <v>13</v>
      </c>
      <c r="D112" s="25">
        <v>25</v>
      </c>
      <c r="E112" s="31">
        <f>'Tasapainon muutos, pl. tasaus'!D102</f>
        <v>2521</v>
      </c>
      <c r="F112" s="64">
        <v>352.45422639042874</v>
      </c>
      <c r="G112" s="32">
        <v>172.56545825571322</v>
      </c>
      <c r="H112" s="61">
        <f t="shared" si="61"/>
        <v>-179.88876813471552</v>
      </c>
      <c r="I112" s="64">
        <f t="shared" si="50"/>
        <v>184.04267103920068</v>
      </c>
      <c r="J112" s="32">
        <f t="shared" si="51"/>
        <v>166.03689513841545</v>
      </c>
      <c r="K112" s="32">
        <f t="shared" si="52"/>
        <v>148.43116854697556</v>
      </c>
      <c r="L112" s="32">
        <f t="shared" si="53"/>
        <v>131.90817043585795</v>
      </c>
      <c r="M112" s="32">
        <f t="shared" si="54"/>
        <v>115.18070425914905</v>
      </c>
      <c r="N112" s="61">
        <f t="shared" si="55"/>
        <v>287.74616251486225</v>
      </c>
      <c r="O112" s="87">
        <f t="shared" si="42"/>
        <v>-64.708063875566495</v>
      </c>
      <c r="P112" s="32">
        <f>Taulukko5[[#This Row],[Tasaus 2023, €/asukas]]*Taulukko5[[#This Row],[Asukasluku 31.12.2022]]</f>
        <v>463971.5736898249</v>
      </c>
      <c r="Q112" s="32">
        <f>Taulukko5[[#This Row],[Tasaus 2024, €/asukas]]*Taulukko5[[#This Row],[Asukasluku 31.12.2022]]</f>
        <v>418579.01264394535</v>
      </c>
      <c r="R112" s="32">
        <f>Taulukko5[[#This Row],[Tasaus 2025, €/asukas]]*Taulukko5[[#This Row],[Asukasluku 31.12.2022]]</f>
        <v>374194.97590692539</v>
      </c>
      <c r="S112" s="32">
        <f>Taulukko5[[#This Row],[Tasaus 2026, €/asukas]]*Taulukko5[[#This Row],[Asukasluku 31.12.2022]]</f>
        <v>332540.49766879791</v>
      </c>
      <c r="T112" s="32">
        <f>Taulukko5[[#This Row],[Tasaus 2027, €/asukas]]*Taulukko5[[#This Row],[Asukasluku 31.12.2022]]</f>
        <v>290370.55543731479</v>
      </c>
      <c r="U112" s="64">
        <f t="shared" si="56"/>
        <v>4.1539029044851645</v>
      </c>
      <c r="V112" s="32">
        <f t="shared" si="57"/>
        <v>-13.851872996300074</v>
      </c>
      <c r="W112" s="32">
        <f t="shared" si="58"/>
        <v>-31.457599587739963</v>
      </c>
      <c r="X112" s="32">
        <f t="shared" si="59"/>
        <v>-47.980597698857565</v>
      </c>
      <c r="Y112" s="99">
        <f t="shared" si="60"/>
        <v>-64.708063875566467</v>
      </c>
      <c r="Z112" s="110">
        <v>22</v>
      </c>
      <c r="AA112" s="34">
        <f t="shared" si="43"/>
        <v>9.36</v>
      </c>
      <c r="AB112" s="33">
        <f t="shared" si="44"/>
        <v>-12.64</v>
      </c>
      <c r="AC112" s="32">
        <v>141.59886772518149</v>
      </c>
      <c r="AD112" s="15">
        <f t="shared" si="45"/>
        <v>-2.9335707066155077E-2</v>
      </c>
      <c r="AE112" s="15">
        <f t="shared" si="46"/>
        <v>9.7824744073406883E-2</v>
      </c>
      <c r="AF112" s="15">
        <f t="shared" si="47"/>
        <v>0.22215996563470855</v>
      </c>
      <c r="AG112" s="15">
        <f t="shared" si="48"/>
        <v>0.33884873847988295</v>
      </c>
      <c r="AH112" s="111">
        <f t="shared" si="49"/>
        <v>0.4569815063857251</v>
      </c>
    </row>
    <row r="113" spans="1:34" ht="15.75" x14ac:dyDescent="0.25">
      <c r="A113" s="25">
        <v>276</v>
      </c>
      <c r="B113" s="26" t="s">
        <v>104</v>
      </c>
      <c r="C113" s="25">
        <v>12</v>
      </c>
      <c r="D113" s="25">
        <v>23</v>
      </c>
      <c r="E113" s="31">
        <f>'Tasapainon muutos, pl. tasaus'!D103</f>
        <v>15157</v>
      </c>
      <c r="F113" s="64">
        <v>-95.968385064977255</v>
      </c>
      <c r="G113" s="32">
        <v>-90.610759816925679</v>
      </c>
      <c r="H113" s="61">
        <f t="shared" si="61"/>
        <v>5.3576252480515762</v>
      </c>
      <c r="I113" s="64">
        <f t="shared" si="50"/>
        <v>-1.2037223435664117</v>
      </c>
      <c r="J113" s="32">
        <f t="shared" si="51"/>
        <v>1.1481270036999331</v>
      </c>
      <c r="K113" s="32">
        <f t="shared" si="52"/>
        <v>-1.4575995877399734</v>
      </c>
      <c r="L113" s="32">
        <f t="shared" si="53"/>
        <v>-2.9805976988575589</v>
      </c>
      <c r="M113" s="32">
        <f t="shared" si="54"/>
        <v>-4.7080638755664674</v>
      </c>
      <c r="N113" s="61">
        <f t="shared" si="55"/>
        <v>-95.318823692492145</v>
      </c>
      <c r="O113" s="87">
        <f t="shared" si="42"/>
        <v>0.6495613724851097</v>
      </c>
      <c r="P113" s="32">
        <f>Taulukko5[[#This Row],[Tasaus 2023, €/asukas]]*Taulukko5[[#This Row],[Asukasluku 31.12.2022]]</f>
        <v>-18244.819561436103</v>
      </c>
      <c r="Q113" s="32">
        <f>Taulukko5[[#This Row],[Tasaus 2024, €/asukas]]*Taulukko5[[#This Row],[Asukasluku 31.12.2022]]</f>
        <v>17402.160995079888</v>
      </c>
      <c r="R113" s="32">
        <f>Taulukko5[[#This Row],[Tasaus 2025, €/asukas]]*Taulukko5[[#This Row],[Asukasluku 31.12.2022]]</f>
        <v>-22092.836951374778</v>
      </c>
      <c r="S113" s="32">
        <f>Taulukko5[[#This Row],[Tasaus 2026, €/asukas]]*Taulukko5[[#This Row],[Asukasluku 31.12.2022]]</f>
        <v>-45176.919321584021</v>
      </c>
      <c r="T113" s="32">
        <f>Taulukko5[[#This Row],[Tasaus 2027, €/asukas]]*Taulukko5[[#This Row],[Asukasluku 31.12.2022]]</f>
        <v>-71360.12416196095</v>
      </c>
      <c r="U113" s="64">
        <f t="shared" si="56"/>
        <v>4.1539029044851645</v>
      </c>
      <c r="V113" s="32">
        <f t="shared" si="57"/>
        <v>6.5057522517515096</v>
      </c>
      <c r="W113" s="32">
        <f t="shared" si="58"/>
        <v>3.900025660311603</v>
      </c>
      <c r="X113" s="32">
        <f t="shared" si="59"/>
        <v>2.3770275491940174</v>
      </c>
      <c r="Y113" s="99">
        <f t="shared" si="60"/>
        <v>0.64956137248510881</v>
      </c>
      <c r="Z113" s="110">
        <v>20.5</v>
      </c>
      <c r="AA113" s="34">
        <f t="shared" si="43"/>
        <v>7.8599999999999994</v>
      </c>
      <c r="AB113" s="33">
        <f t="shared" si="44"/>
        <v>-12.64</v>
      </c>
      <c r="AC113" s="32">
        <v>178.59438967010064</v>
      </c>
      <c r="AD113" s="15">
        <f t="shared" si="45"/>
        <v>-2.3258865590113156E-2</v>
      </c>
      <c r="AE113" s="15">
        <f t="shared" si="46"/>
        <v>-3.6427528679758236E-2</v>
      </c>
      <c r="AF113" s="15">
        <f t="shared" si="47"/>
        <v>-2.1837335806100776E-2</v>
      </c>
      <c r="AG113" s="15">
        <f t="shared" si="48"/>
        <v>-1.3309642892953468E-2</v>
      </c>
      <c r="AH113" s="111">
        <f t="shared" si="49"/>
        <v>-3.6370760228525536E-3</v>
      </c>
    </row>
    <row r="114" spans="1:34" ht="15.75" x14ac:dyDescent="0.25">
      <c r="A114" s="25">
        <v>280</v>
      </c>
      <c r="B114" s="26" t="s">
        <v>105</v>
      </c>
      <c r="C114" s="25">
        <v>15</v>
      </c>
      <c r="D114" s="25">
        <v>25</v>
      </c>
      <c r="E114" s="31">
        <f>'Tasapainon muutos, pl. tasaus'!D104</f>
        <v>2024</v>
      </c>
      <c r="F114" s="64">
        <v>202.08955797531252</v>
      </c>
      <c r="G114" s="32">
        <v>49.59239691652067</v>
      </c>
      <c r="H114" s="61">
        <f t="shared" si="61"/>
        <v>-152.49716105879185</v>
      </c>
      <c r="I114" s="64">
        <f t="shared" si="50"/>
        <v>156.65106396327701</v>
      </c>
      <c r="J114" s="32">
        <f t="shared" si="51"/>
        <v>138.64528806249177</v>
      </c>
      <c r="K114" s="32">
        <f t="shared" si="52"/>
        <v>121.03956147105187</v>
      </c>
      <c r="L114" s="32">
        <f t="shared" si="53"/>
        <v>104.51656335993428</v>
      </c>
      <c r="M114" s="32">
        <f t="shared" si="54"/>
        <v>87.78909718322538</v>
      </c>
      <c r="N114" s="61">
        <f t="shared" si="55"/>
        <v>137.38149409974605</v>
      </c>
      <c r="O114" s="87">
        <f t="shared" si="42"/>
        <v>-64.708063875566467</v>
      </c>
      <c r="P114" s="32">
        <f>Taulukko5[[#This Row],[Tasaus 2023, €/asukas]]*Taulukko5[[#This Row],[Asukasluku 31.12.2022]]</f>
        <v>317061.75346167269</v>
      </c>
      <c r="Q114" s="32">
        <f>Taulukko5[[#This Row],[Tasaus 2024, €/asukas]]*Taulukko5[[#This Row],[Asukasluku 31.12.2022]]</f>
        <v>280618.06303848332</v>
      </c>
      <c r="R114" s="32">
        <f>Taulukko5[[#This Row],[Tasaus 2025, €/asukas]]*Taulukko5[[#This Row],[Asukasluku 31.12.2022]]</f>
        <v>244984.07241740898</v>
      </c>
      <c r="S114" s="32">
        <f>Taulukko5[[#This Row],[Tasaus 2026, €/asukas]]*Taulukko5[[#This Row],[Asukasluku 31.12.2022]]</f>
        <v>211541.52424050699</v>
      </c>
      <c r="T114" s="32">
        <f>Taulukko5[[#This Row],[Tasaus 2027, €/asukas]]*Taulukko5[[#This Row],[Asukasluku 31.12.2022]]</f>
        <v>177685.13269884817</v>
      </c>
      <c r="U114" s="64">
        <f t="shared" si="56"/>
        <v>4.1539029044851645</v>
      </c>
      <c r="V114" s="32">
        <f t="shared" si="57"/>
        <v>-13.851872996300074</v>
      </c>
      <c r="W114" s="32">
        <f t="shared" si="58"/>
        <v>-31.457599587739978</v>
      </c>
      <c r="X114" s="32">
        <f t="shared" si="59"/>
        <v>-47.980597698857565</v>
      </c>
      <c r="Y114" s="99">
        <f t="shared" si="60"/>
        <v>-64.708063875566467</v>
      </c>
      <c r="Z114" s="110">
        <v>22</v>
      </c>
      <c r="AA114" s="34">
        <f t="shared" si="43"/>
        <v>9.36</v>
      </c>
      <c r="AB114" s="33">
        <f t="shared" si="44"/>
        <v>-12.64</v>
      </c>
      <c r="AC114" s="32">
        <v>149.05681146001263</v>
      </c>
      <c r="AD114" s="15">
        <f t="shared" si="45"/>
        <v>-2.786791736518213E-2</v>
      </c>
      <c r="AE114" s="15">
        <f t="shared" si="46"/>
        <v>9.2930157707124358E-2</v>
      </c>
      <c r="AF114" s="15">
        <f t="shared" si="47"/>
        <v>0.21104436140564489</v>
      </c>
      <c r="AG114" s="15">
        <f t="shared" si="48"/>
        <v>0.3218947006103729</v>
      </c>
      <c r="AH114" s="111">
        <f t="shared" si="49"/>
        <v>0.43411678568560857</v>
      </c>
    </row>
    <row r="115" spans="1:34" ht="15.75" x14ac:dyDescent="0.25">
      <c r="A115" s="25">
        <v>284</v>
      </c>
      <c r="B115" s="26" t="s">
        <v>106</v>
      </c>
      <c r="C115" s="25">
        <v>2</v>
      </c>
      <c r="D115" s="25">
        <v>25</v>
      </c>
      <c r="E115" s="31">
        <f>'Tasapainon muutos, pl. tasaus'!D105</f>
        <v>2227</v>
      </c>
      <c r="F115" s="64">
        <v>-217.25060089315247</v>
      </c>
      <c r="G115" s="32">
        <v>-402.45801466736413</v>
      </c>
      <c r="H115" s="61">
        <f t="shared" si="61"/>
        <v>-185.20741377421166</v>
      </c>
      <c r="I115" s="64">
        <f t="shared" si="50"/>
        <v>189.36131667869682</v>
      </c>
      <c r="J115" s="32">
        <f t="shared" si="51"/>
        <v>171.35554077791159</v>
      </c>
      <c r="K115" s="32">
        <f t="shared" si="52"/>
        <v>153.7498141864717</v>
      </c>
      <c r="L115" s="32">
        <f t="shared" si="53"/>
        <v>137.22681607535409</v>
      </c>
      <c r="M115" s="32">
        <f t="shared" si="54"/>
        <v>120.49934989864519</v>
      </c>
      <c r="N115" s="61">
        <f t="shared" si="55"/>
        <v>-281.9586647687189</v>
      </c>
      <c r="O115" s="87">
        <f t="shared" si="42"/>
        <v>-64.708063875566438</v>
      </c>
      <c r="P115" s="32">
        <f>Taulukko5[[#This Row],[Tasaus 2023, €/asukas]]*Taulukko5[[#This Row],[Asukasluku 31.12.2022]]</f>
        <v>421707.65224345785</v>
      </c>
      <c r="Q115" s="32">
        <f>Taulukko5[[#This Row],[Tasaus 2024, €/asukas]]*Taulukko5[[#This Row],[Asukasluku 31.12.2022]]</f>
        <v>381608.78931240912</v>
      </c>
      <c r="R115" s="32">
        <f>Taulukko5[[#This Row],[Tasaus 2025, €/asukas]]*Taulukko5[[#This Row],[Asukasluku 31.12.2022]]</f>
        <v>342400.83619327249</v>
      </c>
      <c r="S115" s="32">
        <f>Taulukko5[[#This Row],[Tasaus 2026, €/asukas]]*Taulukko5[[#This Row],[Asukasluku 31.12.2022]]</f>
        <v>305604.11939981359</v>
      </c>
      <c r="T115" s="32">
        <f>Taulukko5[[#This Row],[Tasaus 2027, €/asukas]]*Taulukko5[[#This Row],[Asukasluku 31.12.2022]]</f>
        <v>268352.05222428282</v>
      </c>
      <c r="U115" s="64">
        <f t="shared" si="56"/>
        <v>4.1539029044851645</v>
      </c>
      <c r="V115" s="32">
        <f t="shared" si="57"/>
        <v>-13.851872996300074</v>
      </c>
      <c r="W115" s="32">
        <f t="shared" si="58"/>
        <v>-31.457599587739963</v>
      </c>
      <c r="X115" s="32">
        <f t="shared" si="59"/>
        <v>-47.980597698857565</v>
      </c>
      <c r="Y115" s="99">
        <f t="shared" si="60"/>
        <v>-64.708063875566467</v>
      </c>
      <c r="Z115" s="110">
        <v>20</v>
      </c>
      <c r="AA115" s="34">
        <f t="shared" si="43"/>
        <v>7.3599999999999994</v>
      </c>
      <c r="AB115" s="33">
        <f t="shared" si="44"/>
        <v>-12.64</v>
      </c>
      <c r="AC115" s="32">
        <v>150.92408231275652</v>
      </c>
      <c r="AD115" s="15">
        <f t="shared" si="45"/>
        <v>-2.752312845525293E-2</v>
      </c>
      <c r="AE115" s="15">
        <f t="shared" si="46"/>
        <v>9.1780402332314034E-2</v>
      </c>
      <c r="AF115" s="15">
        <f t="shared" si="47"/>
        <v>0.20843326728037412</v>
      </c>
      <c r="AG115" s="15">
        <f t="shared" si="48"/>
        <v>0.31791213810019048</v>
      </c>
      <c r="AH115" s="111">
        <f t="shared" si="49"/>
        <v>0.42874578320425644</v>
      </c>
    </row>
    <row r="116" spans="1:34" ht="15.75" x14ac:dyDescent="0.25">
      <c r="A116" s="25">
        <v>285</v>
      </c>
      <c r="B116" s="26" t="s">
        <v>107</v>
      </c>
      <c r="C116" s="25">
        <v>8</v>
      </c>
      <c r="D116" s="25">
        <v>21</v>
      </c>
      <c r="E116" s="31">
        <f>'Tasapainon muutos, pl. tasaus'!D106</f>
        <v>50617</v>
      </c>
      <c r="F116" s="64">
        <v>-130.61856249948937</v>
      </c>
      <c r="G116" s="32">
        <v>-60.685911901007415</v>
      </c>
      <c r="H116" s="61">
        <f t="shared" si="61"/>
        <v>69.932650598481956</v>
      </c>
      <c r="I116" s="64">
        <f t="shared" si="50"/>
        <v>-65.778747693996792</v>
      </c>
      <c r="J116" s="32">
        <f t="shared" si="51"/>
        <v>-53.784523594782023</v>
      </c>
      <c r="K116" s="32">
        <f t="shared" si="52"/>
        <v>-41.390250186221927</v>
      </c>
      <c r="L116" s="32">
        <f t="shared" si="53"/>
        <v>-27.913248297339514</v>
      </c>
      <c r="M116" s="32">
        <f t="shared" si="54"/>
        <v>-14.640714474048423</v>
      </c>
      <c r="N116" s="61">
        <f t="shared" si="55"/>
        <v>-75.326626375055838</v>
      </c>
      <c r="O116" s="87">
        <f t="shared" si="42"/>
        <v>55.291936124433533</v>
      </c>
      <c r="P116" s="32">
        <f>Taulukko5[[#This Row],[Tasaus 2023, €/asukas]]*Taulukko5[[#This Row],[Asukasluku 31.12.2022]]</f>
        <v>-3329522.8720270358</v>
      </c>
      <c r="Q116" s="32">
        <f>Taulukko5[[#This Row],[Tasaus 2024, €/asukas]]*Taulukko5[[#This Row],[Asukasluku 31.12.2022]]</f>
        <v>-2722411.2307970817</v>
      </c>
      <c r="R116" s="32">
        <f>Taulukko5[[#This Row],[Tasaus 2025, €/asukas]]*Taulukko5[[#This Row],[Asukasluku 31.12.2022]]</f>
        <v>-2095050.2936759952</v>
      </c>
      <c r="S116" s="32">
        <f>Taulukko5[[#This Row],[Tasaus 2026, €/asukas]]*Taulukko5[[#This Row],[Asukasluku 31.12.2022]]</f>
        <v>-1412884.8890664342</v>
      </c>
      <c r="T116" s="32">
        <f>Taulukko5[[#This Row],[Tasaus 2027, €/asukas]]*Taulukko5[[#This Row],[Asukasluku 31.12.2022]]</f>
        <v>-741069.04453290906</v>
      </c>
      <c r="U116" s="64">
        <f t="shared" si="56"/>
        <v>4.1539029044851645</v>
      </c>
      <c r="V116" s="32">
        <f t="shared" si="57"/>
        <v>16.148127003699933</v>
      </c>
      <c r="W116" s="32">
        <f t="shared" si="58"/>
        <v>28.542400412260029</v>
      </c>
      <c r="X116" s="32">
        <f t="shared" si="59"/>
        <v>42.019402301142442</v>
      </c>
      <c r="Y116" s="99">
        <f t="shared" si="60"/>
        <v>55.291936124433533</v>
      </c>
      <c r="Z116" s="110">
        <v>22</v>
      </c>
      <c r="AA116" s="34">
        <f t="shared" si="43"/>
        <v>9.36</v>
      </c>
      <c r="AB116" s="33">
        <f t="shared" si="44"/>
        <v>-12.64</v>
      </c>
      <c r="AC116" s="32">
        <v>191.74803066132191</v>
      </c>
      <c r="AD116" s="15">
        <f t="shared" si="45"/>
        <v>-2.1663340635931033E-2</v>
      </c>
      <c r="AE116" s="15">
        <f t="shared" si="46"/>
        <v>-8.4215347338934737E-2</v>
      </c>
      <c r="AF116" s="15">
        <f t="shared" si="47"/>
        <v>-0.1488536821672683</v>
      </c>
      <c r="AG116" s="15">
        <f t="shared" si="48"/>
        <v>-0.21913863811910486</v>
      </c>
      <c r="AH116" s="111">
        <f t="shared" si="49"/>
        <v>-0.28835725683198188</v>
      </c>
    </row>
    <row r="117" spans="1:34" ht="15.75" x14ac:dyDescent="0.25">
      <c r="A117" s="25">
        <v>286</v>
      </c>
      <c r="B117" s="26" t="s">
        <v>108</v>
      </c>
      <c r="C117" s="25">
        <v>8</v>
      </c>
      <c r="D117" s="25">
        <v>21</v>
      </c>
      <c r="E117" s="31">
        <f>'Tasapainon muutos, pl. tasaus'!D107</f>
        <v>79429</v>
      </c>
      <c r="F117" s="64">
        <v>-269.21972417960944</v>
      </c>
      <c r="G117" s="32">
        <v>-180.67469884150441</v>
      </c>
      <c r="H117" s="61">
        <f t="shared" si="61"/>
        <v>88.545025338105035</v>
      </c>
      <c r="I117" s="64">
        <f t="shared" si="50"/>
        <v>-84.39112243361987</v>
      </c>
      <c r="J117" s="32">
        <f t="shared" si="51"/>
        <v>-72.396898334405108</v>
      </c>
      <c r="K117" s="32">
        <f t="shared" si="52"/>
        <v>-60.002624925845005</v>
      </c>
      <c r="L117" s="32">
        <f t="shared" si="53"/>
        <v>-46.525623036962592</v>
      </c>
      <c r="M117" s="32">
        <f t="shared" si="54"/>
        <v>-33.253089213671501</v>
      </c>
      <c r="N117" s="61">
        <f t="shared" si="55"/>
        <v>-213.92778805517591</v>
      </c>
      <c r="O117" s="87">
        <f t="shared" si="42"/>
        <v>55.291936124433533</v>
      </c>
      <c r="P117" s="32">
        <f>Taulukko5[[#This Row],[Tasaus 2023, €/asukas]]*Taulukko5[[#This Row],[Asukasluku 31.12.2022]]</f>
        <v>-6703102.4637799924</v>
      </c>
      <c r="Q117" s="32">
        <f>Taulukko5[[#This Row],[Tasaus 2024, €/asukas]]*Taulukko5[[#This Row],[Asukasluku 31.12.2022]]</f>
        <v>-5750413.2378034629</v>
      </c>
      <c r="R117" s="32">
        <f>Taulukko5[[#This Row],[Tasaus 2025, €/asukas]]*Taulukko5[[#This Row],[Asukasluku 31.12.2022]]</f>
        <v>-4765948.495234943</v>
      </c>
      <c r="S117" s="32">
        <f>Taulukko5[[#This Row],[Tasaus 2026, €/asukas]]*Taulukko5[[#This Row],[Asukasluku 31.12.2022]]</f>
        <v>-3695483.712202902</v>
      </c>
      <c r="T117" s="32">
        <f>Taulukko5[[#This Row],[Tasaus 2027, €/asukas]]*Taulukko5[[#This Row],[Asukasluku 31.12.2022]]</f>
        <v>-2641259.6231527138</v>
      </c>
      <c r="U117" s="64">
        <f t="shared" si="56"/>
        <v>4.1539029044851645</v>
      </c>
      <c r="V117" s="32">
        <f t="shared" si="57"/>
        <v>16.148127003699926</v>
      </c>
      <c r="W117" s="32">
        <f t="shared" si="58"/>
        <v>28.542400412260029</v>
      </c>
      <c r="X117" s="32">
        <f t="shared" si="59"/>
        <v>42.019402301142442</v>
      </c>
      <c r="Y117" s="99">
        <f t="shared" si="60"/>
        <v>55.291936124433533</v>
      </c>
      <c r="Z117" s="110">
        <v>21.250000000000004</v>
      </c>
      <c r="AA117" s="34">
        <f t="shared" si="43"/>
        <v>8.610000000000003</v>
      </c>
      <c r="AB117" s="33">
        <f t="shared" si="44"/>
        <v>-12.64</v>
      </c>
      <c r="AC117" s="32">
        <v>188.72769962484026</v>
      </c>
      <c r="AD117" s="15">
        <f t="shared" si="45"/>
        <v>-2.20100330409497E-2</v>
      </c>
      <c r="AE117" s="15">
        <f t="shared" si="46"/>
        <v>-8.5563099830071349E-2</v>
      </c>
      <c r="AF117" s="15">
        <f t="shared" si="47"/>
        <v>-0.15123588359842061</v>
      </c>
      <c r="AG117" s="15">
        <f t="shared" si="48"/>
        <v>-0.22264565500808906</v>
      </c>
      <c r="AH117" s="111">
        <f t="shared" si="49"/>
        <v>-0.29297202389657079</v>
      </c>
    </row>
    <row r="118" spans="1:34" ht="15.75" x14ac:dyDescent="0.25">
      <c r="A118" s="25">
        <v>287</v>
      </c>
      <c r="B118" s="26" t="s">
        <v>109</v>
      </c>
      <c r="C118" s="25">
        <v>15</v>
      </c>
      <c r="D118" s="25">
        <v>24</v>
      </c>
      <c r="E118" s="31">
        <f>'Tasapainon muutos, pl. tasaus'!D108</f>
        <v>6242</v>
      </c>
      <c r="F118" s="64">
        <v>-71.097228970311789</v>
      </c>
      <c r="G118" s="32">
        <v>-125.84736298025371</v>
      </c>
      <c r="H118" s="61">
        <f t="shared" si="61"/>
        <v>-54.750134009941917</v>
      </c>
      <c r="I118" s="64">
        <f t="shared" si="50"/>
        <v>58.904036914427081</v>
      </c>
      <c r="J118" s="32">
        <f t="shared" si="51"/>
        <v>40.89826101364185</v>
      </c>
      <c r="K118" s="32">
        <f t="shared" si="52"/>
        <v>23.292534422201943</v>
      </c>
      <c r="L118" s="32">
        <f t="shared" si="53"/>
        <v>6.7695363110843578</v>
      </c>
      <c r="M118" s="32">
        <f t="shared" si="54"/>
        <v>-4.7080638755664674</v>
      </c>
      <c r="N118" s="61">
        <f t="shared" si="55"/>
        <v>-130.55542685582017</v>
      </c>
      <c r="O118" s="87">
        <f t="shared" si="42"/>
        <v>-59.458197885508383</v>
      </c>
      <c r="P118" s="32">
        <f>Taulukko5[[#This Row],[Tasaus 2023, €/asukas]]*Taulukko5[[#This Row],[Asukasluku 31.12.2022]]</f>
        <v>367678.99841985386</v>
      </c>
      <c r="Q118" s="32">
        <f>Taulukko5[[#This Row],[Tasaus 2024, €/asukas]]*Taulukko5[[#This Row],[Asukasluku 31.12.2022]]</f>
        <v>255286.94524715244</v>
      </c>
      <c r="R118" s="32">
        <f>Taulukko5[[#This Row],[Tasaus 2025, €/asukas]]*Taulukko5[[#This Row],[Asukasluku 31.12.2022]]</f>
        <v>145391.99986338452</v>
      </c>
      <c r="S118" s="32">
        <f>Taulukko5[[#This Row],[Tasaus 2026, €/asukas]]*Taulukko5[[#This Row],[Asukasluku 31.12.2022]]</f>
        <v>42255.445653788564</v>
      </c>
      <c r="T118" s="32">
        <f>Taulukko5[[#This Row],[Tasaus 2027, €/asukas]]*Taulukko5[[#This Row],[Asukasluku 31.12.2022]]</f>
        <v>-29387.734711285892</v>
      </c>
      <c r="U118" s="64">
        <f t="shared" si="56"/>
        <v>4.1539029044851645</v>
      </c>
      <c r="V118" s="32">
        <f t="shared" si="57"/>
        <v>-13.851872996300067</v>
      </c>
      <c r="W118" s="32">
        <f t="shared" si="58"/>
        <v>-31.457599587739974</v>
      </c>
      <c r="X118" s="32">
        <f t="shared" si="59"/>
        <v>-47.980597698857558</v>
      </c>
      <c r="Y118" s="99">
        <f t="shared" si="60"/>
        <v>-59.458197885508383</v>
      </c>
      <c r="Z118" s="110">
        <v>21.5</v>
      </c>
      <c r="AA118" s="34">
        <f t="shared" si="43"/>
        <v>8.86</v>
      </c>
      <c r="AB118" s="33">
        <f t="shared" si="44"/>
        <v>-12.64</v>
      </c>
      <c r="AC118" s="32">
        <v>167.43165480902206</v>
      </c>
      <c r="AD118" s="15">
        <f t="shared" si="45"/>
        <v>-2.4809543387857211E-2</v>
      </c>
      <c r="AE118" s="15">
        <f t="shared" si="46"/>
        <v>8.2731506250117159E-2</v>
      </c>
      <c r="AF118" s="15">
        <f t="shared" si="47"/>
        <v>0.18788322688216588</v>
      </c>
      <c r="AG118" s="15">
        <f t="shared" si="48"/>
        <v>0.28656825827580679</v>
      </c>
      <c r="AH118" s="111">
        <f t="shared" si="49"/>
        <v>0.35511921537972208</v>
      </c>
    </row>
    <row r="119" spans="1:34" ht="15.75" x14ac:dyDescent="0.25">
      <c r="A119" s="25">
        <v>288</v>
      </c>
      <c r="B119" s="26" t="s">
        <v>110</v>
      </c>
      <c r="C119" s="25">
        <v>15</v>
      </c>
      <c r="D119" s="25">
        <v>24</v>
      </c>
      <c r="E119" s="31">
        <f>'Tasapainon muutos, pl. tasaus'!D109</f>
        <v>6405</v>
      </c>
      <c r="F119" s="64">
        <v>249.31279858571887</v>
      </c>
      <c r="G119" s="32">
        <v>352.05667491225142</v>
      </c>
      <c r="H119" s="61">
        <f t="shared" si="61"/>
        <v>102.74387632653256</v>
      </c>
      <c r="I119" s="64">
        <f t="shared" si="50"/>
        <v>-98.589973422047393</v>
      </c>
      <c r="J119" s="32">
        <f t="shared" si="51"/>
        <v>-86.595749322832631</v>
      </c>
      <c r="K119" s="32">
        <f t="shared" si="52"/>
        <v>-74.201475914272535</v>
      </c>
      <c r="L119" s="32">
        <f t="shared" si="53"/>
        <v>-60.724474025390116</v>
      </c>
      <c r="M119" s="32">
        <f t="shared" si="54"/>
        <v>-47.451940202099024</v>
      </c>
      <c r="N119" s="61">
        <f t="shared" si="55"/>
        <v>304.6047347101524</v>
      </c>
      <c r="O119" s="87">
        <f t="shared" si="42"/>
        <v>55.291936124433533</v>
      </c>
      <c r="P119" s="32">
        <f>Taulukko5[[#This Row],[Tasaus 2023, €/asukas]]*Taulukko5[[#This Row],[Asukasluku 31.12.2022]]</f>
        <v>-631468.77976821351</v>
      </c>
      <c r="Q119" s="32">
        <f>Taulukko5[[#This Row],[Tasaus 2024, €/asukas]]*Taulukko5[[#This Row],[Asukasluku 31.12.2022]]</f>
        <v>-554645.77441274305</v>
      </c>
      <c r="R119" s="32">
        <f>Taulukko5[[#This Row],[Tasaus 2025, €/asukas]]*Taulukko5[[#This Row],[Asukasluku 31.12.2022]]</f>
        <v>-475260.45323091559</v>
      </c>
      <c r="S119" s="32">
        <f>Taulukko5[[#This Row],[Tasaus 2026, €/asukas]]*Taulukko5[[#This Row],[Asukasluku 31.12.2022]]</f>
        <v>-388940.2561326237</v>
      </c>
      <c r="T119" s="32">
        <f>Taulukko5[[#This Row],[Tasaus 2027, €/asukas]]*Taulukko5[[#This Row],[Asukasluku 31.12.2022]]</f>
        <v>-303929.67699444428</v>
      </c>
      <c r="U119" s="64">
        <f t="shared" si="56"/>
        <v>4.1539029044851645</v>
      </c>
      <c r="V119" s="32">
        <f t="shared" si="57"/>
        <v>16.148127003699926</v>
      </c>
      <c r="W119" s="32">
        <f t="shared" si="58"/>
        <v>28.542400412260022</v>
      </c>
      <c r="X119" s="32">
        <f t="shared" si="59"/>
        <v>42.019402301142442</v>
      </c>
      <c r="Y119" s="99">
        <f t="shared" si="60"/>
        <v>55.291936124433533</v>
      </c>
      <c r="Z119" s="110">
        <v>21.999999999999996</v>
      </c>
      <c r="AA119" s="34">
        <f t="shared" si="43"/>
        <v>9.3599999999999959</v>
      </c>
      <c r="AB119" s="33">
        <f t="shared" si="44"/>
        <v>-12.64</v>
      </c>
      <c r="AC119" s="32">
        <v>159.28175595040037</v>
      </c>
      <c r="AD119" s="15">
        <f t="shared" si="45"/>
        <v>-2.607896227474207E-2</v>
      </c>
      <c r="AE119" s="15">
        <f t="shared" si="46"/>
        <v>-0.10138089517752669</v>
      </c>
      <c r="AF119" s="15">
        <f t="shared" si="47"/>
        <v>-0.17919441082221618</v>
      </c>
      <c r="AG119" s="15">
        <f t="shared" si="48"/>
        <v>-0.26380549392126929</v>
      </c>
      <c r="AH119" s="111">
        <f t="shared" si="49"/>
        <v>-0.3471328891028248</v>
      </c>
    </row>
    <row r="120" spans="1:34" ht="15.75" x14ac:dyDescent="0.25">
      <c r="A120" s="25">
        <v>290</v>
      </c>
      <c r="B120" s="26" t="s">
        <v>111</v>
      </c>
      <c r="C120" s="25">
        <v>18</v>
      </c>
      <c r="D120" s="25">
        <v>24</v>
      </c>
      <c r="E120" s="31">
        <f>'Tasapainon muutos, pl. tasaus'!D110</f>
        <v>7755</v>
      </c>
      <c r="F120" s="64">
        <v>-90.010601311552193</v>
      </c>
      <c r="G120" s="32">
        <v>-167.39407592599648</v>
      </c>
      <c r="H120" s="61">
        <f t="shared" si="61"/>
        <v>-77.383474614444282</v>
      </c>
      <c r="I120" s="64">
        <f t="shared" si="50"/>
        <v>81.537377518929446</v>
      </c>
      <c r="J120" s="32">
        <f t="shared" si="51"/>
        <v>63.531601618144215</v>
      </c>
      <c r="K120" s="32">
        <f t="shared" si="52"/>
        <v>45.925875026704311</v>
      </c>
      <c r="L120" s="32">
        <f t="shared" si="53"/>
        <v>29.402876915586724</v>
      </c>
      <c r="M120" s="32">
        <f t="shared" si="54"/>
        <v>12.675410738877815</v>
      </c>
      <c r="N120" s="61">
        <f t="shared" si="55"/>
        <v>-154.71866518711866</v>
      </c>
      <c r="O120" s="87">
        <f t="shared" si="42"/>
        <v>-64.708063875566467</v>
      </c>
      <c r="P120" s="32">
        <f>Taulukko5[[#This Row],[Tasaus 2023, €/asukas]]*Taulukko5[[#This Row],[Asukasluku 31.12.2022]]</f>
        <v>632322.36265929788</v>
      </c>
      <c r="Q120" s="32">
        <f>Taulukko5[[#This Row],[Tasaus 2024, €/asukas]]*Taulukko5[[#This Row],[Asukasluku 31.12.2022]]</f>
        <v>492687.57054870838</v>
      </c>
      <c r="R120" s="32">
        <f>Taulukko5[[#This Row],[Tasaus 2025, €/asukas]]*Taulukko5[[#This Row],[Asukasluku 31.12.2022]]</f>
        <v>356155.16083209193</v>
      </c>
      <c r="S120" s="32">
        <f>Taulukko5[[#This Row],[Tasaus 2026, €/asukas]]*Taulukko5[[#This Row],[Asukasluku 31.12.2022]]</f>
        <v>228019.31048037505</v>
      </c>
      <c r="T120" s="32">
        <f>Taulukko5[[#This Row],[Tasaus 2027, €/asukas]]*Taulukko5[[#This Row],[Asukasluku 31.12.2022]]</f>
        <v>98297.810279997459</v>
      </c>
      <c r="U120" s="64">
        <f t="shared" si="56"/>
        <v>4.1539029044851645</v>
      </c>
      <c r="V120" s="32">
        <f t="shared" si="57"/>
        <v>-13.851872996300067</v>
      </c>
      <c r="W120" s="32">
        <f t="shared" si="58"/>
        <v>-31.457599587739971</v>
      </c>
      <c r="X120" s="32">
        <f t="shared" si="59"/>
        <v>-47.980597698857558</v>
      </c>
      <c r="Y120" s="99">
        <f t="shared" si="60"/>
        <v>-64.708063875566467</v>
      </c>
      <c r="Z120" s="110">
        <v>22</v>
      </c>
      <c r="AA120" s="34">
        <f t="shared" si="43"/>
        <v>9.36</v>
      </c>
      <c r="AB120" s="33">
        <f t="shared" si="44"/>
        <v>-12.64</v>
      </c>
      <c r="AC120" s="32">
        <v>146.34188103197974</v>
      </c>
      <c r="AD120" s="15">
        <f t="shared" si="45"/>
        <v>-2.8384922178070284E-2</v>
      </c>
      <c r="AE120" s="15">
        <f t="shared" si="46"/>
        <v>9.465419535828605E-2</v>
      </c>
      <c r="AF120" s="15">
        <f t="shared" si="47"/>
        <v>0.21495965041521925</v>
      </c>
      <c r="AG120" s="15">
        <f t="shared" si="48"/>
        <v>0.32786648197020563</v>
      </c>
      <c r="AH120" s="111">
        <f t="shared" si="49"/>
        <v>0.44217050798619956</v>
      </c>
    </row>
    <row r="121" spans="1:34" ht="15.75" x14ac:dyDescent="0.25">
      <c r="A121" s="25">
        <v>291</v>
      </c>
      <c r="B121" s="26" t="s">
        <v>112</v>
      </c>
      <c r="C121" s="25">
        <v>6</v>
      </c>
      <c r="D121" s="25">
        <v>25</v>
      </c>
      <c r="E121" s="31">
        <f>'Tasapainon muutos, pl. tasaus'!D111</f>
        <v>2119</v>
      </c>
      <c r="F121" s="64">
        <v>158.72567266324617</v>
      </c>
      <c r="G121" s="32">
        <v>-290.10156580315902</v>
      </c>
      <c r="H121" s="61">
        <f t="shared" si="61"/>
        <v>-448.82723846640522</v>
      </c>
      <c r="I121" s="64">
        <f t="shared" si="50"/>
        <v>452.98114137089038</v>
      </c>
      <c r="J121" s="32">
        <f t="shared" si="51"/>
        <v>434.97536547010515</v>
      </c>
      <c r="K121" s="32">
        <f t="shared" si="52"/>
        <v>417.36963887866523</v>
      </c>
      <c r="L121" s="32">
        <f t="shared" si="53"/>
        <v>400.84664076754768</v>
      </c>
      <c r="M121" s="32">
        <f t="shared" si="54"/>
        <v>384.11917459083872</v>
      </c>
      <c r="N121" s="61">
        <f t="shared" si="55"/>
        <v>94.017608787679706</v>
      </c>
      <c r="O121" s="87">
        <f t="shared" si="42"/>
        <v>-64.708063875566467</v>
      </c>
      <c r="P121" s="32">
        <f>Taulukko5[[#This Row],[Tasaus 2023, €/asukas]]*Taulukko5[[#This Row],[Asukasluku 31.12.2022]]</f>
        <v>959867.0385649167</v>
      </c>
      <c r="Q121" s="32">
        <f>Taulukko5[[#This Row],[Tasaus 2024, €/asukas]]*Taulukko5[[#This Row],[Asukasluku 31.12.2022]]</f>
        <v>921712.79943115276</v>
      </c>
      <c r="R121" s="32">
        <f>Taulukko5[[#This Row],[Tasaus 2025, €/asukas]]*Taulukko5[[#This Row],[Asukasluku 31.12.2022]]</f>
        <v>884406.26478389162</v>
      </c>
      <c r="S121" s="32">
        <f>Taulukko5[[#This Row],[Tasaus 2026, €/asukas]]*Taulukko5[[#This Row],[Asukasluku 31.12.2022]]</f>
        <v>849394.03178643354</v>
      </c>
      <c r="T121" s="32">
        <f>Taulukko5[[#This Row],[Tasaus 2027, €/asukas]]*Taulukko5[[#This Row],[Asukasluku 31.12.2022]]</f>
        <v>813948.5309579873</v>
      </c>
      <c r="U121" s="64">
        <f t="shared" si="56"/>
        <v>4.1539029044851645</v>
      </c>
      <c r="V121" s="32">
        <f t="shared" si="57"/>
        <v>-13.851872996300074</v>
      </c>
      <c r="W121" s="32">
        <f t="shared" si="58"/>
        <v>-31.457599587739992</v>
      </c>
      <c r="X121" s="32">
        <f t="shared" si="59"/>
        <v>-47.980597698857537</v>
      </c>
      <c r="Y121" s="99">
        <f t="shared" si="60"/>
        <v>-64.708063875566495</v>
      </c>
      <c r="Z121" s="110">
        <v>21.75</v>
      </c>
      <c r="AA121" s="34">
        <f t="shared" si="43"/>
        <v>9.11</v>
      </c>
      <c r="AB121" s="33">
        <f t="shared" si="44"/>
        <v>-12.64</v>
      </c>
      <c r="AC121" s="32">
        <v>142.42137822069074</v>
      </c>
      <c r="AD121" s="15">
        <f t="shared" si="45"/>
        <v>-2.9166287788961253E-2</v>
      </c>
      <c r="AE121" s="15">
        <f t="shared" si="46"/>
        <v>9.7259787606013323E-2</v>
      </c>
      <c r="AF121" s="15">
        <f t="shared" si="47"/>
        <v>0.22087694965986424</v>
      </c>
      <c r="AG121" s="15">
        <f t="shared" si="48"/>
        <v>0.33689182269047158</v>
      </c>
      <c r="AH121" s="111">
        <f t="shared" si="49"/>
        <v>0.45434235143615409</v>
      </c>
    </row>
    <row r="122" spans="1:34" ht="15.75" x14ac:dyDescent="0.25">
      <c r="A122" s="25">
        <v>297</v>
      </c>
      <c r="B122" s="26" t="s">
        <v>113</v>
      </c>
      <c r="C122" s="25">
        <v>11</v>
      </c>
      <c r="D122" s="25">
        <v>20</v>
      </c>
      <c r="E122" s="31">
        <f>'Tasapainon muutos, pl. tasaus'!D112</f>
        <v>122594</v>
      </c>
      <c r="F122" s="64">
        <v>-107.08990337641563</v>
      </c>
      <c r="G122" s="32">
        <v>-46.917043251694359</v>
      </c>
      <c r="H122" s="61">
        <f t="shared" si="61"/>
        <v>60.172860124721275</v>
      </c>
      <c r="I122" s="64">
        <f t="shared" si="50"/>
        <v>-56.018957220236111</v>
      </c>
      <c r="J122" s="32">
        <f t="shared" si="51"/>
        <v>-44.024733121021342</v>
      </c>
      <c r="K122" s="32">
        <f t="shared" si="52"/>
        <v>-31.630459712461249</v>
      </c>
      <c r="L122" s="32">
        <f t="shared" si="53"/>
        <v>-18.153457823578833</v>
      </c>
      <c r="M122" s="32">
        <f t="shared" si="54"/>
        <v>-4.8809240002877425</v>
      </c>
      <c r="N122" s="61">
        <f t="shared" si="55"/>
        <v>-51.797967251982101</v>
      </c>
      <c r="O122" s="87">
        <f t="shared" si="42"/>
        <v>55.291936124433533</v>
      </c>
      <c r="P122" s="32">
        <f>Taulukko5[[#This Row],[Tasaus 2023, €/asukas]]*Taulukko5[[#This Row],[Asukasluku 31.12.2022]]</f>
        <v>-6867588.041457626</v>
      </c>
      <c r="Q122" s="32">
        <f>Taulukko5[[#This Row],[Tasaus 2024, €/asukas]]*Taulukko5[[#This Row],[Asukasluku 31.12.2022]]</f>
        <v>-5397168.1322384905</v>
      </c>
      <c r="R122" s="32">
        <f>Taulukko5[[#This Row],[Tasaus 2025, €/asukas]]*Taulukko5[[#This Row],[Asukasluku 31.12.2022]]</f>
        <v>-3877704.5779894744</v>
      </c>
      <c r="S122" s="32">
        <f>Taulukko5[[#This Row],[Tasaus 2026, €/asukas]]*Taulukko5[[#This Row],[Asukasluku 31.12.2022]]</f>
        <v>-2225505.0084238234</v>
      </c>
      <c r="T122" s="32">
        <f>Taulukko5[[#This Row],[Tasaus 2027, €/asukas]]*Taulukko5[[#This Row],[Asukasluku 31.12.2022]]</f>
        <v>-598371.99689127551</v>
      </c>
      <c r="U122" s="64">
        <f t="shared" si="56"/>
        <v>4.1539029044851645</v>
      </c>
      <c r="V122" s="32">
        <f t="shared" si="57"/>
        <v>16.148127003699933</v>
      </c>
      <c r="W122" s="32">
        <f t="shared" si="58"/>
        <v>28.542400412260026</v>
      </c>
      <c r="X122" s="32">
        <f t="shared" si="59"/>
        <v>42.019402301142442</v>
      </c>
      <c r="Y122" s="99">
        <f t="shared" si="60"/>
        <v>55.291936124433533</v>
      </c>
      <c r="Z122" s="110">
        <v>20.75</v>
      </c>
      <c r="AA122" s="34">
        <f t="shared" si="43"/>
        <v>8.11</v>
      </c>
      <c r="AB122" s="33">
        <f t="shared" si="44"/>
        <v>-12.64</v>
      </c>
      <c r="AC122" s="32">
        <v>185.25285137055806</v>
      </c>
      <c r="AD122" s="15">
        <f t="shared" si="45"/>
        <v>-2.2422882421259928E-2</v>
      </c>
      <c r="AE122" s="15">
        <f t="shared" si="46"/>
        <v>-8.7168034846595244E-2</v>
      </c>
      <c r="AF122" s="15">
        <f t="shared" si="47"/>
        <v>-0.15407266447503773</v>
      </c>
      <c r="AG122" s="15">
        <f t="shared" si="48"/>
        <v>-0.22682189229623118</v>
      </c>
      <c r="AH122" s="111">
        <f t="shared" si="49"/>
        <v>-0.29846739586120613</v>
      </c>
    </row>
    <row r="123" spans="1:34" ht="15.75" x14ac:dyDescent="0.25">
      <c r="A123" s="25">
        <v>300</v>
      </c>
      <c r="B123" s="26" t="s">
        <v>114</v>
      </c>
      <c r="C123" s="25">
        <v>14</v>
      </c>
      <c r="D123" s="25">
        <v>25</v>
      </c>
      <c r="E123" s="31">
        <f>'Tasapainon muutos, pl. tasaus'!D113</f>
        <v>3437</v>
      </c>
      <c r="F123" s="64">
        <v>502.23655256857364</v>
      </c>
      <c r="G123" s="32">
        <v>288.82220589879881</v>
      </c>
      <c r="H123" s="61">
        <f t="shared" si="61"/>
        <v>-213.41434666977483</v>
      </c>
      <c r="I123" s="64">
        <f t="shared" si="50"/>
        <v>217.56824957425999</v>
      </c>
      <c r="J123" s="32">
        <f t="shared" si="51"/>
        <v>199.56247367347476</v>
      </c>
      <c r="K123" s="32">
        <f t="shared" si="52"/>
        <v>181.95674708203487</v>
      </c>
      <c r="L123" s="32">
        <f t="shared" si="53"/>
        <v>165.43374897091726</v>
      </c>
      <c r="M123" s="32">
        <f t="shared" si="54"/>
        <v>148.70628279420836</v>
      </c>
      <c r="N123" s="61">
        <f t="shared" si="55"/>
        <v>437.52848869300715</v>
      </c>
      <c r="O123" s="87">
        <f t="shared" si="42"/>
        <v>-64.708063875566495</v>
      </c>
      <c r="P123" s="32">
        <f>Taulukko5[[#This Row],[Tasaus 2023, €/asukas]]*Taulukko5[[#This Row],[Asukasluku 31.12.2022]]</f>
        <v>747782.07378673158</v>
      </c>
      <c r="Q123" s="32">
        <f>Taulukko5[[#This Row],[Tasaus 2024, €/asukas]]*Taulukko5[[#This Row],[Asukasluku 31.12.2022]]</f>
        <v>685896.22201573278</v>
      </c>
      <c r="R123" s="32">
        <f>Taulukko5[[#This Row],[Tasaus 2025, €/asukas]]*Taulukko5[[#This Row],[Asukasluku 31.12.2022]]</f>
        <v>625385.33972095384</v>
      </c>
      <c r="S123" s="32">
        <f>Taulukko5[[#This Row],[Tasaus 2026, €/asukas]]*Taulukko5[[#This Row],[Asukasluku 31.12.2022]]</f>
        <v>568595.79521304264</v>
      </c>
      <c r="T123" s="32">
        <f>Taulukko5[[#This Row],[Tasaus 2027, €/asukas]]*Taulukko5[[#This Row],[Asukasluku 31.12.2022]]</f>
        <v>511103.49396369414</v>
      </c>
      <c r="U123" s="64">
        <f t="shared" si="56"/>
        <v>4.1539029044851645</v>
      </c>
      <c r="V123" s="32">
        <f t="shared" si="57"/>
        <v>-13.851872996300074</v>
      </c>
      <c r="W123" s="32">
        <f t="shared" si="58"/>
        <v>-31.457599587739963</v>
      </c>
      <c r="X123" s="32">
        <f t="shared" si="59"/>
        <v>-47.980597698857565</v>
      </c>
      <c r="Y123" s="99">
        <f t="shared" si="60"/>
        <v>-64.708063875566467</v>
      </c>
      <c r="Z123" s="110">
        <v>21.000000000000004</v>
      </c>
      <c r="AA123" s="34">
        <f t="shared" si="43"/>
        <v>8.360000000000003</v>
      </c>
      <c r="AB123" s="33">
        <f t="shared" si="44"/>
        <v>-12.64</v>
      </c>
      <c r="AC123" s="32">
        <v>146.67436705131979</v>
      </c>
      <c r="AD123" s="15">
        <f t="shared" si="45"/>
        <v>-2.8320578353215314E-2</v>
      </c>
      <c r="AE123" s="15">
        <f t="shared" si="46"/>
        <v>9.4439630282866338E-2</v>
      </c>
      <c r="AF123" s="15">
        <f t="shared" si="47"/>
        <v>0.21447237319069723</v>
      </c>
      <c r="AG123" s="15">
        <f t="shared" si="48"/>
        <v>0.32712326402656072</v>
      </c>
      <c r="AH123" s="111">
        <f t="shared" si="49"/>
        <v>0.44116818211955061</v>
      </c>
    </row>
    <row r="124" spans="1:34" ht="15.75" x14ac:dyDescent="0.25">
      <c r="A124" s="25">
        <v>301</v>
      </c>
      <c r="B124" s="26" t="s">
        <v>115</v>
      </c>
      <c r="C124" s="25">
        <v>14</v>
      </c>
      <c r="D124" s="25">
        <v>22</v>
      </c>
      <c r="E124" s="31">
        <f>'Tasapainon muutos, pl. tasaus'!D114</f>
        <v>19890</v>
      </c>
      <c r="F124" s="64">
        <v>-166.23099664813344</v>
      </c>
      <c r="G124" s="32">
        <v>4.265789288208226</v>
      </c>
      <c r="H124" s="61">
        <f t="shared" si="61"/>
        <v>170.49678593634167</v>
      </c>
      <c r="I124" s="64">
        <f t="shared" si="50"/>
        <v>-166.3428830318565</v>
      </c>
      <c r="J124" s="32">
        <f t="shared" si="51"/>
        <v>-154.34865893264174</v>
      </c>
      <c r="K124" s="32">
        <f t="shared" si="52"/>
        <v>-141.95438552408163</v>
      </c>
      <c r="L124" s="32">
        <f t="shared" si="53"/>
        <v>-128.47738363519923</v>
      </c>
      <c r="M124" s="32">
        <f t="shared" si="54"/>
        <v>-115.20484981190813</v>
      </c>
      <c r="N124" s="61">
        <f t="shared" si="55"/>
        <v>-110.93906052369991</v>
      </c>
      <c r="O124" s="87">
        <f t="shared" si="42"/>
        <v>55.291936124433533</v>
      </c>
      <c r="P124" s="32">
        <f>Taulukko5[[#This Row],[Tasaus 2023, €/asukas]]*Taulukko5[[#This Row],[Asukasluku 31.12.2022]]</f>
        <v>-3308559.9435036257</v>
      </c>
      <c r="Q124" s="32">
        <f>Taulukko5[[#This Row],[Tasaus 2024, €/asukas]]*Taulukko5[[#This Row],[Asukasluku 31.12.2022]]</f>
        <v>-3069994.8261702443</v>
      </c>
      <c r="R124" s="32">
        <f>Taulukko5[[#This Row],[Tasaus 2025, €/asukas]]*Taulukko5[[#This Row],[Asukasluku 31.12.2022]]</f>
        <v>-2823472.7280739835</v>
      </c>
      <c r="S124" s="32">
        <f>Taulukko5[[#This Row],[Tasaus 2026, €/asukas]]*Taulukko5[[#This Row],[Asukasluku 31.12.2022]]</f>
        <v>-2555415.1605041125</v>
      </c>
      <c r="T124" s="32">
        <f>Taulukko5[[#This Row],[Tasaus 2027, €/asukas]]*Taulukko5[[#This Row],[Asukasluku 31.12.2022]]</f>
        <v>-2291424.4627588526</v>
      </c>
      <c r="U124" s="64">
        <f t="shared" si="56"/>
        <v>4.1539029044851645</v>
      </c>
      <c r="V124" s="32">
        <f t="shared" si="57"/>
        <v>16.148127003699926</v>
      </c>
      <c r="W124" s="32">
        <f t="shared" si="58"/>
        <v>28.542400412260037</v>
      </c>
      <c r="X124" s="32">
        <f t="shared" si="59"/>
        <v>42.019402301142435</v>
      </c>
      <c r="Y124" s="99">
        <f t="shared" si="60"/>
        <v>55.291936124433533</v>
      </c>
      <c r="Z124" s="110">
        <v>21</v>
      </c>
      <c r="AA124" s="34">
        <f t="shared" si="43"/>
        <v>8.36</v>
      </c>
      <c r="AB124" s="33">
        <f t="shared" si="44"/>
        <v>-12.64</v>
      </c>
      <c r="AC124" s="32">
        <v>152.20596376542193</v>
      </c>
      <c r="AD124" s="15">
        <f t="shared" si="45"/>
        <v>-2.7291328156412529E-2</v>
      </c>
      <c r="AE124" s="15">
        <f t="shared" si="46"/>
        <v>-0.10609391776913048</v>
      </c>
      <c r="AF124" s="15">
        <f t="shared" si="47"/>
        <v>-0.1875248492644431</v>
      </c>
      <c r="AG124" s="15">
        <f t="shared" si="48"/>
        <v>-0.27606935537626009</v>
      </c>
      <c r="AH124" s="111">
        <f t="shared" si="49"/>
        <v>-0.36327049713800197</v>
      </c>
    </row>
    <row r="125" spans="1:34" ht="15.75" x14ac:dyDescent="0.25">
      <c r="A125" s="25">
        <v>304</v>
      </c>
      <c r="B125" s="26" t="s">
        <v>116</v>
      </c>
      <c r="C125" s="25">
        <v>2</v>
      </c>
      <c r="D125" s="25">
        <v>26</v>
      </c>
      <c r="E125" s="31">
        <f>'Tasapainon muutos, pl. tasaus'!D115</f>
        <v>950</v>
      </c>
      <c r="F125" s="64">
        <v>-203.19859655908945</v>
      </c>
      <c r="G125" s="32">
        <v>-158.58315583054173</v>
      </c>
      <c r="H125" s="61">
        <f t="shared" si="61"/>
        <v>44.615440728547725</v>
      </c>
      <c r="I125" s="64">
        <f t="shared" si="50"/>
        <v>-40.46153782406256</v>
      </c>
      <c r="J125" s="32">
        <f t="shared" si="51"/>
        <v>-28.467313724847791</v>
      </c>
      <c r="K125" s="32">
        <f t="shared" si="52"/>
        <v>-16.073040316287699</v>
      </c>
      <c r="L125" s="32">
        <f t="shared" si="53"/>
        <v>-2.9805976988575589</v>
      </c>
      <c r="M125" s="32">
        <f t="shared" si="54"/>
        <v>-4.7080638755664674</v>
      </c>
      <c r="N125" s="61">
        <f t="shared" si="55"/>
        <v>-163.29121970610819</v>
      </c>
      <c r="O125" s="87">
        <f t="shared" si="42"/>
        <v>39.907376852981258</v>
      </c>
      <c r="P125" s="32">
        <f>Taulukko5[[#This Row],[Tasaus 2023, €/asukas]]*Taulukko5[[#This Row],[Asukasluku 31.12.2022]]</f>
        <v>-38438.460932859431</v>
      </c>
      <c r="Q125" s="32">
        <f>Taulukko5[[#This Row],[Tasaus 2024, €/asukas]]*Taulukko5[[#This Row],[Asukasluku 31.12.2022]]</f>
        <v>-27043.948038605402</v>
      </c>
      <c r="R125" s="32">
        <f>Taulukko5[[#This Row],[Tasaus 2025, €/asukas]]*Taulukko5[[#This Row],[Asukasluku 31.12.2022]]</f>
        <v>-15269.388300473314</v>
      </c>
      <c r="S125" s="32">
        <f>Taulukko5[[#This Row],[Tasaus 2026, €/asukas]]*Taulukko5[[#This Row],[Asukasluku 31.12.2022]]</f>
        <v>-2831.5678139146808</v>
      </c>
      <c r="T125" s="32">
        <f>Taulukko5[[#This Row],[Tasaus 2027, €/asukas]]*Taulukko5[[#This Row],[Asukasluku 31.12.2022]]</f>
        <v>-4472.6606817881438</v>
      </c>
      <c r="U125" s="64">
        <f t="shared" si="56"/>
        <v>4.1539029044851645</v>
      </c>
      <c r="V125" s="32">
        <f t="shared" si="57"/>
        <v>16.148127003699933</v>
      </c>
      <c r="W125" s="32">
        <f t="shared" si="58"/>
        <v>28.542400412260026</v>
      </c>
      <c r="X125" s="32">
        <f t="shared" si="59"/>
        <v>41.634843029690167</v>
      </c>
      <c r="Y125" s="99">
        <f t="shared" si="60"/>
        <v>39.907376852981258</v>
      </c>
      <c r="Z125" s="110">
        <v>18</v>
      </c>
      <c r="AA125" s="34">
        <f t="shared" si="43"/>
        <v>5.3599999999999994</v>
      </c>
      <c r="AB125" s="33">
        <f t="shared" si="44"/>
        <v>-12.64</v>
      </c>
      <c r="AC125" s="32">
        <v>211.93902426377136</v>
      </c>
      <c r="AD125" s="15">
        <f t="shared" si="45"/>
        <v>-1.9599518865932745E-2</v>
      </c>
      <c r="AE125" s="15">
        <f t="shared" si="46"/>
        <v>-7.6192324937773517E-2</v>
      </c>
      <c r="AF125" s="15">
        <f t="shared" si="47"/>
        <v>-0.13467269895862702</v>
      </c>
      <c r="AG125" s="15">
        <f t="shared" si="48"/>
        <v>-0.19644727144668273</v>
      </c>
      <c r="AH125" s="111">
        <f t="shared" si="49"/>
        <v>-0.18829650174907872</v>
      </c>
    </row>
    <row r="126" spans="1:34" ht="15.75" x14ac:dyDescent="0.25">
      <c r="A126" s="25">
        <v>305</v>
      </c>
      <c r="B126" s="26" t="s">
        <v>117</v>
      </c>
      <c r="C126" s="25">
        <v>17</v>
      </c>
      <c r="D126" s="25">
        <v>23</v>
      </c>
      <c r="E126" s="31">
        <f>'Tasapainon muutos, pl. tasaus'!D116</f>
        <v>15146</v>
      </c>
      <c r="F126" s="64">
        <v>-79.932437661119764</v>
      </c>
      <c r="G126" s="32">
        <v>-191.34427504312697</v>
      </c>
      <c r="H126" s="61">
        <f t="shared" si="61"/>
        <v>-111.41183738200721</v>
      </c>
      <c r="I126" s="64">
        <f t="shared" si="50"/>
        <v>115.56574028649237</v>
      </c>
      <c r="J126" s="32">
        <f t="shared" si="51"/>
        <v>97.559964385707133</v>
      </c>
      <c r="K126" s="32">
        <f t="shared" si="52"/>
        <v>79.954237794267229</v>
      </c>
      <c r="L126" s="32">
        <f t="shared" si="53"/>
        <v>63.431239683149649</v>
      </c>
      <c r="M126" s="32">
        <f t="shared" si="54"/>
        <v>46.70377350644074</v>
      </c>
      <c r="N126" s="61">
        <f t="shared" si="55"/>
        <v>-144.64050153668623</v>
      </c>
      <c r="O126" s="87">
        <f t="shared" si="42"/>
        <v>-64.708063875566467</v>
      </c>
      <c r="P126" s="32">
        <f>Taulukko5[[#This Row],[Tasaus 2023, €/asukas]]*Taulukko5[[#This Row],[Asukasluku 31.12.2022]]</f>
        <v>1750358.7023792134</v>
      </c>
      <c r="Q126" s="32">
        <f>Taulukko5[[#This Row],[Tasaus 2024, €/asukas]]*Taulukko5[[#This Row],[Asukasluku 31.12.2022]]</f>
        <v>1477643.2205859201</v>
      </c>
      <c r="R126" s="32">
        <f>Taulukko5[[#This Row],[Tasaus 2025, €/asukas]]*Taulukko5[[#This Row],[Asukasluku 31.12.2022]]</f>
        <v>1210986.8856319715</v>
      </c>
      <c r="S126" s="32">
        <f>Taulukko5[[#This Row],[Tasaus 2026, €/asukas]]*Taulukko5[[#This Row],[Asukasluku 31.12.2022]]</f>
        <v>960729.55624098459</v>
      </c>
      <c r="T126" s="32">
        <f>Taulukko5[[#This Row],[Tasaus 2027, €/asukas]]*Taulukko5[[#This Row],[Asukasluku 31.12.2022]]</f>
        <v>707375.35352855141</v>
      </c>
      <c r="U126" s="64">
        <f t="shared" si="56"/>
        <v>4.1539029044851645</v>
      </c>
      <c r="V126" s="32">
        <f t="shared" si="57"/>
        <v>-13.851872996300074</v>
      </c>
      <c r="W126" s="32">
        <f t="shared" si="58"/>
        <v>-31.457599587739978</v>
      </c>
      <c r="X126" s="32">
        <f t="shared" si="59"/>
        <v>-47.980597698857558</v>
      </c>
      <c r="Y126" s="99">
        <f t="shared" si="60"/>
        <v>-64.708063875566467</v>
      </c>
      <c r="Z126" s="110">
        <v>20</v>
      </c>
      <c r="AA126" s="34">
        <f t="shared" si="43"/>
        <v>7.3599999999999994</v>
      </c>
      <c r="AB126" s="33">
        <f t="shared" si="44"/>
        <v>-12.64</v>
      </c>
      <c r="AC126" s="32">
        <v>154.7266376353231</v>
      </c>
      <c r="AD126" s="15">
        <f t="shared" si="45"/>
        <v>-2.6846721210833417E-2</v>
      </c>
      <c r="AE126" s="15">
        <f t="shared" si="46"/>
        <v>8.9524811034462623E-2</v>
      </c>
      <c r="AF126" s="15">
        <f t="shared" si="47"/>
        <v>0.20331082009215981</v>
      </c>
      <c r="AG126" s="15">
        <f t="shared" si="48"/>
        <v>0.31009914279882145</v>
      </c>
      <c r="AH126" s="111">
        <f t="shared" si="49"/>
        <v>0.41820894491404648</v>
      </c>
    </row>
    <row r="127" spans="1:34" ht="15.75" x14ac:dyDescent="0.25">
      <c r="A127" s="25">
        <v>309</v>
      </c>
      <c r="B127" s="26" t="s">
        <v>118</v>
      </c>
      <c r="C127" s="25">
        <v>12</v>
      </c>
      <c r="D127" s="25">
        <v>24</v>
      </c>
      <c r="E127" s="31">
        <f>'Tasapainon muutos, pl. tasaus'!D117</f>
        <v>6457</v>
      </c>
      <c r="F127" s="64">
        <v>-1230.0077376874856</v>
      </c>
      <c r="G127" s="32">
        <v>-1040.6802160904836</v>
      </c>
      <c r="H127" s="61">
        <f t="shared" si="61"/>
        <v>189.32752159700203</v>
      </c>
      <c r="I127" s="64">
        <f t="shared" si="50"/>
        <v>-185.17361869251687</v>
      </c>
      <c r="J127" s="32">
        <f t="shared" si="51"/>
        <v>-173.17939459330211</v>
      </c>
      <c r="K127" s="32">
        <f t="shared" si="52"/>
        <v>-160.785121184742</v>
      </c>
      <c r="L127" s="32">
        <f t="shared" si="53"/>
        <v>-147.3081192958596</v>
      </c>
      <c r="M127" s="32">
        <f t="shared" si="54"/>
        <v>-134.0355854725685</v>
      </c>
      <c r="N127" s="61">
        <f t="shared" si="55"/>
        <v>-1174.7158015630521</v>
      </c>
      <c r="O127" s="87">
        <f t="shared" si="42"/>
        <v>55.291936124433505</v>
      </c>
      <c r="P127" s="32">
        <f>Taulukko5[[#This Row],[Tasaus 2023, €/asukas]]*Taulukko5[[#This Row],[Asukasluku 31.12.2022]]</f>
        <v>-1195666.0558975814</v>
      </c>
      <c r="Q127" s="32">
        <f>Taulukko5[[#This Row],[Tasaus 2024, €/asukas]]*Taulukko5[[#This Row],[Asukasluku 31.12.2022]]</f>
        <v>-1118219.3508889517</v>
      </c>
      <c r="R127" s="32">
        <f>Taulukko5[[#This Row],[Tasaus 2025, €/asukas]]*Taulukko5[[#This Row],[Asukasluku 31.12.2022]]</f>
        <v>-1038189.5274898791</v>
      </c>
      <c r="S127" s="32">
        <f>Taulukko5[[#This Row],[Tasaus 2026, €/asukas]]*Taulukko5[[#This Row],[Asukasluku 31.12.2022]]</f>
        <v>-951168.5262933654</v>
      </c>
      <c r="T127" s="32">
        <f>Taulukko5[[#This Row],[Tasaus 2027, €/asukas]]*Taulukko5[[#This Row],[Asukasluku 31.12.2022]]</f>
        <v>-865467.77539637475</v>
      </c>
      <c r="U127" s="64">
        <f t="shared" si="56"/>
        <v>4.1539029044851645</v>
      </c>
      <c r="V127" s="32">
        <f t="shared" si="57"/>
        <v>16.148127003699926</v>
      </c>
      <c r="W127" s="32">
        <f t="shared" si="58"/>
        <v>28.542400412260037</v>
      </c>
      <c r="X127" s="32">
        <f t="shared" si="59"/>
        <v>42.019402301142435</v>
      </c>
      <c r="Y127" s="99">
        <f t="shared" si="60"/>
        <v>55.291936124433533</v>
      </c>
      <c r="Z127" s="110">
        <v>21.5</v>
      </c>
      <c r="AA127" s="34">
        <f t="shared" si="43"/>
        <v>8.86</v>
      </c>
      <c r="AB127" s="33">
        <f t="shared" si="44"/>
        <v>-12.64</v>
      </c>
      <c r="AC127" s="32">
        <v>140.04173764739056</v>
      </c>
      <c r="AD127" s="15">
        <f t="shared" si="45"/>
        <v>-2.9661892049241974E-2</v>
      </c>
      <c r="AE127" s="15">
        <f t="shared" si="46"/>
        <v>-0.11530938757957362</v>
      </c>
      <c r="AF127" s="15">
        <f t="shared" si="47"/>
        <v>-0.20381352653682869</v>
      </c>
      <c r="AG127" s="15">
        <f t="shared" si="48"/>
        <v>-0.30004913540092304</v>
      </c>
      <c r="AH127" s="111">
        <f t="shared" si="49"/>
        <v>-0.39482469336143522</v>
      </c>
    </row>
    <row r="128" spans="1:34" ht="15.75" x14ac:dyDescent="0.25">
      <c r="A128" s="25">
        <v>312</v>
      </c>
      <c r="B128" s="26" t="s">
        <v>119</v>
      </c>
      <c r="C128" s="25">
        <v>13</v>
      </c>
      <c r="D128" s="25">
        <v>26</v>
      </c>
      <c r="E128" s="31">
        <f>'Tasapainon muutos, pl. tasaus'!D118</f>
        <v>1196</v>
      </c>
      <c r="F128" s="64">
        <v>841.64147893371171</v>
      </c>
      <c r="G128" s="32">
        <v>943.17717349407792</v>
      </c>
      <c r="H128" s="61">
        <f t="shared" si="61"/>
        <v>101.53569456036621</v>
      </c>
      <c r="I128" s="64">
        <f t="shared" si="50"/>
        <v>-97.381791655881045</v>
      </c>
      <c r="J128" s="32">
        <f t="shared" si="51"/>
        <v>-85.387567556666284</v>
      </c>
      <c r="K128" s="32">
        <f t="shared" si="52"/>
        <v>-72.993294148106187</v>
      </c>
      <c r="L128" s="32">
        <f t="shared" si="53"/>
        <v>-59.516292259223768</v>
      </c>
      <c r="M128" s="32">
        <f t="shared" si="54"/>
        <v>-46.243758435932676</v>
      </c>
      <c r="N128" s="61">
        <f t="shared" si="55"/>
        <v>896.93341505814521</v>
      </c>
      <c r="O128" s="87">
        <f t="shared" si="42"/>
        <v>55.291936124433505</v>
      </c>
      <c r="P128" s="32">
        <f>Taulukko5[[#This Row],[Tasaus 2023, €/asukas]]*Taulukko5[[#This Row],[Asukasluku 31.12.2022]]</f>
        <v>-116468.62282043372</v>
      </c>
      <c r="Q128" s="32">
        <f>Taulukko5[[#This Row],[Tasaus 2024, €/asukas]]*Taulukko5[[#This Row],[Asukasluku 31.12.2022]]</f>
        <v>-102123.53079777288</v>
      </c>
      <c r="R128" s="32">
        <f>Taulukko5[[#This Row],[Tasaus 2025, €/asukas]]*Taulukko5[[#This Row],[Asukasluku 31.12.2022]]</f>
        <v>-87299.979801135007</v>
      </c>
      <c r="S128" s="32">
        <f>Taulukko5[[#This Row],[Tasaus 2026, €/asukas]]*Taulukko5[[#This Row],[Asukasluku 31.12.2022]]</f>
        <v>-71181.485542031631</v>
      </c>
      <c r="T128" s="32">
        <f>Taulukko5[[#This Row],[Tasaus 2027, €/asukas]]*Taulukko5[[#This Row],[Asukasluku 31.12.2022]]</f>
        <v>-55307.53508937548</v>
      </c>
      <c r="U128" s="64">
        <f t="shared" si="56"/>
        <v>4.1539029044851645</v>
      </c>
      <c r="V128" s="32">
        <f t="shared" si="57"/>
        <v>16.148127003699926</v>
      </c>
      <c r="W128" s="32">
        <f t="shared" si="58"/>
        <v>28.542400412260022</v>
      </c>
      <c r="X128" s="32">
        <f t="shared" si="59"/>
        <v>42.019402301142442</v>
      </c>
      <c r="Y128" s="99">
        <f t="shared" si="60"/>
        <v>55.291936124433533</v>
      </c>
      <c r="Z128" s="110">
        <v>22.5</v>
      </c>
      <c r="AA128" s="34">
        <f t="shared" si="43"/>
        <v>9.86</v>
      </c>
      <c r="AB128" s="33">
        <f t="shared" si="44"/>
        <v>-12.64</v>
      </c>
      <c r="AC128" s="32">
        <v>135.62452989415553</v>
      </c>
      <c r="AD128" s="15">
        <f t="shared" si="45"/>
        <v>-3.0627961680139756E-2</v>
      </c>
      <c r="AE128" s="15">
        <f t="shared" si="46"/>
        <v>-0.11906494360793207</v>
      </c>
      <c r="AF128" s="15">
        <f t="shared" si="47"/>
        <v>-0.21045160808693797</v>
      </c>
      <c r="AG128" s="15">
        <f t="shared" si="48"/>
        <v>-0.30982155170554576</v>
      </c>
      <c r="AH128" s="111">
        <f t="shared" si="49"/>
        <v>-0.4076838914581648</v>
      </c>
    </row>
    <row r="129" spans="1:34" ht="15.75" x14ac:dyDescent="0.25">
      <c r="A129" s="25">
        <v>316</v>
      </c>
      <c r="B129" s="26" t="s">
        <v>120</v>
      </c>
      <c r="C129" s="25">
        <v>7</v>
      </c>
      <c r="D129" s="25">
        <v>25</v>
      </c>
      <c r="E129" s="31">
        <f>'Tasapainon muutos, pl. tasaus'!D119</f>
        <v>4198</v>
      </c>
      <c r="F129" s="64">
        <v>-332.10802820010849</v>
      </c>
      <c r="G129" s="32">
        <v>-269.62964710501024</v>
      </c>
      <c r="H129" s="61">
        <f t="shared" si="61"/>
        <v>62.478381095098257</v>
      </c>
      <c r="I129" s="64">
        <f t="shared" si="50"/>
        <v>-58.324478190613092</v>
      </c>
      <c r="J129" s="32">
        <f t="shared" si="51"/>
        <v>-46.330254091398324</v>
      </c>
      <c r="K129" s="32">
        <f t="shared" si="52"/>
        <v>-33.935980682838228</v>
      </c>
      <c r="L129" s="32">
        <f t="shared" si="53"/>
        <v>-20.458978793955815</v>
      </c>
      <c r="M129" s="32">
        <f t="shared" si="54"/>
        <v>-7.1864449706647244</v>
      </c>
      <c r="N129" s="61">
        <f t="shared" si="55"/>
        <v>-276.81609207567499</v>
      </c>
      <c r="O129" s="87">
        <f t="shared" si="42"/>
        <v>55.291936124433505</v>
      </c>
      <c r="P129" s="32">
        <f>Taulukko5[[#This Row],[Tasaus 2023, €/asukas]]*Taulukko5[[#This Row],[Asukasluku 31.12.2022]]</f>
        <v>-244846.15944419376</v>
      </c>
      <c r="Q129" s="32">
        <f>Taulukko5[[#This Row],[Tasaus 2024, €/asukas]]*Taulukko5[[#This Row],[Asukasluku 31.12.2022]]</f>
        <v>-194494.40667569017</v>
      </c>
      <c r="R129" s="32">
        <f>Taulukko5[[#This Row],[Tasaus 2025, €/asukas]]*Taulukko5[[#This Row],[Asukasluku 31.12.2022]]</f>
        <v>-142463.24690655488</v>
      </c>
      <c r="S129" s="32">
        <f>Taulukko5[[#This Row],[Tasaus 2026, €/asukas]]*Taulukko5[[#This Row],[Asukasluku 31.12.2022]]</f>
        <v>-85886.792977026518</v>
      </c>
      <c r="T129" s="32">
        <f>Taulukko5[[#This Row],[Tasaus 2027, €/asukas]]*Taulukko5[[#This Row],[Asukasluku 31.12.2022]]</f>
        <v>-30168.695986850515</v>
      </c>
      <c r="U129" s="64">
        <f t="shared" si="56"/>
        <v>4.1539029044851645</v>
      </c>
      <c r="V129" s="32">
        <f t="shared" si="57"/>
        <v>16.148127003699933</v>
      </c>
      <c r="W129" s="32">
        <f t="shared" si="58"/>
        <v>28.542400412260029</v>
      </c>
      <c r="X129" s="32">
        <f t="shared" si="59"/>
        <v>42.019402301142442</v>
      </c>
      <c r="Y129" s="99">
        <f t="shared" si="60"/>
        <v>55.291936124433533</v>
      </c>
      <c r="Z129" s="110">
        <v>22</v>
      </c>
      <c r="AA129" s="34">
        <f t="shared" si="43"/>
        <v>9.36</v>
      </c>
      <c r="AB129" s="33">
        <f t="shared" si="44"/>
        <v>-12.64</v>
      </c>
      <c r="AC129" s="32">
        <v>172.90140908459631</v>
      </c>
      <c r="AD129" s="15">
        <f t="shared" si="45"/>
        <v>-2.4024690871389975E-2</v>
      </c>
      <c r="AE129" s="15">
        <f t="shared" si="46"/>
        <v>-9.3394999434614559E-2</v>
      </c>
      <c r="AF129" s="15">
        <f t="shared" si="47"/>
        <v>-0.16507905032916736</v>
      </c>
      <c r="AG129" s="15">
        <f t="shared" si="48"/>
        <v>-0.24302521606740293</v>
      </c>
      <c r="AH129" s="111">
        <f t="shared" si="49"/>
        <v>-0.31978881153814415</v>
      </c>
    </row>
    <row r="130" spans="1:34" ht="15.75" x14ac:dyDescent="0.25">
      <c r="A130" s="25">
        <v>317</v>
      </c>
      <c r="B130" s="26" t="s">
        <v>121</v>
      </c>
      <c r="C130" s="25">
        <v>17</v>
      </c>
      <c r="D130" s="25">
        <v>25</v>
      </c>
      <c r="E130" s="31">
        <f>'Tasapainon muutos, pl. tasaus'!D120</f>
        <v>2474</v>
      </c>
      <c r="F130" s="64">
        <v>628.67033970110697</v>
      </c>
      <c r="G130" s="32">
        <v>464.08064463307966</v>
      </c>
      <c r="H130" s="61">
        <f t="shared" si="61"/>
        <v>-164.58969506802731</v>
      </c>
      <c r="I130" s="64">
        <f t="shared" si="50"/>
        <v>168.74359797251248</v>
      </c>
      <c r="J130" s="32">
        <f t="shared" si="51"/>
        <v>150.73782207172724</v>
      </c>
      <c r="K130" s="32">
        <f t="shared" si="52"/>
        <v>133.13209548028735</v>
      </c>
      <c r="L130" s="32">
        <f t="shared" si="53"/>
        <v>116.60909736916975</v>
      </c>
      <c r="M130" s="32">
        <f t="shared" si="54"/>
        <v>99.881631192460844</v>
      </c>
      <c r="N130" s="61">
        <f t="shared" si="55"/>
        <v>563.96227582554047</v>
      </c>
      <c r="O130" s="87">
        <f t="shared" si="42"/>
        <v>-64.708063875566495</v>
      </c>
      <c r="P130" s="32">
        <f>Taulukko5[[#This Row],[Tasaus 2023, €/asukas]]*Taulukko5[[#This Row],[Asukasluku 31.12.2022]]</f>
        <v>417471.66138399584</v>
      </c>
      <c r="Q130" s="32">
        <f>Taulukko5[[#This Row],[Tasaus 2024, €/asukas]]*Taulukko5[[#This Row],[Asukasluku 31.12.2022]]</f>
        <v>372925.37180545321</v>
      </c>
      <c r="R130" s="32">
        <f>Taulukko5[[#This Row],[Tasaus 2025, €/asukas]]*Taulukko5[[#This Row],[Asukasluku 31.12.2022]]</f>
        <v>329368.80421823089</v>
      </c>
      <c r="S130" s="32">
        <f>Taulukko5[[#This Row],[Tasaus 2026, €/asukas]]*Taulukko5[[#This Row],[Asukasluku 31.12.2022]]</f>
        <v>288490.90689132595</v>
      </c>
      <c r="T130" s="32">
        <f>Taulukko5[[#This Row],[Tasaus 2027, €/asukas]]*Taulukko5[[#This Row],[Asukasluku 31.12.2022]]</f>
        <v>247107.15557014814</v>
      </c>
      <c r="U130" s="64">
        <f t="shared" si="56"/>
        <v>4.1539029044851645</v>
      </c>
      <c r="V130" s="32">
        <f t="shared" si="57"/>
        <v>-13.851872996300074</v>
      </c>
      <c r="W130" s="32">
        <f t="shared" si="58"/>
        <v>-31.457599587739963</v>
      </c>
      <c r="X130" s="32">
        <f t="shared" si="59"/>
        <v>-47.980597698857565</v>
      </c>
      <c r="Y130" s="99">
        <f t="shared" si="60"/>
        <v>-64.708063875566467</v>
      </c>
      <c r="Z130" s="110">
        <v>21.5</v>
      </c>
      <c r="AA130" s="34">
        <f t="shared" si="43"/>
        <v>8.86</v>
      </c>
      <c r="AB130" s="33">
        <f t="shared" si="44"/>
        <v>-12.64</v>
      </c>
      <c r="AC130" s="32">
        <v>130.30356699674434</v>
      </c>
      <c r="AD130" s="15">
        <f t="shared" si="45"/>
        <v>-3.1878658429887421E-2</v>
      </c>
      <c r="AE130" s="15">
        <f t="shared" si="46"/>
        <v>0.10630463398324441</v>
      </c>
      <c r="AF130" s="15">
        <f t="shared" si="47"/>
        <v>0.24141779317926068</v>
      </c>
      <c r="AG130" s="15">
        <f t="shared" si="48"/>
        <v>0.36822167500645914</v>
      </c>
      <c r="AH130" s="111">
        <f t="shared" si="49"/>
        <v>0.49659472389718395</v>
      </c>
    </row>
    <row r="131" spans="1:34" ht="15.75" x14ac:dyDescent="0.25">
      <c r="A131" s="25">
        <v>320</v>
      </c>
      <c r="B131" s="26" t="s">
        <v>122</v>
      </c>
      <c r="C131" s="25">
        <v>19</v>
      </c>
      <c r="D131" s="25">
        <v>24</v>
      </c>
      <c r="E131" s="31">
        <f>'Tasapainon muutos, pl. tasaus'!D121</f>
        <v>6996</v>
      </c>
      <c r="F131" s="64">
        <v>756.76141826941148</v>
      </c>
      <c r="G131" s="32">
        <v>648.49569015309805</v>
      </c>
      <c r="H131" s="61">
        <f t="shared" si="61"/>
        <v>-108.26572811631343</v>
      </c>
      <c r="I131" s="64">
        <f t="shared" si="50"/>
        <v>112.41963102079859</v>
      </c>
      <c r="J131" s="32">
        <f t="shared" si="51"/>
        <v>94.413855120013352</v>
      </c>
      <c r="K131" s="32">
        <f t="shared" si="52"/>
        <v>76.808128528573448</v>
      </c>
      <c r="L131" s="32">
        <f t="shared" si="53"/>
        <v>60.285130417455868</v>
      </c>
      <c r="M131" s="32">
        <f t="shared" si="54"/>
        <v>43.557664240746959</v>
      </c>
      <c r="N131" s="61">
        <f t="shared" si="55"/>
        <v>692.05335439384498</v>
      </c>
      <c r="O131" s="87">
        <f t="shared" si="42"/>
        <v>-64.708063875566495</v>
      </c>
      <c r="P131" s="32">
        <f>Taulukko5[[#This Row],[Tasaus 2023, €/asukas]]*Taulukko5[[#This Row],[Asukasluku 31.12.2022]]</f>
        <v>786487.73862150696</v>
      </c>
      <c r="Q131" s="32">
        <f>Taulukko5[[#This Row],[Tasaus 2024, €/asukas]]*Taulukko5[[#This Row],[Asukasluku 31.12.2022]]</f>
        <v>660519.3304196134</v>
      </c>
      <c r="R131" s="32">
        <f>Taulukko5[[#This Row],[Tasaus 2025, €/asukas]]*Taulukko5[[#This Row],[Asukasluku 31.12.2022]]</f>
        <v>537349.6671858998</v>
      </c>
      <c r="S131" s="32">
        <f>Taulukko5[[#This Row],[Tasaus 2026, €/asukas]]*Taulukko5[[#This Row],[Asukasluku 31.12.2022]]</f>
        <v>421754.77240052127</v>
      </c>
      <c r="T131" s="32">
        <f>Taulukko5[[#This Row],[Tasaus 2027, €/asukas]]*Taulukko5[[#This Row],[Asukasluku 31.12.2022]]</f>
        <v>304729.41902826575</v>
      </c>
      <c r="U131" s="64">
        <f t="shared" si="56"/>
        <v>4.1539029044851645</v>
      </c>
      <c r="V131" s="32">
        <f t="shared" si="57"/>
        <v>-13.851872996300074</v>
      </c>
      <c r="W131" s="32">
        <f t="shared" si="58"/>
        <v>-31.457599587739978</v>
      </c>
      <c r="X131" s="32">
        <f t="shared" si="59"/>
        <v>-47.980597698857558</v>
      </c>
      <c r="Y131" s="99">
        <f t="shared" si="60"/>
        <v>-64.708063875566467</v>
      </c>
      <c r="Z131" s="110">
        <v>21.5</v>
      </c>
      <c r="AA131" s="34">
        <f t="shared" si="43"/>
        <v>8.86</v>
      </c>
      <c r="AB131" s="33">
        <f t="shared" si="44"/>
        <v>-12.64</v>
      </c>
      <c r="AC131" s="32">
        <v>163.81530070995819</v>
      </c>
      <c r="AD131" s="15">
        <f t="shared" si="45"/>
        <v>-2.5357233948737318E-2</v>
      </c>
      <c r="AE131" s="15">
        <f t="shared" si="46"/>
        <v>8.4557870579045555E-2</v>
      </c>
      <c r="AF131" s="15">
        <f t="shared" si="47"/>
        <v>0.19203089974749651</v>
      </c>
      <c r="AG131" s="15">
        <f t="shared" si="48"/>
        <v>0.2928944823280531</v>
      </c>
      <c r="AH131" s="111">
        <f t="shared" si="49"/>
        <v>0.39500622710533484</v>
      </c>
    </row>
    <row r="132" spans="1:34" ht="15.75" x14ac:dyDescent="0.25">
      <c r="A132" s="25">
        <v>322</v>
      </c>
      <c r="B132" s="26" t="s">
        <v>123</v>
      </c>
      <c r="C132" s="25">
        <v>2</v>
      </c>
      <c r="D132" s="25">
        <v>24</v>
      </c>
      <c r="E132" s="31">
        <f>'Tasapainon muutos, pl. tasaus'!D122</f>
        <v>6549</v>
      </c>
      <c r="F132" s="64">
        <v>222.33084610713098</v>
      </c>
      <c r="G132" s="32">
        <v>59.311923902636515</v>
      </c>
      <c r="H132" s="61">
        <f t="shared" si="61"/>
        <v>-163.01892220449446</v>
      </c>
      <c r="I132" s="64">
        <f t="shared" si="50"/>
        <v>167.17282510897962</v>
      </c>
      <c r="J132" s="32">
        <f t="shared" si="51"/>
        <v>149.16704920819438</v>
      </c>
      <c r="K132" s="32">
        <f t="shared" si="52"/>
        <v>131.5613226167545</v>
      </c>
      <c r="L132" s="32">
        <f t="shared" si="53"/>
        <v>115.03832450563689</v>
      </c>
      <c r="M132" s="32">
        <f t="shared" si="54"/>
        <v>98.310858328927992</v>
      </c>
      <c r="N132" s="61">
        <f t="shared" si="55"/>
        <v>157.62278223156451</v>
      </c>
      <c r="O132" s="87">
        <f t="shared" si="42"/>
        <v>-64.708063875566467</v>
      </c>
      <c r="P132" s="32">
        <f>Taulukko5[[#This Row],[Tasaus 2023, €/asukas]]*Taulukko5[[#This Row],[Asukasluku 31.12.2022]]</f>
        <v>1094814.8316387075</v>
      </c>
      <c r="Q132" s="32">
        <f>Taulukko5[[#This Row],[Tasaus 2024, €/asukas]]*Taulukko5[[#This Row],[Asukasluku 31.12.2022]]</f>
        <v>976895.005264465</v>
      </c>
      <c r="R132" s="32">
        <f>Taulukko5[[#This Row],[Tasaus 2025, €/asukas]]*Taulukko5[[#This Row],[Asukasluku 31.12.2022]]</f>
        <v>861595.10181712522</v>
      </c>
      <c r="S132" s="32">
        <f>Taulukko5[[#This Row],[Tasaus 2026, €/asukas]]*Taulukko5[[#This Row],[Asukasluku 31.12.2022]]</f>
        <v>753385.98718741606</v>
      </c>
      <c r="T132" s="32">
        <f>Taulukko5[[#This Row],[Tasaus 2027, €/asukas]]*Taulukko5[[#This Row],[Asukasluku 31.12.2022]]</f>
        <v>643837.81119614944</v>
      </c>
      <c r="U132" s="64">
        <f t="shared" si="56"/>
        <v>4.1539029044851645</v>
      </c>
      <c r="V132" s="32">
        <f t="shared" si="57"/>
        <v>-13.851872996300074</v>
      </c>
      <c r="W132" s="32">
        <f t="shared" si="58"/>
        <v>-31.457599587739963</v>
      </c>
      <c r="X132" s="32">
        <f t="shared" si="59"/>
        <v>-47.980597698857565</v>
      </c>
      <c r="Y132" s="99">
        <f t="shared" si="60"/>
        <v>-64.708063875566467</v>
      </c>
      <c r="Z132" s="110">
        <v>19.749999999999996</v>
      </c>
      <c r="AA132" s="34">
        <f t="shared" si="43"/>
        <v>7.1099999999999959</v>
      </c>
      <c r="AB132" s="33">
        <f t="shared" si="44"/>
        <v>-12.64</v>
      </c>
      <c r="AC132" s="32">
        <v>162.0937029555221</v>
      </c>
      <c r="AD132" s="15">
        <f t="shared" si="45"/>
        <v>-2.5626553214253979E-2</v>
      </c>
      <c r="AE132" s="15">
        <f t="shared" si="46"/>
        <v>8.5455960001734152E-2</v>
      </c>
      <c r="AF132" s="15">
        <f t="shared" si="47"/>
        <v>0.19407046056793339</v>
      </c>
      <c r="AG132" s="15">
        <f t="shared" si="48"/>
        <v>0.2960053155921995</v>
      </c>
      <c r="AH132" s="111">
        <f t="shared" si="49"/>
        <v>0.39920158954800428</v>
      </c>
    </row>
    <row r="133" spans="1:34" ht="15.75" x14ac:dyDescent="0.25">
      <c r="A133" s="25">
        <v>398</v>
      </c>
      <c r="B133" s="26" t="s">
        <v>124</v>
      </c>
      <c r="C133" s="25">
        <v>7</v>
      </c>
      <c r="D133" s="25">
        <v>20</v>
      </c>
      <c r="E133" s="31">
        <f>'Tasapainon muutos, pl. tasaus'!D123</f>
        <v>120175</v>
      </c>
      <c r="F133" s="64">
        <v>503.19129645061315</v>
      </c>
      <c r="G133" s="32">
        <v>353.97917947135551</v>
      </c>
      <c r="H133" s="61">
        <f t="shared" si="61"/>
        <v>-149.21211697925764</v>
      </c>
      <c r="I133" s="64">
        <f t="shared" si="50"/>
        <v>153.36601988374281</v>
      </c>
      <c r="J133" s="32">
        <f t="shared" si="51"/>
        <v>135.36024398295757</v>
      </c>
      <c r="K133" s="32">
        <f t="shared" si="52"/>
        <v>117.75451739151767</v>
      </c>
      <c r="L133" s="32">
        <f t="shared" si="53"/>
        <v>101.23151928040008</v>
      </c>
      <c r="M133" s="32">
        <f t="shared" si="54"/>
        <v>84.504053103691177</v>
      </c>
      <c r="N133" s="61">
        <f t="shared" si="55"/>
        <v>438.48323257504671</v>
      </c>
      <c r="O133" s="87">
        <f t="shared" si="42"/>
        <v>-64.708063875566438</v>
      </c>
      <c r="P133" s="32">
        <f>Taulukko5[[#This Row],[Tasaus 2023, €/asukas]]*Taulukko5[[#This Row],[Asukasluku 31.12.2022]]</f>
        <v>18430761.439528793</v>
      </c>
      <c r="Q133" s="32">
        <f>Taulukko5[[#This Row],[Tasaus 2024, €/asukas]]*Taulukko5[[#This Row],[Asukasluku 31.12.2022]]</f>
        <v>16266917.320651926</v>
      </c>
      <c r="R133" s="32">
        <f>Taulukko5[[#This Row],[Tasaus 2025, €/asukas]]*Taulukko5[[#This Row],[Asukasluku 31.12.2022]]</f>
        <v>14151149.127525635</v>
      </c>
      <c r="S133" s="32">
        <f>Taulukko5[[#This Row],[Tasaus 2026, €/asukas]]*Taulukko5[[#This Row],[Asukasluku 31.12.2022]]</f>
        <v>12165497.829522079</v>
      </c>
      <c r="T133" s="32">
        <f>Taulukko5[[#This Row],[Tasaus 2027, €/asukas]]*Taulukko5[[#This Row],[Asukasluku 31.12.2022]]</f>
        <v>10155274.581736088</v>
      </c>
      <c r="U133" s="64">
        <f t="shared" si="56"/>
        <v>4.1539029044851645</v>
      </c>
      <c r="V133" s="32">
        <f t="shared" si="57"/>
        <v>-13.851872996300074</v>
      </c>
      <c r="W133" s="32">
        <f t="shared" si="58"/>
        <v>-31.457599587739978</v>
      </c>
      <c r="X133" s="32">
        <f t="shared" si="59"/>
        <v>-47.980597698857565</v>
      </c>
      <c r="Y133" s="99">
        <f t="shared" si="60"/>
        <v>-64.708063875566467</v>
      </c>
      <c r="Z133" s="110">
        <v>20.75</v>
      </c>
      <c r="AA133" s="34">
        <f t="shared" si="43"/>
        <v>8.11</v>
      </c>
      <c r="AB133" s="33">
        <f t="shared" si="44"/>
        <v>-12.64</v>
      </c>
      <c r="AC133" s="32">
        <v>186.52883958741467</v>
      </c>
      <c r="AD133" s="15">
        <f t="shared" si="45"/>
        <v>-2.2269494163332765E-2</v>
      </c>
      <c r="AE133" s="15">
        <f t="shared" si="46"/>
        <v>7.42612940011807E-2</v>
      </c>
      <c r="AF133" s="15">
        <f t="shared" si="47"/>
        <v>0.1686473773027346</v>
      </c>
      <c r="AG133" s="15">
        <f t="shared" si="48"/>
        <v>0.25722884356642339</v>
      </c>
      <c r="AH133" s="111">
        <f t="shared" si="49"/>
        <v>0.34690648383753953</v>
      </c>
    </row>
    <row r="134" spans="1:34" ht="15.75" x14ac:dyDescent="0.25">
      <c r="A134" s="25">
        <v>399</v>
      </c>
      <c r="B134" s="26" t="s">
        <v>125</v>
      </c>
      <c r="C134" s="25">
        <v>15</v>
      </c>
      <c r="D134" s="25">
        <v>24</v>
      </c>
      <c r="E134" s="31">
        <f>'Tasapainon muutos, pl. tasaus'!D124</f>
        <v>7817</v>
      </c>
      <c r="F134" s="64">
        <v>43.026431532292413</v>
      </c>
      <c r="G134" s="32">
        <v>276.38341140348712</v>
      </c>
      <c r="H134" s="61">
        <f t="shared" si="61"/>
        <v>233.35697987119471</v>
      </c>
      <c r="I134" s="64">
        <f t="shared" si="50"/>
        <v>-229.20307696670955</v>
      </c>
      <c r="J134" s="32">
        <f t="shared" si="51"/>
        <v>-217.20885286749478</v>
      </c>
      <c r="K134" s="32">
        <f t="shared" si="52"/>
        <v>-204.81457945893467</v>
      </c>
      <c r="L134" s="32">
        <f t="shared" si="53"/>
        <v>-191.33757757005228</v>
      </c>
      <c r="M134" s="32">
        <f t="shared" si="54"/>
        <v>-178.06504374676118</v>
      </c>
      <c r="N134" s="61">
        <f t="shared" si="55"/>
        <v>98.31836765672594</v>
      </c>
      <c r="O134" s="87">
        <f t="shared" si="42"/>
        <v>55.291936124433526</v>
      </c>
      <c r="P134" s="32">
        <f>Taulukko5[[#This Row],[Tasaus 2023, €/asukas]]*Taulukko5[[#This Row],[Asukasluku 31.12.2022]]</f>
        <v>-1791680.4526487684</v>
      </c>
      <c r="Q134" s="32">
        <f>Taulukko5[[#This Row],[Tasaus 2024, €/asukas]]*Taulukko5[[#This Row],[Asukasluku 31.12.2022]]</f>
        <v>-1697921.6028652068</v>
      </c>
      <c r="R134" s="32">
        <f>Taulukko5[[#This Row],[Tasaus 2025, €/asukas]]*Taulukko5[[#This Row],[Asukasluku 31.12.2022]]</f>
        <v>-1601035.5676304924</v>
      </c>
      <c r="S134" s="32">
        <f>Taulukko5[[#This Row],[Tasaus 2026, €/asukas]]*Taulukko5[[#This Row],[Asukasluku 31.12.2022]]</f>
        <v>-1495685.8438650987</v>
      </c>
      <c r="T134" s="32">
        <f>Taulukko5[[#This Row],[Tasaus 2027, €/asukas]]*Taulukko5[[#This Row],[Asukasluku 31.12.2022]]</f>
        <v>-1391934.4469684321</v>
      </c>
      <c r="U134" s="64">
        <f t="shared" si="56"/>
        <v>4.1539029044851645</v>
      </c>
      <c r="V134" s="32">
        <f t="shared" si="57"/>
        <v>16.148127003699926</v>
      </c>
      <c r="W134" s="32">
        <f t="shared" si="58"/>
        <v>28.542400412260037</v>
      </c>
      <c r="X134" s="32">
        <f t="shared" si="59"/>
        <v>42.019402301142435</v>
      </c>
      <c r="Y134" s="99">
        <f t="shared" si="60"/>
        <v>55.291936124433533</v>
      </c>
      <c r="Z134" s="110">
        <v>21.75</v>
      </c>
      <c r="AA134" s="34">
        <f t="shared" si="43"/>
        <v>9.11</v>
      </c>
      <c r="AB134" s="33">
        <f t="shared" si="44"/>
        <v>-12.64</v>
      </c>
      <c r="AC134" s="32">
        <v>188.15570210569228</v>
      </c>
      <c r="AD134" s="15">
        <f t="shared" si="45"/>
        <v>-2.2076944030916489E-2</v>
      </c>
      <c r="AE134" s="15">
        <f t="shared" si="46"/>
        <v>-8.5823213556552619E-2</v>
      </c>
      <c r="AF134" s="15">
        <f t="shared" si="47"/>
        <v>-0.15169564404817759</v>
      </c>
      <c r="AG134" s="15">
        <f t="shared" si="48"/>
        <v>-0.22332250275114687</v>
      </c>
      <c r="AH134" s="111">
        <f t="shared" si="49"/>
        <v>-0.29386266536516931</v>
      </c>
    </row>
    <row r="135" spans="1:34" ht="15.75" x14ac:dyDescent="0.25">
      <c r="A135" s="25">
        <v>400</v>
      </c>
      <c r="B135" s="26" t="s">
        <v>126</v>
      </c>
      <c r="C135" s="25">
        <v>2</v>
      </c>
      <c r="D135" s="25">
        <v>24</v>
      </c>
      <c r="E135" s="31">
        <f>'Tasapainon muutos, pl. tasaus'!D125</f>
        <v>8366</v>
      </c>
      <c r="F135" s="64">
        <v>167.84439381315124</v>
      </c>
      <c r="G135" s="32">
        <v>11.103982378198126</v>
      </c>
      <c r="H135" s="61">
        <f t="shared" si="61"/>
        <v>-156.7404114349531</v>
      </c>
      <c r="I135" s="64">
        <f t="shared" si="50"/>
        <v>160.89431433943827</v>
      </c>
      <c r="J135" s="32">
        <f t="shared" si="51"/>
        <v>142.88853843865303</v>
      </c>
      <c r="K135" s="32">
        <f t="shared" si="52"/>
        <v>125.28281184721313</v>
      </c>
      <c r="L135" s="32">
        <f t="shared" si="53"/>
        <v>108.75981373609554</v>
      </c>
      <c r="M135" s="32">
        <f t="shared" si="54"/>
        <v>92.032347559386636</v>
      </c>
      <c r="N135" s="61">
        <f t="shared" si="55"/>
        <v>103.13632993758476</v>
      </c>
      <c r="O135" s="87">
        <f t="shared" si="42"/>
        <v>-64.708063875566481</v>
      </c>
      <c r="P135" s="32">
        <f>Taulukko5[[#This Row],[Tasaus 2023, €/asukas]]*Taulukko5[[#This Row],[Asukasluku 31.12.2022]]</f>
        <v>1346041.8337637405</v>
      </c>
      <c r="Q135" s="32">
        <f>Taulukko5[[#This Row],[Tasaus 2024, €/asukas]]*Taulukko5[[#This Row],[Asukasluku 31.12.2022]]</f>
        <v>1195405.5125777712</v>
      </c>
      <c r="R135" s="32">
        <f>Taulukko5[[#This Row],[Tasaus 2025, €/asukas]]*Taulukko5[[#This Row],[Asukasluku 31.12.2022]]</f>
        <v>1048116.003913785</v>
      </c>
      <c r="S135" s="32">
        <f>Taulukko5[[#This Row],[Tasaus 2026, €/asukas]]*Taulukko5[[#This Row],[Asukasluku 31.12.2022]]</f>
        <v>909884.60171617533</v>
      </c>
      <c r="T135" s="32">
        <f>Taulukko5[[#This Row],[Tasaus 2027, €/asukas]]*Taulukko5[[#This Row],[Asukasluku 31.12.2022]]</f>
        <v>769942.61968182866</v>
      </c>
      <c r="U135" s="64">
        <f t="shared" si="56"/>
        <v>4.1539029044851645</v>
      </c>
      <c r="V135" s="32">
        <f t="shared" si="57"/>
        <v>-13.851872996300074</v>
      </c>
      <c r="W135" s="32">
        <f t="shared" si="58"/>
        <v>-31.457599587739978</v>
      </c>
      <c r="X135" s="32">
        <f t="shared" si="59"/>
        <v>-47.980597698857565</v>
      </c>
      <c r="Y135" s="99">
        <f t="shared" si="60"/>
        <v>-64.708063875566467</v>
      </c>
      <c r="Z135" s="110">
        <v>20.75</v>
      </c>
      <c r="AA135" s="34">
        <f t="shared" si="43"/>
        <v>8.11</v>
      </c>
      <c r="AB135" s="33">
        <f t="shared" si="44"/>
        <v>-12.64</v>
      </c>
      <c r="AC135" s="32">
        <v>168.01137160834784</v>
      </c>
      <c r="AD135" s="15">
        <f t="shared" si="45"/>
        <v>-2.4723939009130575E-2</v>
      </c>
      <c r="AE135" s="15">
        <f t="shared" si="46"/>
        <v>8.2446044358177401E-2</v>
      </c>
      <c r="AF135" s="15">
        <f t="shared" si="47"/>
        <v>0.18723494300773252</v>
      </c>
      <c r="AG135" s="15">
        <f t="shared" si="48"/>
        <v>0.28557946548228519</v>
      </c>
      <c r="AH135" s="111">
        <f t="shared" si="49"/>
        <v>0.38514097740007597</v>
      </c>
    </row>
    <row r="136" spans="1:34" ht="15.75" x14ac:dyDescent="0.25">
      <c r="A136" s="25">
        <v>402</v>
      </c>
      <c r="B136" s="26" t="s">
        <v>127</v>
      </c>
      <c r="C136" s="25">
        <v>11</v>
      </c>
      <c r="D136" s="25">
        <v>24</v>
      </c>
      <c r="E136" s="31">
        <f>'Tasapainon muutos, pl. tasaus'!D126</f>
        <v>9099</v>
      </c>
      <c r="F136" s="64">
        <v>-242.89950741851888</v>
      </c>
      <c r="G136" s="32">
        <v>-46.542123186858419</v>
      </c>
      <c r="H136" s="61">
        <f t="shared" si="61"/>
        <v>196.35738423166046</v>
      </c>
      <c r="I136" s="64">
        <f t="shared" si="50"/>
        <v>-192.2034813271753</v>
      </c>
      <c r="J136" s="32">
        <f t="shared" si="51"/>
        <v>-180.20925722796053</v>
      </c>
      <c r="K136" s="32">
        <f t="shared" si="52"/>
        <v>-167.81498381940042</v>
      </c>
      <c r="L136" s="32">
        <f t="shared" si="53"/>
        <v>-154.33798193051803</v>
      </c>
      <c r="M136" s="32">
        <f t="shared" si="54"/>
        <v>-141.06544810722693</v>
      </c>
      <c r="N136" s="61">
        <f t="shared" si="55"/>
        <v>-187.60757129408535</v>
      </c>
      <c r="O136" s="87">
        <f t="shared" si="42"/>
        <v>55.291936124433533</v>
      </c>
      <c r="P136" s="32">
        <f>Taulukko5[[#This Row],[Tasaus 2023, €/asukas]]*Taulukko5[[#This Row],[Asukasluku 31.12.2022]]</f>
        <v>-1748859.476595968</v>
      </c>
      <c r="Q136" s="32">
        <f>Taulukko5[[#This Row],[Tasaus 2024, €/asukas]]*Taulukko5[[#This Row],[Asukasluku 31.12.2022]]</f>
        <v>-1639724.031517213</v>
      </c>
      <c r="R136" s="32">
        <f>Taulukko5[[#This Row],[Tasaus 2025, €/asukas]]*Taulukko5[[#This Row],[Asukasluku 31.12.2022]]</f>
        <v>-1526948.5377727244</v>
      </c>
      <c r="S136" s="32">
        <f>Taulukko5[[#This Row],[Tasaus 2026, €/asukas]]*Taulukko5[[#This Row],[Asukasluku 31.12.2022]]</f>
        <v>-1404321.2975857835</v>
      </c>
      <c r="T136" s="32">
        <f>Taulukko5[[#This Row],[Tasaus 2027, €/asukas]]*Taulukko5[[#This Row],[Asukasluku 31.12.2022]]</f>
        <v>-1283554.5123276578</v>
      </c>
      <c r="U136" s="64">
        <f t="shared" si="56"/>
        <v>4.1539029044851645</v>
      </c>
      <c r="V136" s="32">
        <f t="shared" si="57"/>
        <v>16.148127003699926</v>
      </c>
      <c r="W136" s="32">
        <f t="shared" si="58"/>
        <v>28.542400412260037</v>
      </c>
      <c r="X136" s="32">
        <f t="shared" si="59"/>
        <v>42.019402301142435</v>
      </c>
      <c r="Y136" s="99">
        <f t="shared" si="60"/>
        <v>55.291936124433533</v>
      </c>
      <c r="Z136" s="110">
        <v>21.25</v>
      </c>
      <c r="AA136" s="34">
        <f t="shared" si="43"/>
        <v>8.61</v>
      </c>
      <c r="AB136" s="33">
        <f t="shared" si="44"/>
        <v>-12.64</v>
      </c>
      <c r="AC136" s="32">
        <v>150.88769435447469</v>
      </c>
      <c r="AD136" s="15">
        <f t="shared" si="45"/>
        <v>-2.7529765911370872E-2</v>
      </c>
      <c r="AE136" s="15">
        <f t="shared" si="46"/>
        <v>-0.10702083475252627</v>
      </c>
      <c r="AF136" s="15">
        <f t="shared" si="47"/>
        <v>-0.18916320866568792</v>
      </c>
      <c r="AG136" s="15">
        <f t="shared" si="48"/>
        <v>-0.27848130678190269</v>
      </c>
      <c r="AH136" s="111">
        <f t="shared" si="49"/>
        <v>-0.36644430389756172</v>
      </c>
    </row>
    <row r="137" spans="1:34" ht="15.75" x14ac:dyDescent="0.25">
      <c r="A137" s="25">
        <v>403</v>
      </c>
      <c r="B137" s="26" t="s">
        <v>128</v>
      </c>
      <c r="C137" s="25">
        <v>14</v>
      </c>
      <c r="D137" s="25">
        <v>25</v>
      </c>
      <c r="E137" s="31">
        <f>'Tasapainon muutos, pl. tasaus'!D127</f>
        <v>2820</v>
      </c>
      <c r="F137" s="64">
        <v>-11.455468946651735</v>
      </c>
      <c r="G137" s="32">
        <v>71.359592992633395</v>
      </c>
      <c r="H137" s="61">
        <f t="shared" si="61"/>
        <v>82.81506193928513</v>
      </c>
      <c r="I137" s="64">
        <f t="shared" si="50"/>
        <v>-78.661159034799965</v>
      </c>
      <c r="J137" s="32">
        <f t="shared" si="51"/>
        <v>-66.666934935585203</v>
      </c>
      <c r="K137" s="32">
        <f t="shared" si="52"/>
        <v>-54.2726615270251</v>
      </c>
      <c r="L137" s="32">
        <f t="shared" si="53"/>
        <v>-40.795659638142688</v>
      </c>
      <c r="M137" s="32">
        <f t="shared" si="54"/>
        <v>-27.523125814851596</v>
      </c>
      <c r="N137" s="61">
        <f t="shared" si="55"/>
        <v>43.836467177781799</v>
      </c>
      <c r="O137" s="87">
        <f t="shared" si="42"/>
        <v>55.291936124433533</v>
      </c>
      <c r="P137" s="32">
        <f>Taulukko5[[#This Row],[Tasaus 2023, €/asukas]]*Taulukko5[[#This Row],[Asukasluku 31.12.2022]]</f>
        <v>-221824.46847813591</v>
      </c>
      <c r="Q137" s="32">
        <f>Taulukko5[[#This Row],[Tasaus 2024, €/asukas]]*Taulukko5[[#This Row],[Asukasluku 31.12.2022]]</f>
        <v>-188000.75651835027</v>
      </c>
      <c r="R137" s="32">
        <f>Taulukko5[[#This Row],[Tasaus 2025, €/asukas]]*Taulukko5[[#This Row],[Asukasluku 31.12.2022]]</f>
        <v>-153048.90550621078</v>
      </c>
      <c r="S137" s="32">
        <f>Taulukko5[[#This Row],[Tasaus 2026, €/asukas]]*Taulukko5[[#This Row],[Asukasluku 31.12.2022]]</f>
        <v>-115043.76017956238</v>
      </c>
      <c r="T137" s="32">
        <f>Taulukko5[[#This Row],[Tasaus 2027, €/asukas]]*Taulukko5[[#This Row],[Asukasluku 31.12.2022]]</f>
        <v>-77615.214797881505</v>
      </c>
      <c r="U137" s="64">
        <f t="shared" si="56"/>
        <v>4.1539029044851645</v>
      </c>
      <c r="V137" s="32">
        <f t="shared" si="57"/>
        <v>16.148127003699926</v>
      </c>
      <c r="W137" s="32">
        <f t="shared" si="58"/>
        <v>28.542400412260029</v>
      </c>
      <c r="X137" s="32">
        <f t="shared" si="59"/>
        <v>42.019402301142442</v>
      </c>
      <c r="Y137" s="99">
        <f t="shared" si="60"/>
        <v>55.291936124433533</v>
      </c>
      <c r="Z137" s="110">
        <v>22</v>
      </c>
      <c r="AA137" s="34">
        <f t="shared" si="43"/>
        <v>9.36</v>
      </c>
      <c r="AB137" s="33">
        <f t="shared" si="44"/>
        <v>-12.64</v>
      </c>
      <c r="AC137" s="32">
        <v>137.39153403999978</v>
      </c>
      <c r="AD137" s="15">
        <f t="shared" si="45"/>
        <v>-3.023405287312542E-2</v>
      </c>
      <c r="AE137" s="15">
        <f t="shared" si="46"/>
        <v>-0.11753363929249531</v>
      </c>
      <c r="AF137" s="15">
        <f t="shared" si="47"/>
        <v>-0.20774497214617516</v>
      </c>
      <c r="AG137" s="15">
        <f t="shared" si="48"/>
        <v>-0.30583691051086914</v>
      </c>
      <c r="AH137" s="111">
        <f t="shared" si="49"/>
        <v>-0.40244063443047368</v>
      </c>
    </row>
    <row r="138" spans="1:34" ht="15.75" x14ac:dyDescent="0.25">
      <c r="A138" s="25">
        <v>405</v>
      </c>
      <c r="B138" s="26" t="s">
        <v>129</v>
      </c>
      <c r="C138" s="25">
        <v>9</v>
      </c>
      <c r="D138" s="25">
        <v>21</v>
      </c>
      <c r="E138" s="31">
        <f>'Tasapainon muutos, pl. tasaus'!D128</f>
        <v>72650</v>
      </c>
      <c r="F138" s="64">
        <v>188.58803083608336</v>
      </c>
      <c r="G138" s="32">
        <v>138.31094674272285</v>
      </c>
      <c r="H138" s="61">
        <f t="shared" si="61"/>
        <v>-50.277084093360514</v>
      </c>
      <c r="I138" s="64">
        <f t="shared" si="50"/>
        <v>54.430986997845679</v>
      </c>
      <c r="J138" s="32">
        <f t="shared" si="51"/>
        <v>36.425211097060448</v>
      </c>
      <c r="K138" s="32">
        <f t="shared" si="52"/>
        <v>18.81948450562054</v>
      </c>
      <c r="L138" s="32">
        <f t="shared" si="53"/>
        <v>2.2964863945029554</v>
      </c>
      <c r="M138" s="32">
        <f t="shared" si="54"/>
        <v>-4.7080638755664674</v>
      </c>
      <c r="N138" s="61">
        <f t="shared" si="55"/>
        <v>133.60288286715638</v>
      </c>
      <c r="O138" s="87">
        <f t="shared" si="42"/>
        <v>-54.985147968926981</v>
      </c>
      <c r="P138" s="32">
        <f>Taulukko5[[#This Row],[Tasaus 2023, €/asukas]]*Taulukko5[[#This Row],[Asukasluku 31.12.2022]]</f>
        <v>3954411.2053934885</v>
      </c>
      <c r="Q138" s="32">
        <f>Taulukko5[[#This Row],[Tasaus 2024, €/asukas]]*Taulukko5[[#This Row],[Asukasluku 31.12.2022]]</f>
        <v>2646291.5862014415</v>
      </c>
      <c r="R138" s="32">
        <f>Taulukko5[[#This Row],[Tasaus 2025, €/asukas]]*Taulukko5[[#This Row],[Asukasluku 31.12.2022]]</f>
        <v>1367235.5493333323</v>
      </c>
      <c r="S138" s="32">
        <f>Taulukko5[[#This Row],[Tasaus 2026, €/asukas]]*Taulukko5[[#This Row],[Asukasluku 31.12.2022]]</f>
        <v>166839.73656063972</v>
      </c>
      <c r="T138" s="32">
        <f>Taulukko5[[#This Row],[Tasaus 2027, €/asukas]]*Taulukko5[[#This Row],[Asukasluku 31.12.2022]]</f>
        <v>-342040.84055990388</v>
      </c>
      <c r="U138" s="64">
        <f t="shared" si="56"/>
        <v>4.1539029044851645</v>
      </c>
      <c r="V138" s="32">
        <f t="shared" si="57"/>
        <v>-13.851872996300067</v>
      </c>
      <c r="W138" s="32">
        <f t="shared" si="58"/>
        <v>-31.457599587739974</v>
      </c>
      <c r="X138" s="32">
        <f t="shared" si="59"/>
        <v>-47.980597698857558</v>
      </c>
      <c r="Y138" s="99">
        <f t="shared" si="60"/>
        <v>-54.985147968926981</v>
      </c>
      <c r="Z138" s="110">
        <v>21</v>
      </c>
      <c r="AA138" s="34">
        <f t="shared" si="43"/>
        <v>8.36</v>
      </c>
      <c r="AB138" s="33">
        <f t="shared" si="44"/>
        <v>-12.64</v>
      </c>
      <c r="AC138" s="32">
        <v>183.11602905429413</v>
      </c>
      <c r="AD138" s="15">
        <f t="shared" si="45"/>
        <v>-2.2684540102458902E-2</v>
      </c>
      <c r="AE138" s="15">
        <f t="shared" si="46"/>
        <v>7.5645333004643572E-2</v>
      </c>
      <c r="AF138" s="15">
        <f t="shared" si="47"/>
        <v>0.1717905294812436</v>
      </c>
      <c r="AG138" s="15">
        <f t="shared" si="48"/>
        <v>0.26202292582825315</v>
      </c>
      <c r="AH138" s="111">
        <f t="shared" si="49"/>
        <v>0.30027490358380265</v>
      </c>
    </row>
    <row r="139" spans="1:34" ht="15.75" x14ac:dyDescent="0.25">
      <c r="A139" s="25">
        <v>407</v>
      </c>
      <c r="B139" s="26" t="s">
        <v>130</v>
      </c>
      <c r="C139" s="25">
        <v>34</v>
      </c>
      <c r="D139" s="25">
        <v>25</v>
      </c>
      <c r="E139" s="31">
        <f>'Tasapainon muutos, pl. tasaus'!D129</f>
        <v>2518</v>
      </c>
      <c r="F139" s="64">
        <v>81.943883132219099</v>
      </c>
      <c r="G139" s="32">
        <v>40.296482103772469</v>
      </c>
      <c r="H139" s="61">
        <f t="shared" si="61"/>
        <v>-41.64740102844663</v>
      </c>
      <c r="I139" s="64">
        <f t="shared" si="50"/>
        <v>45.801303932931795</v>
      </c>
      <c r="J139" s="32">
        <f t="shared" si="51"/>
        <v>27.795528032146564</v>
      </c>
      <c r="K139" s="32">
        <f t="shared" si="52"/>
        <v>10.189801440706656</v>
      </c>
      <c r="L139" s="32">
        <f t="shared" si="53"/>
        <v>-2.9805976988575589</v>
      </c>
      <c r="M139" s="32">
        <f t="shared" si="54"/>
        <v>-4.7080638755664674</v>
      </c>
      <c r="N139" s="61">
        <f t="shared" si="55"/>
        <v>35.588418228206002</v>
      </c>
      <c r="O139" s="87">
        <f t="shared" si="42"/>
        <v>-46.355464904013097</v>
      </c>
      <c r="P139" s="32">
        <f>Taulukko5[[#This Row],[Tasaus 2023, €/asukas]]*Taulukko5[[#This Row],[Asukasluku 31.12.2022]]</f>
        <v>115327.68330312226</v>
      </c>
      <c r="Q139" s="32">
        <f>Taulukko5[[#This Row],[Tasaus 2024, €/asukas]]*Taulukko5[[#This Row],[Asukasluku 31.12.2022]]</f>
        <v>69989.139584945049</v>
      </c>
      <c r="R139" s="32">
        <f>Taulukko5[[#This Row],[Tasaus 2025, €/asukas]]*Taulukko5[[#This Row],[Asukasluku 31.12.2022]]</f>
        <v>25657.920027699362</v>
      </c>
      <c r="S139" s="32">
        <f>Taulukko5[[#This Row],[Tasaus 2026, €/asukas]]*Taulukko5[[#This Row],[Asukasluku 31.12.2022]]</f>
        <v>-7505.1450057233333</v>
      </c>
      <c r="T139" s="32">
        <f>Taulukko5[[#This Row],[Tasaus 2027, €/asukas]]*Taulukko5[[#This Row],[Asukasluku 31.12.2022]]</f>
        <v>-11854.904838676364</v>
      </c>
      <c r="U139" s="64">
        <f t="shared" si="56"/>
        <v>4.1539029044851645</v>
      </c>
      <c r="V139" s="32">
        <f t="shared" si="57"/>
        <v>-13.851872996300067</v>
      </c>
      <c r="W139" s="32">
        <f t="shared" si="58"/>
        <v>-31.457599587739974</v>
      </c>
      <c r="X139" s="32">
        <f t="shared" si="59"/>
        <v>-44.627998727304188</v>
      </c>
      <c r="Y139" s="99">
        <f t="shared" si="60"/>
        <v>-46.355464904013097</v>
      </c>
      <c r="Z139" s="110">
        <v>21.5</v>
      </c>
      <c r="AA139" s="34">
        <f t="shared" si="43"/>
        <v>8.86</v>
      </c>
      <c r="AB139" s="33">
        <f t="shared" si="44"/>
        <v>-12.64</v>
      </c>
      <c r="AC139" s="32">
        <v>158.14296525662002</v>
      </c>
      <c r="AD139" s="15">
        <f t="shared" si="45"/>
        <v>-2.6266757409946051E-2</v>
      </c>
      <c r="AE139" s="15">
        <f t="shared" si="46"/>
        <v>8.7590826274330361E-2</v>
      </c>
      <c r="AF139" s="15">
        <f t="shared" si="47"/>
        <v>0.19891874125854062</v>
      </c>
      <c r="AG139" s="15">
        <f t="shared" si="48"/>
        <v>0.28220034103246977</v>
      </c>
      <c r="AH139" s="111">
        <f t="shared" si="49"/>
        <v>0.29312378725662358</v>
      </c>
    </row>
    <row r="140" spans="1:34" ht="15.75" x14ac:dyDescent="0.25">
      <c r="A140" s="25">
        <v>408</v>
      </c>
      <c r="B140" s="26" t="s">
        <v>131</v>
      </c>
      <c r="C140" s="25">
        <v>14</v>
      </c>
      <c r="D140" s="25">
        <v>23</v>
      </c>
      <c r="E140" s="31">
        <f>'Tasapainon muutos, pl. tasaus'!D130</f>
        <v>14099</v>
      </c>
      <c r="F140" s="64">
        <v>-16.085679143547793</v>
      </c>
      <c r="G140" s="32">
        <v>27.788456136115169</v>
      </c>
      <c r="H140" s="61">
        <f t="shared" si="61"/>
        <v>43.874135279662966</v>
      </c>
      <c r="I140" s="64">
        <f t="shared" si="50"/>
        <v>-39.720232375177801</v>
      </c>
      <c r="J140" s="32">
        <f t="shared" si="51"/>
        <v>-27.726008275963032</v>
      </c>
      <c r="K140" s="32">
        <f t="shared" si="52"/>
        <v>-15.33173486740294</v>
      </c>
      <c r="L140" s="32">
        <f t="shared" si="53"/>
        <v>-2.9805976988575589</v>
      </c>
      <c r="M140" s="32">
        <f t="shared" si="54"/>
        <v>-4.7080638755664674</v>
      </c>
      <c r="N140" s="61">
        <f t="shared" si="55"/>
        <v>23.080392260548702</v>
      </c>
      <c r="O140" s="87">
        <f t="shared" si="42"/>
        <v>39.166071404096499</v>
      </c>
      <c r="P140" s="32">
        <f>Taulukko5[[#This Row],[Tasaus 2023, €/asukas]]*Taulukko5[[#This Row],[Asukasluku 31.12.2022]]</f>
        <v>-560015.55625763186</v>
      </c>
      <c r="Q140" s="32">
        <f>Taulukko5[[#This Row],[Tasaus 2024, €/asukas]]*Taulukko5[[#This Row],[Asukasluku 31.12.2022]]</f>
        <v>-390908.9906828028</v>
      </c>
      <c r="R140" s="32">
        <f>Taulukko5[[#This Row],[Tasaus 2025, €/asukas]]*Taulukko5[[#This Row],[Asukasluku 31.12.2022]]</f>
        <v>-216162.12989551405</v>
      </c>
      <c r="S140" s="32">
        <f>Taulukko5[[#This Row],[Tasaus 2026, €/asukas]]*Taulukko5[[#This Row],[Asukasluku 31.12.2022]]</f>
        <v>-42023.446956192725</v>
      </c>
      <c r="T140" s="32">
        <f>Taulukko5[[#This Row],[Tasaus 2027, €/asukas]]*Taulukko5[[#This Row],[Asukasluku 31.12.2022]]</f>
        <v>-66378.99258161163</v>
      </c>
      <c r="U140" s="64">
        <f t="shared" si="56"/>
        <v>4.1539029044851645</v>
      </c>
      <c r="V140" s="32">
        <f t="shared" si="57"/>
        <v>16.148127003699933</v>
      </c>
      <c r="W140" s="32">
        <f t="shared" si="58"/>
        <v>28.542400412260026</v>
      </c>
      <c r="X140" s="32">
        <f t="shared" si="59"/>
        <v>40.893537580805408</v>
      </c>
      <c r="Y140" s="99">
        <f t="shared" si="60"/>
        <v>39.166071404096499</v>
      </c>
      <c r="Z140" s="110">
        <v>21.5</v>
      </c>
      <c r="AA140" s="34">
        <f t="shared" si="43"/>
        <v>8.86</v>
      </c>
      <c r="AB140" s="33">
        <f t="shared" si="44"/>
        <v>-12.64</v>
      </c>
      <c r="AC140" s="32">
        <v>165.53533731997456</v>
      </c>
      <c r="AD140" s="15">
        <f t="shared" si="45"/>
        <v>-2.5093753223553724E-2</v>
      </c>
      <c r="AE140" s="15">
        <f t="shared" si="46"/>
        <v>-9.7550935438553019E-2</v>
      </c>
      <c r="AF140" s="15">
        <f t="shared" si="47"/>
        <v>-0.17242481801386292</v>
      </c>
      <c r="AG140" s="15">
        <f t="shared" si="48"/>
        <v>-0.24703811429555669</v>
      </c>
      <c r="AH140" s="111">
        <f t="shared" si="49"/>
        <v>-0.23660248040205292</v>
      </c>
    </row>
    <row r="141" spans="1:34" ht="15.75" x14ac:dyDescent="0.25">
      <c r="A141" s="25">
        <v>410</v>
      </c>
      <c r="B141" s="26" t="s">
        <v>132</v>
      </c>
      <c r="C141" s="25">
        <v>13</v>
      </c>
      <c r="D141" s="25">
        <v>23</v>
      </c>
      <c r="E141" s="31">
        <f>'Tasapainon muutos, pl. tasaus'!D131</f>
        <v>18775</v>
      </c>
      <c r="F141" s="64">
        <v>-153.75547524408398</v>
      </c>
      <c r="G141" s="32">
        <v>-6.2037388044694923</v>
      </c>
      <c r="H141" s="61">
        <f t="shared" si="61"/>
        <v>147.5517364396145</v>
      </c>
      <c r="I141" s="64">
        <f t="shared" si="50"/>
        <v>-143.39783353512934</v>
      </c>
      <c r="J141" s="32">
        <f t="shared" si="51"/>
        <v>-131.40360943591457</v>
      </c>
      <c r="K141" s="32">
        <f t="shared" si="52"/>
        <v>-119.00933602735448</v>
      </c>
      <c r="L141" s="32">
        <f t="shared" si="53"/>
        <v>-105.53233413847207</v>
      </c>
      <c r="M141" s="32">
        <f t="shared" si="54"/>
        <v>-92.259800315180968</v>
      </c>
      <c r="N141" s="61">
        <f t="shared" si="55"/>
        <v>-98.463539119650463</v>
      </c>
      <c r="O141" s="87">
        <f t="shared" si="42"/>
        <v>55.291936124433519</v>
      </c>
      <c r="P141" s="32">
        <f>Taulukko5[[#This Row],[Tasaus 2023, €/asukas]]*Taulukko5[[#This Row],[Asukasluku 31.12.2022]]</f>
        <v>-2692294.3246220532</v>
      </c>
      <c r="Q141" s="32">
        <f>Taulukko5[[#This Row],[Tasaus 2024, €/asukas]]*Taulukko5[[#This Row],[Asukasluku 31.12.2022]]</f>
        <v>-2467102.7671592962</v>
      </c>
      <c r="R141" s="32">
        <f>Taulukko5[[#This Row],[Tasaus 2025, €/asukas]]*Taulukko5[[#This Row],[Asukasluku 31.12.2022]]</f>
        <v>-2234400.2839135802</v>
      </c>
      <c r="S141" s="32">
        <f>Taulukko5[[#This Row],[Tasaus 2026, €/asukas]]*Taulukko5[[#This Row],[Asukasluku 31.12.2022]]</f>
        <v>-1981369.5734498131</v>
      </c>
      <c r="T141" s="32">
        <f>Taulukko5[[#This Row],[Tasaus 2027, €/asukas]]*Taulukko5[[#This Row],[Asukasluku 31.12.2022]]</f>
        <v>-1732177.7509175227</v>
      </c>
      <c r="U141" s="64">
        <f t="shared" si="56"/>
        <v>4.1539029044851645</v>
      </c>
      <c r="V141" s="32">
        <f t="shared" si="57"/>
        <v>16.148127003699926</v>
      </c>
      <c r="W141" s="32">
        <f t="shared" si="58"/>
        <v>28.542400412260022</v>
      </c>
      <c r="X141" s="32">
        <f t="shared" si="59"/>
        <v>42.019402301142435</v>
      </c>
      <c r="Y141" s="99">
        <f t="shared" si="60"/>
        <v>55.291936124433533</v>
      </c>
      <c r="Z141" s="110">
        <v>21.5</v>
      </c>
      <c r="AA141" s="34">
        <f t="shared" si="43"/>
        <v>8.86</v>
      </c>
      <c r="AB141" s="33">
        <f t="shared" si="44"/>
        <v>-12.64</v>
      </c>
      <c r="AC141" s="32">
        <v>172.87856508679087</v>
      </c>
      <c r="AD141" s="15">
        <f t="shared" si="45"/>
        <v>-2.4027865469613108E-2</v>
      </c>
      <c r="AE141" s="15">
        <f t="shared" si="46"/>
        <v>-9.3407340554874582E-2</v>
      </c>
      <c r="AF141" s="15">
        <f t="shared" si="47"/>
        <v>-0.16510086370702334</v>
      </c>
      <c r="AG141" s="15">
        <f t="shared" si="48"/>
        <v>-0.24305732917234291</v>
      </c>
      <c r="AH141" s="111">
        <f t="shared" si="49"/>
        <v>-0.31983106810653544</v>
      </c>
    </row>
    <row r="142" spans="1:34" ht="15.75" x14ac:dyDescent="0.25">
      <c r="A142" s="25">
        <v>416</v>
      </c>
      <c r="B142" s="26" t="s">
        <v>133</v>
      </c>
      <c r="C142" s="25">
        <v>9</v>
      </c>
      <c r="D142" s="25">
        <v>25</v>
      </c>
      <c r="E142" s="31">
        <f>'Tasapainon muutos, pl. tasaus'!D132</f>
        <v>2886</v>
      </c>
      <c r="F142" s="64">
        <v>18.354482854212417</v>
      </c>
      <c r="G142" s="32">
        <v>123.54687967167894</v>
      </c>
      <c r="H142" s="61">
        <f t="shared" si="61"/>
        <v>105.19239681746652</v>
      </c>
      <c r="I142" s="64">
        <f t="shared" si="50"/>
        <v>-101.03849391298135</v>
      </c>
      <c r="J142" s="32">
        <f t="shared" si="51"/>
        <v>-89.04426981376659</v>
      </c>
      <c r="K142" s="32">
        <f t="shared" si="52"/>
        <v>-76.649996405206494</v>
      </c>
      <c r="L142" s="32">
        <f t="shared" si="53"/>
        <v>-63.172994516324074</v>
      </c>
      <c r="M142" s="32">
        <f t="shared" si="54"/>
        <v>-49.900460693032983</v>
      </c>
      <c r="N142" s="61">
        <f t="shared" si="55"/>
        <v>73.646418978645954</v>
      </c>
      <c r="O142" s="87">
        <f t="shared" si="42"/>
        <v>55.291936124433533</v>
      </c>
      <c r="P142" s="32">
        <f>Taulukko5[[#This Row],[Tasaus 2023, €/asukas]]*Taulukko5[[#This Row],[Asukasluku 31.12.2022]]</f>
        <v>-291597.09343286417</v>
      </c>
      <c r="Q142" s="32">
        <f>Taulukko5[[#This Row],[Tasaus 2024, €/asukas]]*Taulukko5[[#This Row],[Asukasluku 31.12.2022]]</f>
        <v>-256981.76268253039</v>
      </c>
      <c r="R142" s="32">
        <f>Taulukko5[[#This Row],[Tasaus 2025, €/asukas]]*Taulukko5[[#This Row],[Asukasluku 31.12.2022]]</f>
        <v>-221211.88962542595</v>
      </c>
      <c r="S142" s="32">
        <f>Taulukko5[[#This Row],[Tasaus 2026, €/asukas]]*Taulukko5[[#This Row],[Asukasluku 31.12.2022]]</f>
        <v>-182317.26217411127</v>
      </c>
      <c r="T142" s="32">
        <f>Taulukko5[[#This Row],[Tasaus 2027, €/asukas]]*Taulukko5[[#This Row],[Asukasluku 31.12.2022]]</f>
        <v>-144012.7295600932</v>
      </c>
      <c r="U142" s="64">
        <f t="shared" si="56"/>
        <v>4.1539029044851645</v>
      </c>
      <c r="V142" s="32">
        <f t="shared" si="57"/>
        <v>16.148127003699926</v>
      </c>
      <c r="W142" s="32">
        <f t="shared" si="58"/>
        <v>28.542400412260022</v>
      </c>
      <c r="X142" s="32">
        <f t="shared" si="59"/>
        <v>42.019402301142442</v>
      </c>
      <c r="Y142" s="99">
        <f t="shared" si="60"/>
        <v>55.291936124433533</v>
      </c>
      <c r="Z142" s="110">
        <v>21.999999999999996</v>
      </c>
      <c r="AA142" s="34">
        <f t="shared" si="43"/>
        <v>9.3599999999999959</v>
      </c>
      <c r="AB142" s="33">
        <f t="shared" si="44"/>
        <v>-12.64</v>
      </c>
      <c r="AC142" s="32">
        <v>168.41963307426005</v>
      </c>
      <c r="AD142" s="15">
        <f t="shared" si="45"/>
        <v>-2.4664006378957104E-2</v>
      </c>
      <c r="AE142" s="15">
        <f t="shared" si="46"/>
        <v>-9.5880312223337108E-2</v>
      </c>
      <c r="AF142" s="15">
        <f t="shared" si="47"/>
        <v>-0.16947193086256773</v>
      </c>
      <c r="AG142" s="15">
        <f t="shared" si="48"/>
        <v>-0.24949230403925135</v>
      </c>
      <c r="AH142" s="111">
        <f t="shared" si="49"/>
        <v>-0.32829863784380803</v>
      </c>
    </row>
    <row r="143" spans="1:34" ht="15.75" x14ac:dyDescent="0.25">
      <c r="A143" s="25">
        <v>418</v>
      </c>
      <c r="B143" s="26" t="s">
        <v>134</v>
      </c>
      <c r="C143" s="25">
        <v>6</v>
      </c>
      <c r="D143" s="25">
        <v>22</v>
      </c>
      <c r="E143" s="31">
        <f>'Tasapainon muutos, pl. tasaus'!D133</f>
        <v>24580</v>
      </c>
      <c r="F143" s="64">
        <v>-68.451379580465982</v>
      </c>
      <c r="G143" s="32">
        <v>-85.892543963656934</v>
      </c>
      <c r="H143" s="61">
        <f t="shared" si="61"/>
        <v>-17.441164383190952</v>
      </c>
      <c r="I143" s="64">
        <f t="shared" si="50"/>
        <v>21.595067287676116</v>
      </c>
      <c r="J143" s="32">
        <f t="shared" si="51"/>
        <v>3.5892913868908849</v>
      </c>
      <c r="K143" s="32">
        <f t="shared" si="52"/>
        <v>-1.4575995877399734</v>
      </c>
      <c r="L143" s="32">
        <f t="shared" si="53"/>
        <v>-2.9805976988575589</v>
      </c>
      <c r="M143" s="32">
        <f t="shared" si="54"/>
        <v>-4.7080638755664674</v>
      </c>
      <c r="N143" s="61">
        <f t="shared" si="55"/>
        <v>-90.6006078392234</v>
      </c>
      <c r="O143" s="87">
        <f t="shared" si="42"/>
        <v>-22.149228258757418</v>
      </c>
      <c r="P143" s="32">
        <f>Taulukko5[[#This Row],[Tasaus 2023, €/asukas]]*Taulukko5[[#This Row],[Asukasluku 31.12.2022]]</f>
        <v>530806.75393107894</v>
      </c>
      <c r="Q143" s="32">
        <f>Taulukko5[[#This Row],[Tasaus 2024, €/asukas]]*Taulukko5[[#This Row],[Asukasluku 31.12.2022]]</f>
        <v>88224.782289777955</v>
      </c>
      <c r="R143" s="32">
        <f>Taulukko5[[#This Row],[Tasaus 2025, €/asukas]]*Taulukko5[[#This Row],[Asukasluku 31.12.2022]]</f>
        <v>-35827.797866648551</v>
      </c>
      <c r="S143" s="32">
        <f>Taulukko5[[#This Row],[Tasaus 2026, €/asukas]]*Taulukko5[[#This Row],[Asukasluku 31.12.2022]]</f>
        <v>-73263.091437918803</v>
      </c>
      <c r="T143" s="32">
        <f>Taulukko5[[#This Row],[Tasaus 2027, €/asukas]]*Taulukko5[[#This Row],[Asukasluku 31.12.2022]]</f>
        <v>-115724.21006142377</v>
      </c>
      <c r="U143" s="64">
        <f t="shared" si="56"/>
        <v>4.1539029044851645</v>
      </c>
      <c r="V143" s="32">
        <f t="shared" si="57"/>
        <v>-13.851872996300067</v>
      </c>
      <c r="W143" s="32">
        <f t="shared" si="58"/>
        <v>-18.898763970930926</v>
      </c>
      <c r="X143" s="32">
        <f t="shared" si="59"/>
        <v>-20.42176208204851</v>
      </c>
      <c r="Y143" s="99">
        <f t="shared" si="60"/>
        <v>-22.149228258757418</v>
      </c>
      <c r="Z143" s="110">
        <v>20.5</v>
      </c>
      <c r="AA143" s="34">
        <f t="shared" si="43"/>
        <v>7.8599999999999994</v>
      </c>
      <c r="AB143" s="33">
        <f t="shared" si="44"/>
        <v>-12.64</v>
      </c>
      <c r="AC143" s="32">
        <v>205.7543099133193</v>
      </c>
      <c r="AD143" s="15">
        <f t="shared" si="45"/>
        <v>-2.0188655616667914E-2</v>
      </c>
      <c r="AE143" s="15">
        <f t="shared" si="46"/>
        <v>6.7322395346836816E-2</v>
      </c>
      <c r="AF143" s="15">
        <f t="shared" si="47"/>
        <v>9.1851120780374634E-2</v>
      </c>
      <c r="AG143" s="15">
        <f t="shared" si="48"/>
        <v>9.9253143667570515E-2</v>
      </c>
      <c r="AH143" s="111">
        <f t="shared" si="49"/>
        <v>0.10764891519447879</v>
      </c>
    </row>
    <row r="144" spans="1:34" ht="15.75" x14ac:dyDescent="0.25">
      <c r="A144" s="25">
        <v>420</v>
      </c>
      <c r="B144" s="26" t="s">
        <v>135</v>
      </c>
      <c r="C144" s="25">
        <v>11</v>
      </c>
      <c r="D144" s="25">
        <v>24</v>
      </c>
      <c r="E144" s="31">
        <f>'Tasapainon muutos, pl. tasaus'!D134</f>
        <v>9177</v>
      </c>
      <c r="F144" s="64">
        <v>139.66885175819965</v>
      </c>
      <c r="G144" s="32">
        <v>269.25359162670799</v>
      </c>
      <c r="H144" s="61">
        <f t="shared" si="61"/>
        <v>129.58473986850834</v>
      </c>
      <c r="I144" s="64">
        <f t="shared" si="50"/>
        <v>-125.43083696402317</v>
      </c>
      <c r="J144" s="32">
        <f t="shared" si="51"/>
        <v>-113.43661286480841</v>
      </c>
      <c r="K144" s="32">
        <f t="shared" si="52"/>
        <v>-101.04233945624831</v>
      </c>
      <c r="L144" s="32">
        <f t="shared" si="53"/>
        <v>-87.565337567365901</v>
      </c>
      <c r="M144" s="32">
        <f t="shared" si="54"/>
        <v>-74.292803744074803</v>
      </c>
      <c r="N144" s="61">
        <f t="shared" si="55"/>
        <v>194.96078788263318</v>
      </c>
      <c r="O144" s="87">
        <f t="shared" si="42"/>
        <v>55.291936124433533</v>
      </c>
      <c r="P144" s="32">
        <f>Taulukko5[[#This Row],[Tasaus 2023, €/asukas]]*Taulukko5[[#This Row],[Asukasluku 31.12.2022]]</f>
        <v>-1151078.7908188407</v>
      </c>
      <c r="Q144" s="32">
        <f>Taulukko5[[#This Row],[Tasaus 2024, €/asukas]]*Taulukko5[[#This Row],[Asukasluku 31.12.2022]]</f>
        <v>-1041007.7962603468</v>
      </c>
      <c r="R144" s="32">
        <f>Taulukko5[[#This Row],[Tasaus 2025, €/asukas]]*Taulukko5[[#This Row],[Asukasluku 31.12.2022]]</f>
        <v>-927265.54918999074</v>
      </c>
      <c r="S144" s="32">
        <f>Taulukko5[[#This Row],[Tasaus 2026, €/asukas]]*Taulukko5[[#This Row],[Asukasluku 31.12.2022]]</f>
        <v>-803587.10285571683</v>
      </c>
      <c r="T144" s="32">
        <f>Taulukko5[[#This Row],[Tasaus 2027, €/asukas]]*Taulukko5[[#This Row],[Asukasluku 31.12.2022]]</f>
        <v>-681785.05995937448</v>
      </c>
      <c r="U144" s="64">
        <f t="shared" si="56"/>
        <v>4.1539029044851645</v>
      </c>
      <c r="V144" s="32">
        <f t="shared" si="57"/>
        <v>16.148127003699926</v>
      </c>
      <c r="W144" s="32">
        <f t="shared" si="58"/>
        <v>28.542400412260022</v>
      </c>
      <c r="X144" s="32">
        <f t="shared" si="59"/>
        <v>42.019402301142435</v>
      </c>
      <c r="Y144" s="99">
        <f t="shared" si="60"/>
        <v>55.291936124433533</v>
      </c>
      <c r="Z144" s="110">
        <v>21</v>
      </c>
      <c r="AA144" s="34">
        <f t="shared" si="43"/>
        <v>8.36</v>
      </c>
      <c r="AB144" s="33">
        <f t="shared" si="44"/>
        <v>-12.64</v>
      </c>
      <c r="AC144" s="32">
        <v>170.78003729310876</v>
      </c>
      <c r="AD144" s="15">
        <f t="shared" si="45"/>
        <v>-2.4323117445839679E-2</v>
      </c>
      <c r="AE144" s="15">
        <f t="shared" si="46"/>
        <v>-9.4555120490956393E-2</v>
      </c>
      <c r="AF144" s="15">
        <f t="shared" si="47"/>
        <v>-0.16712960639113147</v>
      </c>
      <c r="AG144" s="15">
        <f t="shared" si="48"/>
        <v>-0.24604399300501842</v>
      </c>
      <c r="AH144" s="111">
        <f t="shared" si="49"/>
        <v>-0.32376111986400563</v>
      </c>
    </row>
    <row r="145" spans="1:34" ht="15.75" x14ac:dyDescent="0.25">
      <c r="A145" s="25">
        <v>421</v>
      </c>
      <c r="B145" s="26" t="s">
        <v>136</v>
      </c>
      <c r="C145" s="25">
        <v>16</v>
      </c>
      <c r="D145" s="25">
        <v>26</v>
      </c>
      <c r="E145" s="31">
        <f>'Tasapainon muutos, pl. tasaus'!D135</f>
        <v>695</v>
      </c>
      <c r="F145" s="64">
        <v>-1347.252307839819</v>
      </c>
      <c r="G145" s="32">
        <v>-980.12114183202436</v>
      </c>
      <c r="H145" s="61">
        <f t="shared" si="61"/>
        <v>367.1311660077946</v>
      </c>
      <c r="I145" s="64">
        <f t="shared" si="50"/>
        <v>-362.97726310330944</v>
      </c>
      <c r="J145" s="32">
        <f t="shared" si="51"/>
        <v>-350.98303900409468</v>
      </c>
      <c r="K145" s="32">
        <f t="shared" si="52"/>
        <v>-338.5887655955346</v>
      </c>
      <c r="L145" s="32">
        <f t="shared" si="53"/>
        <v>-325.11176370665214</v>
      </c>
      <c r="M145" s="32">
        <f t="shared" si="54"/>
        <v>-311.8392298833611</v>
      </c>
      <c r="N145" s="61">
        <f t="shared" si="55"/>
        <v>-1291.9603717153855</v>
      </c>
      <c r="O145" s="87">
        <f t="shared" ref="O145:O208" si="62">N145-F145</f>
        <v>55.291936124433505</v>
      </c>
      <c r="P145" s="32">
        <f>Taulukko5[[#This Row],[Tasaus 2023, €/asukas]]*Taulukko5[[#This Row],[Asukasluku 31.12.2022]]</f>
        <v>-252269.19785680005</v>
      </c>
      <c r="Q145" s="32">
        <f>Taulukko5[[#This Row],[Tasaus 2024, €/asukas]]*Taulukko5[[#This Row],[Asukasluku 31.12.2022]]</f>
        <v>-243933.21210784581</v>
      </c>
      <c r="R145" s="32">
        <f>Taulukko5[[#This Row],[Tasaus 2025, €/asukas]]*Taulukko5[[#This Row],[Asukasluku 31.12.2022]]</f>
        <v>-235319.19208889655</v>
      </c>
      <c r="S145" s="32">
        <f>Taulukko5[[#This Row],[Tasaus 2026, €/asukas]]*Taulukko5[[#This Row],[Asukasluku 31.12.2022]]</f>
        <v>-225952.67577612324</v>
      </c>
      <c r="T145" s="32">
        <f>Taulukko5[[#This Row],[Tasaus 2027, €/asukas]]*Taulukko5[[#This Row],[Asukasluku 31.12.2022]]</f>
        <v>-216728.26476893597</v>
      </c>
      <c r="U145" s="64">
        <f t="shared" si="56"/>
        <v>4.1539029044851645</v>
      </c>
      <c r="V145" s="32">
        <f t="shared" si="57"/>
        <v>16.148127003699926</v>
      </c>
      <c r="W145" s="32">
        <f t="shared" si="58"/>
        <v>28.542400412260008</v>
      </c>
      <c r="X145" s="32">
        <f t="shared" si="59"/>
        <v>42.019402301142463</v>
      </c>
      <c r="Y145" s="99">
        <f t="shared" si="60"/>
        <v>55.291936124433505</v>
      </c>
      <c r="Z145" s="110">
        <v>21</v>
      </c>
      <c r="AA145" s="34">
        <f t="shared" ref="AA145:AA208" si="63">Z145-$E$9</f>
        <v>8.36</v>
      </c>
      <c r="AB145" s="33">
        <f t="shared" ref="AB145:AB208" si="64">AA145-Z145</f>
        <v>-12.64</v>
      </c>
      <c r="AC145" s="32">
        <v>127.19994974879405</v>
      </c>
      <c r="AD145" s="15">
        <f t="shared" ref="AD145:AD208" si="65">-U145/$AC145</f>
        <v>-3.2656482276043876E-2</v>
      </c>
      <c r="AE145" s="15">
        <f t="shared" ref="AE145:AE208" si="66">-V145/$AC145</f>
        <v>-0.12695073414408342</v>
      </c>
      <c r="AF145" s="15">
        <f t="shared" ref="AF145:AF208" si="67">-W145/$AC145</f>
        <v>-0.22439002899472929</v>
      </c>
      <c r="AG145" s="15">
        <f t="shared" ref="AG145:AG208" si="68">-X145/$AC145</f>
        <v>-0.33034134356284078</v>
      </c>
      <c r="AH145" s="111">
        <f t="shared" ref="AH145:AH208" si="69">-Y145/$AC145</f>
        <v>-0.4346852041500725</v>
      </c>
    </row>
    <row r="146" spans="1:34" ht="15.75" x14ac:dyDescent="0.25">
      <c r="A146" s="25">
        <v>422</v>
      </c>
      <c r="B146" s="26" t="s">
        <v>137</v>
      </c>
      <c r="C146" s="25">
        <v>12</v>
      </c>
      <c r="D146" s="25">
        <v>23</v>
      </c>
      <c r="E146" s="31">
        <f>'Tasapainon muutos, pl. tasaus'!D136</f>
        <v>10372</v>
      </c>
      <c r="F146" s="64">
        <v>18.717603580995309</v>
      </c>
      <c r="G146" s="32">
        <v>33.749567655841808</v>
      </c>
      <c r="H146" s="61">
        <f t="shared" si="61"/>
        <v>15.031964074846499</v>
      </c>
      <c r="I146" s="64">
        <f t="shared" ref="I146:I209" si="70">H146*(-1)+$H$17</f>
        <v>-10.878061170361335</v>
      </c>
      <c r="J146" s="32">
        <f t="shared" ref="J146:J209" si="71">IF($H146&lt;-15,-$H146-15,IF($H146&gt;15,15-$H146,0))-$J$17</f>
        <v>1.116162928853434</v>
      </c>
      <c r="K146" s="32">
        <f t="shared" ref="K146:K209" si="72">IF($H146&lt;-30,-$H146-30,IF($H146&gt;30,30-$H146,0))-$K$17</f>
        <v>-1.4575995877399734</v>
      </c>
      <c r="L146" s="32">
        <f t="shared" ref="L146:L209" si="73">IF($H146&lt;-45,-$H146-45,IF($H146&gt;45,45-$H146,0))-$L$17</f>
        <v>-2.9805976988575589</v>
      </c>
      <c r="M146" s="32">
        <f t="shared" ref="M146:M209" si="74">IF($H146&lt;-60,-$H146-60,IF($H146&gt;60,60-$H146,0))-$M$17</f>
        <v>-4.7080638755664674</v>
      </c>
      <c r="N146" s="61">
        <f t="shared" ref="N146:N209" si="75">G146+M146</f>
        <v>29.041503780275342</v>
      </c>
      <c r="O146" s="87">
        <f t="shared" si="62"/>
        <v>10.323900199280033</v>
      </c>
      <c r="P146" s="32">
        <f>Taulukko5[[#This Row],[Tasaus 2023, €/asukas]]*Taulukko5[[#This Row],[Asukasluku 31.12.2022]]</f>
        <v>-112827.25045898776</v>
      </c>
      <c r="Q146" s="32">
        <f>Taulukko5[[#This Row],[Tasaus 2024, €/asukas]]*Taulukko5[[#This Row],[Asukasluku 31.12.2022]]</f>
        <v>11576.841898067818</v>
      </c>
      <c r="R146" s="32">
        <f>Taulukko5[[#This Row],[Tasaus 2025, €/asukas]]*Taulukko5[[#This Row],[Asukasluku 31.12.2022]]</f>
        <v>-15118.222924039004</v>
      </c>
      <c r="S146" s="32">
        <f>Taulukko5[[#This Row],[Tasaus 2026, €/asukas]]*Taulukko5[[#This Row],[Asukasluku 31.12.2022]]</f>
        <v>-30914.759332550602</v>
      </c>
      <c r="T146" s="32">
        <f>Taulukko5[[#This Row],[Tasaus 2027, €/asukas]]*Taulukko5[[#This Row],[Asukasluku 31.12.2022]]</f>
        <v>-48832.038517375404</v>
      </c>
      <c r="U146" s="64">
        <f t="shared" ref="U146:U209" si="76">$H146+I146</f>
        <v>4.1539029044851645</v>
      </c>
      <c r="V146" s="32">
        <f t="shared" ref="V146:V209" si="77">$H146+J146</f>
        <v>16.148127003699933</v>
      </c>
      <c r="W146" s="32">
        <f t="shared" ref="W146:W209" si="78">$H146+K146</f>
        <v>13.574364487106525</v>
      </c>
      <c r="X146" s="32">
        <f t="shared" ref="X146:X209" si="79">$H146+L146</f>
        <v>12.051366375988941</v>
      </c>
      <c r="Y146" s="99">
        <f t="shared" ref="Y146:Y209" si="80">$H146+M146</f>
        <v>10.323900199280033</v>
      </c>
      <c r="Z146" s="110">
        <v>21</v>
      </c>
      <c r="AA146" s="34">
        <f t="shared" si="63"/>
        <v>8.36</v>
      </c>
      <c r="AB146" s="33">
        <f t="shared" si="64"/>
        <v>-12.64</v>
      </c>
      <c r="AC146" s="32">
        <v>149.470245562879</v>
      </c>
      <c r="AD146" s="15">
        <f t="shared" si="65"/>
        <v>-2.7790834816938229E-2</v>
      </c>
      <c r="AE146" s="15">
        <f t="shared" si="66"/>
        <v>-0.10803572940479819</v>
      </c>
      <c r="AF146" s="15">
        <f t="shared" si="67"/>
        <v>-9.0816499538003859E-2</v>
      </c>
      <c r="AG146" s="15">
        <f t="shared" si="68"/>
        <v>-8.0627193262482355E-2</v>
      </c>
      <c r="AH146" s="111">
        <f t="shared" si="69"/>
        <v>-6.9069935360057899E-2</v>
      </c>
    </row>
    <row r="147" spans="1:34" ht="15.75" x14ac:dyDescent="0.25">
      <c r="A147" s="25">
        <v>423</v>
      </c>
      <c r="B147" s="26" t="s">
        <v>138</v>
      </c>
      <c r="C147" s="25">
        <v>2</v>
      </c>
      <c r="D147" s="25">
        <v>23</v>
      </c>
      <c r="E147" s="31">
        <f>'Tasapainon muutos, pl. tasaus'!D137</f>
        <v>20497</v>
      </c>
      <c r="F147" s="64">
        <v>315.69374989702021</v>
      </c>
      <c r="G147" s="32">
        <v>255.51293795262416</v>
      </c>
      <c r="H147" s="61">
        <f t="shared" ref="H147:H210" si="81">G147-F147</f>
        <v>-60.180811944396055</v>
      </c>
      <c r="I147" s="64">
        <f t="shared" si="70"/>
        <v>64.334714848881219</v>
      </c>
      <c r="J147" s="32">
        <f t="shared" si="71"/>
        <v>46.328938948095988</v>
      </c>
      <c r="K147" s="32">
        <f t="shared" si="72"/>
        <v>28.723212356656081</v>
      </c>
      <c r="L147" s="32">
        <f t="shared" si="73"/>
        <v>12.200214245538497</v>
      </c>
      <c r="M147" s="32">
        <f t="shared" si="74"/>
        <v>-4.5272519311704125</v>
      </c>
      <c r="N147" s="61">
        <f t="shared" si="75"/>
        <v>250.98568602145374</v>
      </c>
      <c r="O147" s="87">
        <f t="shared" si="62"/>
        <v>-64.708063875566467</v>
      </c>
      <c r="P147" s="32">
        <f>Taulukko5[[#This Row],[Tasaus 2023, €/asukas]]*Taulukko5[[#This Row],[Asukasluku 31.12.2022]]</f>
        <v>1318668.6502575183</v>
      </c>
      <c r="Q147" s="32">
        <f>Taulukko5[[#This Row],[Tasaus 2024, €/asukas]]*Taulukko5[[#This Row],[Asukasluku 31.12.2022]]</f>
        <v>949604.26161912351</v>
      </c>
      <c r="R147" s="32">
        <f>Taulukko5[[#This Row],[Tasaus 2025, €/asukas]]*Taulukko5[[#This Row],[Asukasluku 31.12.2022]]</f>
        <v>588739.68367437972</v>
      </c>
      <c r="S147" s="32">
        <f>Taulukko5[[#This Row],[Tasaus 2026, €/asukas]]*Taulukko5[[#This Row],[Asukasluku 31.12.2022]]</f>
        <v>250067.79139080257</v>
      </c>
      <c r="T147" s="32">
        <f>Taulukko5[[#This Row],[Tasaus 2027, €/asukas]]*Taulukko5[[#This Row],[Asukasluku 31.12.2022]]</f>
        <v>-92795.082833199951</v>
      </c>
      <c r="U147" s="64">
        <f t="shared" si="76"/>
        <v>4.1539029044851645</v>
      </c>
      <c r="V147" s="32">
        <f t="shared" si="77"/>
        <v>-13.851872996300067</v>
      </c>
      <c r="W147" s="32">
        <f t="shared" si="78"/>
        <v>-31.457599587739974</v>
      </c>
      <c r="X147" s="32">
        <f t="shared" si="79"/>
        <v>-47.980597698857558</v>
      </c>
      <c r="Y147" s="99">
        <f t="shared" si="80"/>
        <v>-64.708063875566467</v>
      </c>
      <c r="Z147" s="110">
        <v>19.5</v>
      </c>
      <c r="AA147" s="34">
        <f t="shared" si="63"/>
        <v>6.8599999999999994</v>
      </c>
      <c r="AB147" s="33">
        <f t="shared" si="64"/>
        <v>-12.64</v>
      </c>
      <c r="AC147" s="32">
        <v>208.50823613871739</v>
      </c>
      <c r="AD147" s="15">
        <f t="shared" si="65"/>
        <v>-1.9922008748477615E-2</v>
      </c>
      <c r="AE147" s="15">
        <f t="shared" si="66"/>
        <v>6.6433217472928144E-2</v>
      </c>
      <c r="AF147" s="15">
        <f t="shared" si="67"/>
        <v>0.15086981776015651</v>
      </c>
      <c r="AG147" s="15">
        <f t="shared" si="68"/>
        <v>0.23011368081852071</v>
      </c>
      <c r="AH147" s="111">
        <f t="shared" si="69"/>
        <v>0.31033816732552072</v>
      </c>
    </row>
    <row r="148" spans="1:34" ht="15.75" x14ac:dyDescent="0.25">
      <c r="A148" s="25">
        <v>425</v>
      </c>
      <c r="B148" s="26" t="s">
        <v>139</v>
      </c>
      <c r="C148" s="25">
        <v>17</v>
      </c>
      <c r="D148" s="25">
        <v>23</v>
      </c>
      <c r="E148" s="31">
        <f>'Tasapainon muutos, pl. tasaus'!D138</f>
        <v>10258</v>
      </c>
      <c r="F148" s="64">
        <v>-15.026795198644468</v>
      </c>
      <c r="G148" s="32">
        <v>156.18705309283655</v>
      </c>
      <c r="H148" s="61">
        <f t="shared" si="81"/>
        <v>171.21384829148101</v>
      </c>
      <c r="I148" s="64">
        <f t="shared" si="70"/>
        <v>-167.05994538699585</v>
      </c>
      <c r="J148" s="32">
        <f t="shared" si="71"/>
        <v>-155.06572128778109</v>
      </c>
      <c r="K148" s="32">
        <f t="shared" si="72"/>
        <v>-142.67144787922098</v>
      </c>
      <c r="L148" s="32">
        <f t="shared" si="73"/>
        <v>-129.19444599033858</v>
      </c>
      <c r="M148" s="32">
        <f t="shared" si="74"/>
        <v>-115.92191216704748</v>
      </c>
      <c r="N148" s="61">
        <f t="shared" si="75"/>
        <v>40.265140925789069</v>
      </c>
      <c r="O148" s="87">
        <f t="shared" si="62"/>
        <v>55.291936124433533</v>
      </c>
      <c r="P148" s="32">
        <f>Taulukko5[[#This Row],[Tasaus 2023, €/asukas]]*Taulukko5[[#This Row],[Asukasluku 31.12.2022]]</f>
        <v>-1713700.9197798034</v>
      </c>
      <c r="Q148" s="32">
        <f>Taulukko5[[#This Row],[Tasaus 2024, €/asukas]]*Taulukko5[[#This Row],[Asukasluku 31.12.2022]]</f>
        <v>-1590664.1689700584</v>
      </c>
      <c r="R148" s="32">
        <f>Taulukko5[[#This Row],[Tasaus 2025, €/asukas]]*Taulukko5[[#This Row],[Asukasluku 31.12.2022]]</f>
        <v>-1463523.7123450488</v>
      </c>
      <c r="S148" s="32">
        <f>Taulukko5[[#This Row],[Tasaus 2026, €/asukas]]*Taulukko5[[#This Row],[Asukasluku 31.12.2022]]</f>
        <v>-1325276.6269688932</v>
      </c>
      <c r="T148" s="32">
        <f>Taulukko5[[#This Row],[Tasaus 2027, €/asukas]]*Taulukko5[[#This Row],[Asukasluku 31.12.2022]]</f>
        <v>-1189126.9750095732</v>
      </c>
      <c r="U148" s="64">
        <f t="shared" si="76"/>
        <v>4.1539029044851645</v>
      </c>
      <c r="V148" s="32">
        <f t="shared" si="77"/>
        <v>16.148127003699926</v>
      </c>
      <c r="W148" s="32">
        <f t="shared" si="78"/>
        <v>28.542400412260037</v>
      </c>
      <c r="X148" s="32">
        <f t="shared" si="79"/>
        <v>42.019402301142435</v>
      </c>
      <c r="Y148" s="99">
        <f t="shared" si="80"/>
        <v>55.291936124433533</v>
      </c>
      <c r="Z148" s="110">
        <v>21.5</v>
      </c>
      <c r="AA148" s="34">
        <f t="shared" si="63"/>
        <v>8.86</v>
      </c>
      <c r="AB148" s="33">
        <f t="shared" si="64"/>
        <v>-12.64</v>
      </c>
      <c r="AC148" s="32">
        <v>168.52749165736401</v>
      </c>
      <c r="AD148" s="15">
        <f t="shared" si="65"/>
        <v>-2.4648221270215855E-2</v>
      </c>
      <c r="AE148" s="15">
        <f t="shared" si="66"/>
        <v>-9.5818948261159345E-2</v>
      </c>
      <c r="AF148" s="15">
        <f t="shared" si="67"/>
        <v>-0.16936346783283321</v>
      </c>
      <c r="AG148" s="15">
        <f t="shared" si="68"/>
        <v>-0.24933262750135016</v>
      </c>
      <c r="AH148" s="111">
        <f t="shared" si="69"/>
        <v>-0.32808852479005901</v>
      </c>
    </row>
    <row r="149" spans="1:34" ht="15.75" x14ac:dyDescent="0.25">
      <c r="A149" s="25">
        <v>426</v>
      </c>
      <c r="B149" s="26" t="s">
        <v>140</v>
      </c>
      <c r="C149" s="25">
        <v>12</v>
      </c>
      <c r="D149" s="25">
        <v>23</v>
      </c>
      <c r="E149" s="31">
        <f>'Tasapainon muutos, pl. tasaus'!D139</f>
        <v>11962</v>
      </c>
      <c r="F149" s="64">
        <v>-422.16727004594111</v>
      </c>
      <c r="G149" s="32">
        <v>-316.06678871262949</v>
      </c>
      <c r="H149" s="61">
        <f t="shared" si="81"/>
        <v>106.10048133331162</v>
      </c>
      <c r="I149" s="64">
        <f t="shared" si="70"/>
        <v>-101.94657842882646</v>
      </c>
      <c r="J149" s="32">
        <f t="shared" si="71"/>
        <v>-89.952354329611694</v>
      </c>
      <c r="K149" s="32">
        <f t="shared" si="72"/>
        <v>-77.558080921051598</v>
      </c>
      <c r="L149" s="32">
        <f t="shared" si="73"/>
        <v>-64.081079032169185</v>
      </c>
      <c r="M149" s="32">
        <f t="shared" si="74"/>
        <v>-50.808545208878087</v>
      </c>
      <c r="N149" s="61">
        <f t="shared" si="75"/>
        <v>-366.8753339215076</v>
      </c>
      <c r="O149" s="87">
        <f t="shared" si="62"/>
        <v>55.291936124433505</v>
      </c>
      <c r="P149" s="32">
        <f>Taulukko5[[#This Row],[Tasaus 2023, €/asukas]]*Taulukko5[[#This Row],[Asukasluku 31.12.2022]]</f>
        <v>-1219484.9711656221</v>
      </c>
      <c r="Q149" s="32">
        <f>Taulukko5[[#This Row],[Tasaus 2024, €/asukas]]*Taulukko5[[#This Row],[Asukasluku 31.12.2022]]</f>
        <v>-1076010.0624908151</v>
      </c>
      <c r="R149" s="32">
        <f>Taulukko5[[#This Row],[Tasaus 2025, €/asukas]]*Taulukko5[[#This Row],[Asukasluku 31.12.2022]]</f>
        <v>-927749.76397761924</v>
      </c>
      <c r="S149" s="32">
        <f>Taulukko5[[#This Row],[Tasaus 2026, €/asukas]]*Taulukko5[[#This Row],[Asukasluku 31.12.2022]]</f>
        <v>-766537.86738280777</v>
      </c>
      <c r="T149" s="32">
        <f>Taulukko5[[#This Row],[Tasaus 2027, €/asukas]]*Taulukko5[[#This Row],[Asukasluku 31.12.2022]]</f>
        <v>-607771.81778859964</v>
      </c>
      <c r="U149" s="64">
        <f t="shared" si="76"/>
        <v>4.1539029044851645</v>
      </c>
      <c r="V149" s="32">
        <f t="shared" si="77"/>
        <v>16.148127003699926</v>
      </c>
      <c r="W149" s="32">
        <f t="shared" si="78"/>
        <v>28.542400412260022</v>
      </c>
      <c r="X149" s="32">
        <f t="shared" si="79"/>
        <v>42.019402301142435</v>
      </c>
      <c r="Y149" s="99">
        <f t="shared" si="80"/>
        <v>55.291936124433533</v>
      </c>
      <c r="Z149" s="110">
        <v>21.499999999999996</v>
      </c>
      <c r="AA149" s="34">
        <f t="shared" si="63"/>
        <v>8.8599999999999959</v>
      </c>
      <c r="AB149" s="33">
        <f t="shared" si="64"/>
        <v>-12.64</v>
      </c>
      <c r="AC149" s="32">
        <v>162.55172883543378</v>
      </c>
      <c r="AD149" s="15">
        <f t="shared" si="65"/>
        <v>-2.5554344664587027E-2</v>
      </c>
      <c r="AE149" s="15">
        <f t="shared" si="66"/>
        <v>-9.9341465756098951E-2</v>
      </c>
      <c r="AF149" s="15">
        <f t="shared" si="67"/>
        <v>-0.17558964531934415</v>
      </c>
      <c r="AG149" s="15">
        <f t="shared" si="68"/>
        <v>-0.25849864902810465</v>
      </c>
      <c r="AH149" s="111">
        <f t="shared" si="69"/>
        <v>-0.34014978813550917</v>
      </c>
    </row>
    <row r="150" spans="1:34" ht="15.75" x14ac:dyDescent="0.25">
      <c r="A150" s="25">
        <v>430</v>
      </c>
      <c r="B150" s="26" t="s">
        <v>141</v>
      </c>
      <c r="C150" s="25">
        <v>2</v>
      </c>
      <c r="D150" s="25">
        <v>23</v>
      </c>
      <c r="E150" s="31">
        <f>'Tasapainon muutos, pl. tasaus'!D140</f>
        <v>15392</v>
      </c>
      <c r="F150" s="64">
        <v>55.546097245460409</v>
      </c>
      <c r="G150" s="32">
        <v>39.980090232833199</v>
      </c>
      <c r="H150" s="61">
        <f t="shared" si="81"/>
        <v>-15.56600701262721</v>
      </c>
      <c r="I150" s="64">
        <f t="shared" si="70"/>
        <v>19.719909917112375</v>
      </c>
      <c r="J150" s="32">
        <f t="shared" si="71"/>
        <v>1.7141340163271435</v>
      </c>
      <c r="K150" s="32">
        <f t="shared" si="72"/>
        <v>-1.4575995877399734</v>
      </c>
      <c r="L150" s="32">
        <f t="shared" si="73"/>
        <v>-2.9805976988575589</v>
      </c>
      <c r="M150" s="32">
        <f t="shared" si="74"/>
        <v>-4.7080638755664674</v>
      </c>
      <c r="N150" s="61">
        <f t="shared" si="75"/>
        <v>35.272026357266732</v>
      </c>
      <c r="O150" s="87">
        <f t="shared" si="62"/>
        <v>-20.274070888193677</v>
      </c>
      <c r="P150" s="32">
        <f>Taulukko5[[#This Row],[Tasaus 2023, €/asukas]]*Taulukko5[[#This Row],[Asukasluku 31.12.2022]]</f>
        <v>303528.85344419366</v>
      </c>
      <c r="Q150" s="32">
        <f>Taulukko5[[#This Row],[Tasaus 2024, €/asukas]]*Taulukko5[[#This Row],[Asukasluku 31.12.2022]]</f>
        <v>26383.950779307394</v>
      </c>
      <c r="R150" s="32">
        <f>Taulukko5[[#This Row],[Tasaus 2025, €/asukas]]*Taulukko5[[#This Row],[Asukasluku 31.12.2022]]</f>
        <v>-22435.372854493671</v>
      </c>
      <c r="S150" s="32">
        <f>Taulukko5[[#This Row],[Tasaus 2026, €/asukas]]*Taulukko5[[#This Row],[Asukasluku 31.12.2022]]</f>
        <v>-45877.359780815546</v>
      </c>
      <c r="T150" s="32">
        <f>Taulukko5[[#This Row],[Tasaus 2027, €/asukas]]*Taulukko5[[#This Row],[Asukasluku 31.12.2022]]</f>
        <v>-72466.519172719069</v>
      </c>
      <c r="U150" s="64">
        <f t="shared" si="76"/>
        <v>4.1539029044851645</v>
      </c>
      <c r="V150" s="32">
        <f t="shared" si="77"/>
        <v>-13.851872996300067</v>
      </c>
      <c r="W150" s="32">
        <f t="shared" si="78"/>
        <v>-17.023606600367184</v>
      </c>
      <c r="X150" s="32">
        <f t="shared" si="79"/>
        <v>-18.546604711484768</v>
      </c>
      <c r="Y150" s="99">
        <f t="shared" si="80"/>
        <v>-20.274070888193677</v>
      </c>
      <c r="Z150" s="110">
        <v>21</v>
      </c>
      <c r="AA150" s="34">
        <f t="shared" si="63"/>
        <v>8.36</v>
      </c>
      <c r="AB150" s="33">
        <f t="shared" si="64"/>
        <v>-12.64</v>
      </c>
      <c r="AC150" s="32">
        <v>161.53908177581036</v>
      </c>
      <c r="AD150" s="15">
        <f t="shared" si="65"/>
        <v>-2.5714538295135897E-2</v>
      </c>
      <c r="AE150" s="15">
        <f t="shared" si="66"/>
        <v>8.5749360736890809E-2</v>
      </c>
      <c r="AF150" s="15">
        <f t="shared" si="67"/>
        <v>0.10538382670760223</v>
      </c>
      <c r="AG150" s="15">
        <f t="shared" si="68"/>
        <v>0.11481187405301957</v>
      </c>
      <c r="AH150" s="111">
        <f t="shared" si="69"/>
        <v>0.12550567123026457</v>
      </c>
    </row>
    <row r="151" spans="1:34" ht="15.75" x14ac:dyDescent="0.25">
      <c r="A151" s="25">
        <v>433</v>
      </c>
      <c r="B151" s="26" t="s">
        <v>142</v>
      </c>
      <c r="C151" s="25">
        <v>5</v>
      </c>
      <c r="D151" s="25">
        <v>24</v>
      </c>
      <c r="E151" s="31">
        <f>'Tasapainon muutos, pl. tasaus'!D141</f>
        <v>7749</v>
      </c>
      <c r="F151" s="64">
        <v>-40.692149223856639</v>
      </c>
      <c r="G151" s="32">
        <v>-86.993898340229634</v>
      </c>
      <c r="H151" s="61">
        <f t="shared" si="81"/>
        <v>-46.301749116372996</v>
      </c>
      <c r="I151" s="64">
        <f t="shared" si="70"/>
        <v>50.45565202085816</v>
      </c>
      <c r="J151" s="32">
        <f t="shared" si="71"/>
        <v>32.449876120072929</v>
      </c>
      <c r="K151" s="32">
        <f t="shared" si="72"/>
        <v>14.844149528633022</v>
      </c>
      <c r="L151" s="32">
        <f t="shared" si="73"/>
        <v>-1.6788485824845631</v>
      </c>
      <c r="M151" s="32">
        <f t="shared" si="74"/>
        <v>-4.7080638755664674</v>
      </c>
      <c r="N151" s="61">
        <f t="shared" si="75"/>
        <v>-91.701962215796101</v>
      </c>
      <c r="O151" s="87">
        <f t="shared" si="62"/>
        <v>-51.009812991939462</v>
      </c>
      <c r="P151" s="32">
        <f>Taulukko5[[#This Row],[Tasaus 2023, €/asukas]]*Taulukko5[[#This Row],[Asukasluku 31.12.2022]]</f>
        <v>390980.84750962991</v>
      </c>
      <c r="Q151" s="32">
        <f>Taulukko5[[#This Row],[Tasaus 2024, €/asukas]]*Taulukko5[[#This Row],[Asukasluku 31.12.2022]]</f>
        <v>251454.09005444511</v>
      </c>
      <c r="R151" s="32">
        <f>Taulukko5[[#This Row],[Tasaus 2025, €/asukas]]*Taulukko5[[#This Row],[Asukasluku 31.12.2022]]</f>
        <v>115027.31469737728</v>
      </c>
      <c r="S151" s="32">
        <f>Taulukko5[[#This Row],[Tasaus 2026, €/asukas]]*Taulukko5[[#This Row],[Asukasluku 31.12.2022]]</f>
        <v>-13009.397665672879</v>
      </c>
      <c r="T151" s="32">
        <f>Taulukko5[[#This Row],[Tasaus 2027, €/asukas]]*Taulukko5[[#This Row],[Asukasluku 31.12.2022]]</f>
        <v>-36482.786971764559</v>
      </c>
      <c r="U151" s="64">
        <f t="shared" si="76"/>
        <v>4.1539029044851645</v>
      </c>
      <c r="V151" s="32">
        <f t="shared" si="77"/>
        <v>-13.851872996300067</v>
      </c>
      <c r="W151" s="32">
        <f t="shared" si="78"/>
        <v>-31.457599587739974</v>
      </c>
      <c r="X151" s="32">
        <f t="shared" si="79"/>
        <v>-47.980597698857558</v>
      </c>
      <c r="Y151" s="99">
        <f t="shared" si="80"/>
        <v>-51.009812991939462</v>
      </c>
      <c r="Z151" s="110">
        <v>21.5</v>
      </c>
      <c r="AA151" s="34">
        <f t="shared" si="63"/>
        <v>8.86</v>
      </c>
      <c r="AB151" s="33">
        <f t="shared" si="64"/>
        <v>-12.64</v>
      </c>
      <c r="AC151" s="32">
        <v>177.03262646609264</v>
      </c>
      <c r="AD151" s="15">
        <f t="shared" si="65"/>
        <v>-2.3464052855142883E-2</v>
      </c>
      <c r="AE151" s="15">
        <f t="shared" si="66"/>
        <v>7.8244746591686246E-2</v>
      </c>
      <c r="AF151" s="15">
        <f t="shared" si="67"/>
        <v>0.17769379698925217</v>
      </c>
      <c r="AG151" s="15">
        <f t="shared" si="68"/>
        <v>0.27102686468952863</v>
      </c>
      <c r="AH151" s="111">
        <f t="shared" si="69"/>
        <v>0.28813792129841931</v>
      </c>
    </row>
    <row r="152" spans="1:34" ht="15.75" x14ac:dyDescent="0.25">
      <c r="A152" s="25">
        <v>434</v>
      </c>
      <c r="B152" s="26" t="s">
        <v>143</v>
      </c>
      <c r="C152" s="25">
        <v>34</v>
      </c>
      <c r="D152" s="25">
        <v>23</v>
      </c>
      <c r="E152" s="31">
        <f>'Tasapainon muutos, pl. tasaus'!D142</f>
        <v>14568</v>
      </c>
      <c r="F152" s="64">
        <v>346.32671048018193</v>
      </c>
      <c r="G152" s="32">
        <v>244.5830845998284</v>
      </c>
      <c r="H152" s="61">
        <f t="shared" si="81"/>
        <v>-101.74362588035353</v>
      </c>
      <c r="I152" s="64">
        <f t="shared" si="70"/>
        <v>105.8975287848387</v>
      </c>
      <c r="J152" s="32">
        <f t="shared" si="71"/>
        <v>87.89175288405346</v>
      </c>
      <c r="K152" s="32">
        <f t="shared" si="72"/>
        <v>70.286026292613556</v>
      </c>
      <c r="L152" s="32">
        <f t="shared" si="73"/>
        <v>53.763028181495976</v>
      </c>
      <c r="M152" s="32">
        <f t="shared" si="74"/>
        <v>37.035562004787067</v>
      </c>
      <c r="N152" s="61">
        <f t="shared" si="75"/>
        <v>281.61864660461549</v>
      </c>
      <c r="O152" s="87">
        <f t="shared" si="62"/>
        <v>-64.708063875566438</v>
      </c>
      <c r="P152" s="32">
        <f>Taulukko5[[#This Row],[Tasaus 2023, €/asukas]]*Taulukko5[[#This Row],[Asukasluku 31.12.2022]]</f>
        <v>1542715.1993375302</v>
      </c>
      <c r="Q152" s="32">
        <f>Taulukko5[[#This Row],[Tasaus 2024, €/asukas]]*Taulukko5[[#This Row],[Asukasluku 31.12.2022]]</f>
        <v>1280407.0560148908</v>
      </c>
      <c r="R152" s="32">
        <f>Taulukko5[[#This Row],[Tasaus 2025, €/asukas]]*Taulukko5[[#This Row],[Asukasluku 31.12.2022]]</f>
        <v>1023926.8310307943</v>
      </c>
      <c r="S152" s="32">
        <f>Taulukko5[[#This Row],[Tasaus 2026, €/asukas]]*Taulukko5[[#This Row],[Asukasluku 31.12.2022]]</f>
        <v>783219.79454803339</v>
      </c>
      <c r="T152" s="32">
        <f>Taulukko5[[#This Row],[Tasaus 2027, €/asukas]]*Taulukko5[[#This Row],[Asukasluku 31.12.2022]]</f>
        <v>539534.06728573795</v>
      </c>
      <c r="U152" s="64">
        <f t="shared" si="76"/>
        <v>4.1539029044851645</v>
      </c>
      <c r="V152" s="32">
        <f t="shared" si="77"/>
        <v>-13.851872996300074</v>
      </c>
      <c r="W152" s="32">
        <f t="shared" si="78"/>
        <v>-31.457599587739978</v>
      </c>
      <c r="X152" s="32">
        <f t="shared" si="79"/>
        <v>-47.980597698857558</v>
      </c>
      <c r="Y152" s="99">
        <f t="shared" si="80"/>
        <v>-64.708063875566467</v>
      </c>
      <c r="Z152" s="110">
        <v>20.25</v>
      </c>
      <c r="AA152" s="34">
        <f t="shared" si="63"/>
        <v>7.6099999999999994</v>
      </c>
      <c r="AB152" s="33">
        <f t="shared" si="64"/>
        <v>-12.64</v>
      </c>
      <c r="AC152" s="32">
        <v>183.012298869147</v>
      </c>
      <c r="AD152" s="15">
        <f t="shared" si="65"/>
        <v>-2.2697397552801559E-2</v>
      </c>
      <c r="AE152" s="15">
        <f t="shared" si="66"/>
        <v>7.5688208289236905E-2</v>
      </c>
      <c r="AF152" s="15">
        <f t="shared" si="67"/>
        <v>0.17188789924021458</v>
      </c>
      <c r="AG152" s="15">
        <f t="shared" si="68"/>
        <v>0.26217143872480109</v>
      </c>
      <c r="AH152" s="111">
        <f t="shared" si="69"/>
        <v>0.35357221495716223</v>
      </c>
    </row>
    <row r="153" spans="1:34" ht="15.75" x14ac:dyDescent="0.25">
      <c r="A153" s="25">
        <v>435</v>
      </c>
      <c r="B153" s="26" t="s">
        <v>144</v>
      </c>
      <c r="C153" s="25">
        <v>13</v>
      </c>
      <c r="D153" s="25">
        <v>26</v>
      </c>
      <c r="E153" s="31">
        <f>'Tasapainon muutos, pl. tasaus'!D143</f>
        <v>692</v>
      </c>
      <c r="F153" s="64">
        <v>374.29757321048311</v>
      </c>
      <c r="G153" s="32">
        <v>-95.589339919986855</v>
      </c>
      <c r="H153" s="61">
        <f t="shared" si="81"/>
        <v>-469.88691313046996</v>
      </c>
      <c r="I153" s="64">
        <f t="shared" si="70"/>
        <v>474.04081603495513</v>
      </c>
      <c r="J153" s="32">
        <f t="shared" si="71"/>
        <v>456.03504013416989</v>
      </c>
      <c r="K153" s="32">
        <f t="shared" si="72"/>
        <v>438.42931354272997</v>
      </c>
      <c r="L153" s="32">
        <f t="shared" si="73"/>
        <v>421.90631543161243</v>
      </c>
      <c r="M153" s="32">
        <f t="shared" si="74"/>
        <v>405.17884925490347</v>
      </c>
      <c r="N153" s="61">
        <f t="shared" si="75"/>
        <v>309.58950933491661</v>
      </c>
      <c r="O153" s="87">
        <f t="shared" si="62"/>
        <v>-64.708063875566495</v>
      </c>
      <c r="P153" s="32">
        <f>Taulukko5[[#This Row],[Tasaus 2023, €/asukas]]*Taulukko5[[#This Row],[Asukasluku 31.12.2022]]</f>
        <v>328036.24469618895</v>
      </c>
      <c r="Q153" s="32">
        <f>Taulukko5[[#This Row],[Tasaus 2024, €/asukas]]*Taulukko5[[#This Row],[Asukasluku 31.12.2022]]</f>
        <v>315576.24777284556</v>
      </c>
      <c r="R153" s="32">
        <f>Taulukko5[[#This Row],[Tasaus 2025, €/asukas]]*Taulukko5[[#This Row],[Asukasluku 31.12.2022]]</f>
        <v>303393.08497156913</v>
      </c>
      <c r="S153" s="32">
        <f>Taulukko5[[#This Row],[Tasaus 2026, €/asukas]]*Taulukko5[[#This Row],[Asukasluku 31.12.2022]]</f>
        <v>291959.1702786758</v>
      </c>
      <c r="T153" s="32">
        <f>Taulukko5[[#This Row],[Tasaus 2027, €/asukas]]*Taulukko5[[#This Row],[Asukasluku 31.12.2022]]</f>
        <v>280383.7636843932</v>
      </c>
      <c r="U153" s="64">
        <f t="shared" si="76"/>
        <v>4.1539029044851645</v>
      </c>
      <c r="V153" s="32">
        <f t="shared" si="77"/>
        <v>-13.851872996300074</v>
      </c>
      <c r="W153" s="32">
        <f t="shared" si="78"/>
        <v>-31.457599587739992</v>
      </c>
      <c r="X153" s="32">
        <f t="shared" si="79"/>
        <v>-47.980597698857537</v>
      </c>
      <c r="Y153" s="99">
        <f t="shared" si="80"/>
        <v>-64.708063875566495</v>
      </c>
      <c r="Z153" s="110">
        <v>18.5</v>
      </c>
      <c r="AA153" s="34">
        <f t="shared" si="63"/>
        <v>5.8599999999999994</v>
      </c>
      <c r="AB153" s="33">
        <f t="shared" si="64"/>
        <v>-12.64</v>
      </c>
      <c r="AC153" s="32">
        <v>159.66661197072722</v>
      </c>
      <c r="AD153" s="15">
        <f t="shared" si="65"/>
        <v>-2.6016102259667963E-2</v>
      </c>
      <c r="AE153" s="15">
        <f t="shared" si="66"/>
        <v>8.6754975416147947E-2</v>
      </c>
      <c r="AF153" s="15">
        <f t="shared" si="67"/>
        <v>0.19702052420018362</v>
      </c>
      <c r="AG153" s="15">
        <f t="shared" si="68"/>
        <v>0.30050489019992577</v>
      </c>
      <c r="AH153" s="111">
        <f t="shared" si="69"/>
        <v>0.40526984995103343</v>
      </c>
    </row>
    <row r="154" spans="1:34" ht="15.75" x14ac:dyDescent="0.25">
      <c r="A154" s="25">
        <v>436</v>
      </c>
      <c r="B154" s="26" t="s">
        <v>145</v>
      </c>
      <c r="C154" s="25">
        <v>17</v>
      </c>
      <c r="D154" s="25">
        <v>25</v>
      </c>
      <c r="E154" s="31">
        <f>'Tasapainon muutos, pl. tasaus'!D144</f>
        <v>1988</v>
      </c>
      <c r="F154" s="64">
        <v>-410.97676680271252</v>
      </c>
      <c r="G154" s="32">
        <v>-316.53405260713629</v>
      </c>
      <c r="H154" s="61">
        <f t="shared" si="81"/>
        <v>94.442714195576229</v>
      </c>
      <c r="I154" s="64">
        <f t="shared" si="70"/>
        <v>-90.288811291091065</v>
      </c>
      <c r="J154" s="32">
        <f t="shared" si="71"/>
        <v>-78.294587191876303</v>
      </c>
      <c r="K154" s="32">
        <f t="shared" si="72"/>
        <v>-65.900313783316207</v>
      </c>
      <c r="L154" s="32">
        <f t="shared" si="73"/>
        <v>-52.423311894433787</v>
      </c>
      <c r="M154" s="32">
        <f t="shared" si="74"/>
        <v>-39.150778071142696</v>
      </c>
      <c r="N154" s="61">
        <f t="shared" si="75"/>
        <v>-355.68483067827901</v>
      </c>
      <c r="O154" s="87">
        <f t="shared" si="62"/>
        <v>55.291936124433505</v>
      </c>
      <c r="P154" s="32">
        <f>Taulukko5[[#This Row],[Tasaus 2023, €/asukas]]*Taulukko5[[#This Row],[Asukasluku 31.12.2022]]</f>
        <v>-179494.15684668903</v>
      </c>
      <c r="Q154" s="32">
        <f>Taulukko5[[#This Row],[Tasaus 2024, €/asukas]]*Taulukko5[[#This Row],[Asukasluku 31.12.2022]]</f>
        <v>-155649.63933745009</v>
      </c>
      <c r="R154" s="32">
        <f>Taulukko5[[#This Row],[Tasaus 2025, €/asukas]]*Taulukko5[[#This Row],[Asukasluku 31.12.2022]]</f>
        <v>-131009.82380123262</v>
      </c>
      <c r="S154" s="32">
        <f>Taulukko5[[#This Row],[Tasaus 2026, €/asukas]]*Taulukko5[[#This Row],[Asukasluku 31.12.2022]]</f>
        <v>-104217.54404613437</v>
      </c>
      <c r="T154" s="32">
        <f>Taulukko5[[#This Row],[Tasaus 2027, €/asukas]]*Taulukko5[[#This Row],[Asukasluku 31.12.2022]]</f>
        <v>-77831.746805431685</v>
      </c>
      <c r="U154" s="64">
        <f t="shared" si="76"/>
        <v>4.1539029044851645</v>
      </c>
      <c r="V154" s="32">
        <f t="shared" si="77"/>
        <v>16.148127003699926</v>
      </c>
      <c r="W154" s="32">
        <f t="shared" si="78"/>
        <v>28.542400412260022</v>
      </c>
      <c r="X154" s="32">
        <f t="shared" si="79"/>
        <v>42.019402301142442</v>
      </c>
      <c r="Y154" s="99">
        <f t="shared" si="80"/>
        <v>55.291936124433533</v>
      </c>
      <c r="Z154" s="110">
        <v>21</v>
      </c>
      <c r="AA154" s="34">
        <f t="shared" si="63"/>
        <v>8.36</v>
      </c>
      <c r="AB154" s="33">
        <f t="shared" si="64"/>
        <v>-12.64</v>
      </c>
      <c r="AC154" s="32">
        <v>144.39178718071994</v>
      </c>
      <c r="AD154" s="15">
        <f t="shared" si="65"/>
        <v>-2.8768276822324825E-2</v>
      </c>
      <c r="AE154" s="15">
        <f t="shared" si="66"/>
        <v>-0.11183549507209176</v>
      </c>
      <c r="AF154" s="15">
        <f t="shared" si="67"/>
        <v>-0.19767329548000204</v>
      </c>
      <c r="AG154" s="15">
        <f t="shared" si="68"/>
        <v>-0.2910096420411446</v>
      </c>
      <c r="AH154" s="111">
        <f t="shared" si="69"/>
        <v>-0.38292992422921157</v>
      </c>
    </row>
    <row r="155" spans="1:34" ht="15.75" x14ac:dyDescent="0.25">
      <c r="A155" s="25">
        <v>440</v>
      </c>
      <c r="B155" s="26" t="s">
        <v>146</v>
      </c>
      <c r="C155" s="25">
        <v>15</v>
      </c>
      <c r="D155" s="25">
        <v>24</v>
      </c>
      <c r="E155" s="31">
        <f>'Tasapainon muutos, pl. tasaus'!D145</f>
        <v>5732</v>
      </c>
      <c r="F155" s="64">
        <v>386.42272966908678</v>
      </c>
      <c r="G155" s="32">
        <v>570.31552652232233</v>
      </c>
      <c r="H155" s="61">
        <f t="shared" si="81"/>
        <v>183.89279685323555</v>
      </c>
      <c r="I155" s="64">
        <f t="shared" si="70"/>
        <v>-179.73889394875039</v>
      </c>
      <c r="J155" s="32">
        <f t="shared" si="71"/>
        <v>-167.74466984953563</v>
      </c>
      <c r="K155" s="32">
        <f t="shared" si="72"/>
        <v>-155.35039644097552</v>
      </c>
      <c r="L155" s="32">
        <f t="shared" si="73"/>
        <v>-141.87339455209312</v>
      </c>
      <c r="M155" s="32">
        <f t="shared" si="74"/>
        <v>-128.60086072880202</v>
      </c>
      <c r="N155" s="61">
        <f t="shared" si="75"/>
        <v>441.71466579352034</v>
      </c>
      <c r="O155" s="87">
        <f t="shared" si="62"/>
        <v>55.291936124433562</v>
      </c>
      <c r="P155" s="32">
        <f>Taulukko5[[#This Row],[Tasaus 2023, €/asukas]]*Taulukko5[[#This Row],[Asukasluku 31.12.2022]]</f>
        <v>-1030263.3401142373</v>
      </c>
      <c r="Q155" s="32">
        <f>Taulukko5[[#This Row],[Tasaus 2024, €/asukas]]*Taulukko5[[#This Row],[Asukasluku 31.12.2022]]</f>
        <v>-961512.4475775382</v>
      </c>
      <c r="R155" s="32">
        <f>Taulukko5[[#This Row],[Tasaus 2025, €/asukas]]*Taulukko5[[#This Row],[Asukasluku 31.12.2022]]</f>
        <v>-890468.47239967168</v>
      </c>
      <c r="S155" s="32">
        <f>Taulukko5[[#This Row],[Tasaus 2026, €/asukas]]*Taulukko5[[#This Row],[Asukasluku 31.12.2022]]</f>
        <v>-813218.29757259774</v>
      </c>
      <c r="T155" s="32">
        <f>Taulukko5[[#This Row],[Tasaus 2027, €/asukas]]*Taulukko5[[#This Row],[Asukasluku 31.12.2022]]</f>
        <v>-737140.13369749312</v>
      </c>
      <c r="U155" s="64">
        <f t="shared" si="76"/>
        <v>4.1539029044851645</v>
      </c>
      <c r="V155" s="32">
        <f t="shared" si="77"/>
        <v>16.148127003699926</v>
      </c>
      <c r="W155" s="32">
        <f t="shared" si="78"/>
        <v>28.542400412260037</v>
      </c>
      <c r="X155" s="32">
        <f t="shared" si="79"/>
        <v>42.019402301142435</v>
      </c>
      <c r="Y155" s="99">
        <f t="shared" si="80"/>
        <v>55.291936124433533</v>
      </c>
      <c r="Z155" s="110">
        <v>20</v>
      </c>
      <c r="AA155" s="34">
        <f t="shared" si="63"/>
        <v>7.3599999999999994</v>
      </c>
      <c r="AB155" s="33">
        <f t="shared" si="64"/>
        <v>-12.64</v>
      </c>
      <c r="AC155" s="32">
        <v>159.55583519618742</v>
      </c>
      <c r="AD155" s="15">
        <f t="shared" si="65"/>
        <v>-2.6034164776096023E-2</v>
      </c>
      <c r="AE155" s="15">
        <f t="shared" si="66"/>
        <v>-0.10120674674069072</v>
      </c>
      <c r="AF155" s="15">
        <f t="shared" si="67"/>
        <v>-0.1788865971411496</v>
      </c>
      <c r="AG155" s="15">
        <f t="shared" si="68"/>
        <v>-0.26335233838032951</v>
      </c>
      <c r="AH155" s="111">
        <f t="shared" si="69"/>
        <v>-0.3465365967747116</v>
      </c>
    </row>
    <row r="156" spans="1:34" ht="15.75" x14ac:dyDescent="0.25">
      <c r="A156" s="25">
        <v>441</v>
      </c>
      <c r="B156" s="26" t="s">
        <v>147</v>
      </c>
      <c r="C156" s="25">
        <v>9</v>
      </c>
      <c r="D156" s="25">
        <v>25</v>
      </c>
      <c r="E156" s="31">
        <f>'Tasapainon muutos, pl. tasaus'!D146</f>
        <v>4421</v>
      </c>
      <c r="F156" s="64">
        <v>-447.52302703835716</v>
      </c>
      <c r="G156" s="32">
        <v>-383.15083909177639</v>
      </c>
      <c r="H156" s="61">
        <f t="shared" si="81"/>
        <v>64.372187946580766</v>
      </c>
      <c r="I156" s="64">
        <f t="shared" si="70"/>
        <v>-60.218285042095602</v>
      </c>
      <c r="J156" s="32">
        <f t="shared" si="71"/>
        <v>-48.224060942880833</v>
      </c>
      <c r="K156" s="32">
        <f t="shared" si="72"/>
        <v>-35.829787534320737</v>
      </c>
      <c r="L156" s="32">
        <f t="shared" si="73"/>
        <v>-22.352785645438324</v>
      </c>
      <c r="M156" s="32">
        <f t="shared" si="74"/>
        <v>-9.0802518221472326</v>
      </c>
      <c r="N156" s="61">
        <f t="shared" si="75"/>
        <v>-392.23109091392359</v>
      </c>
      <c r="O156" s="87">
        <f t="shared" si="62"/>
        <v>55.291936124433562</v>
      </c>
      <c r="P156" s="32">
        <f>Taulukko5[[#This Row],[Tasaus 2023, €/asukas]]*Taulukko5[[#This Row],[Asukasluku 31.12.2022]]</f>
        <v>-266225.03817110468</v>
      </c>
      <c r="Q156" s="32">
        <f>Taulukko5[[#This Row],[Tasaus 2024, €/asukas]]*Taulukko5[[#This Row],[Asukasluku 31.12.2022]]</f>
        <v>-213198.57342847617</v>
      </c>
      <c r="R156" s="32">
        <f>Taulukko5[[#This Row],[Tasaus 2025, €/asukas]]*Taulukko5[[#This Row],[Asukasluku 31.12.2022]]</f>
        <v>-158403.49068923199</v>
      </c>
      <c r="S156" s="32">
        <f>Taulukko5[[#This Row],[Tasaus 2026, €/asukas]]*Taulukko5[[#This Row],[Asukasluku 31.12.2022]]</f>
        <v>-98821.665338482824</v>
      </c>
      <c r="T156" s="32">
        <f>Taulukko5[[#This Row],[Tasaus 2027, €/asukas]]*Taulukko5[[#This Row],[Asukasluku 31.12.2022]]</f>
        <v>-40143.793305712912</v>
      </c>
      <c r="U156" s="64">
        <f t="shared" si="76"/>
        <v>4.1539029044851645</v>
      </c>
      <c r="V156" s="32">
        <f t="shared" si="77"/>
        <v>16.148127003699933</v>
      </c>
      <c r="W156" s="32">
        <f t="shared" si="78"/>
        <v>28.542400412260029</v>
      </c>
      <c r="X156" s="32">
        <f t="shared" si="79"/>
        <v>42.019402301142442</v>
      </c>
      <c r="Y156" s="99">
        <f t="shared" si="80"/>
        <v>55.291936124433533</v>
      </c>
      <c r="Z156" s="110">
        <v>21</v>
      </c>
      <c r="AA156" s="34">
        <f t="shared" si="63"/>
        <v>8.36</v>
      </c>
      <c r="AB156" s="33">
        <f t="shared" si="64"/>
        <v>-12.64</v>
      </c>
      <c r="AC156" s="32">
        <v>160.74595496074963</v>
      </c>
      <c r="AD156" s="15">
        <f t="shared" si="65"/>
        <v>-2.5841414830621707E-2</v>
      </c>
      <c r="AE156" s="15">
        <f t="shared" si="66"/>
        <v>-0.10045743924096208</v>
      </c>
      <c r="AF156" s="15">
        <f t="shared" si="67"/>
        <v>-0.17756216894682925</v>
      </c>
      <c r="AG156" s="15">
        <f t="shared" si="68"/>
        <v>-0.26140254858296491</v>
      </c>
      <c r="AH156" s="111">
        <f t="shared" si="69"/>
        <v>-0.34397093312820542</v>
      </c>
    </row>
    <row r="157" spans="1:34" ht="15.75" x14ac:dyDescent="0.25">
      <c r="A157" s="25">
        <v>444</v>
      </c>
      <c r="B157" s="26" t="s">
        <v>148</v>
      </c>
      <c r="C157" s="25">
        <v>33</v>
      </c>
      <c r="D157" s="25">
        <v>21</v>
      </c>
      <c r="E157" s="31">
        <f>'Tasapainon muutos, pl. tasaus'!D147</f>
        <v>45811</v>
      </c>
      <c r="F157" s="64">
        <v>269.47510531153119</v>
      </c>
      <c r="G157" s="32">
        <v>185.59483125807773</v>
      </c>
      <c r="H157" s="61">
        <f t="shared" si="81"/>
        <v>-83.880274053453462</v>
      </c>
      <c r="I157" s="64">
        <f t="shared" si="70"/>
        <v>88.034176957938627</v>
      </c>
      <c r="J157" s="32">
        <f t="shared" si="71"/>
        <v>70.028401057153388</v>
      </c>
      <c r="K157" s="32">
        <f t="shared" si="72"/>
        <v>52.422674465713492</v>
      </c>
      <c r="L157" s="32">
        <f t="shared" si="73"/>
        <v>35.899676354595904</v>
      </c>
      <c r="M157" s="32">
        <f t="shared" si="74"/>
        <v>19.172210177886996</v>
      </c>
      <c r="N157" s="61">
        <f t="shared" si="75"/>
        <v>204.76704143596473</v>
      </c>
      <c r="O157" s="87">
        <f t="shared" si="62"/>
        <v>-64.708063875566467</v>
      </c>
      <c r="P157" s="32">
        <f>Taulukko5[[#This Row],[Tasaus 2023, €/asukas]]*Taulukko5[[#This Row],[Asukasluku 31.12.2022]]</f>
        <v>4032933.6806201264</v>
      </c>
      <c r="Q157" s="32">
        <f>Taulukko5[[#This Row],[Tasaus 2024, €/asukas]]*Taulukko5[[#This Row],[Asukasluku 31.12.2022]]</f>
        <v>3208071.0808292539</v>
      </c>
      <c r="R157" s="32">
        <f>Taulukko5[[#This Row],[Tasaus 2025, €/asukas]]*Taulukko5[[#This Row],[Asukasluku 31.12.2022]]</f>
        <v>2401535.1399488007</v>
      </c>
      <c r="S157" s="32">
        <f>Taulukko5[[#This Row],[Tasaus 2026, €/asukas]]*Taulukko5[[#This Row],[Asukasluku 31.12.2022]]</f>
        <v>1644600.073480393</v>
      </c>
      <c r="T157" s="32">
        <f>Taulukko5[[#This Row],[Tasaus 2027, €/asukas]]*Taulukko5[[#This Row],[Asukasluku 31.12.2022]]</f>
        <v>878298.12045918114</v>
      </c>
      <c r="U157" s="64">
        <f t="shared" si="76"/>
        <v>4.1539029044851645</v>
      </c>
      <c r="V157" s="32">
        <f t="shared" si="77"/>
        <v>-13.851872996300074</v>
      </c>
      <c r="W157" s="32">
        <f t="shared" si="78"/>
        <v>-31.457599587739971</v>
      </c>
      <c r="X157" s="32">
        <f t="shared" si="79"/>
        <v>-47.980597698857558</v>
      </c>
      <c r="Y157" s="99">
        <f t="shared" si="80"/>
        <v>-64.708063875566467</v>
      </c>
      <c r="Z157" s="110">
        <v>20.5</v>
      </c>
      <c r="AA157" s="34">
        <f t="shared" si="63"/>
        <v>7.8599999999999994</v>
      </c>
      <c r="AB157" s="33">
        <f t="shared" si="64"/>
        <v>-12.64</v>
      </c>
      <c r="AC157" s="32">
        <v>200.75973279462377</v>
      </c>
      <c r="AD157" s="15">
        <f t="shared" si="65"/>
        <v>-2.0690916682652626E-2</v>
      </c>
      <c r="AE157" s="15">
        <f t="shared" si="66"/>
        <v>6.8997267547025842E-2</v>
      </c>
      <c r="AF157" s="15">
        <f t="shared" si="67"/>
        <v>0.1566927747404453</v>
      </c>
      <c r="AG157" s="15">
        <f t="shared" si="68"/>
        <v>0.23899512631819189</v>
      </c>
      <c r="AH157" s="111">
        <f t="shared" si="69"/>
        <v>0.32231594939291186</v>
      </c>
    </row>
    <row r="158" spans="1:34" ht="15.75" x14ac:dyDescent="0.25">
      <c r="A158" s="25">
        <v>445</v>
      </c>
      <c r="B158" s="26" t="s">
        <v>149</v>
      </c>
      <c r="C158" s="25">
        <v>2</v>
      </c>
      <c r="D158" s="25">
        <v>23</v>
      </c>
      <c r="E158" s="31">
        <f>'Tasapainon muutos, pl. tasaus'!D148</f>
        <v>14991</v>
      </c>
      <c r="F158" s="64">
        <v>-8.5010830281854872</v>
      </c>
      <c r="G158" s="32">
        <v>52.858610141868049</v>
      </c>
      <c r="H158" s="61">
        <f t="shared" si="81"/>
        <v>61.359693170053532</v>
      </c>
      <c r="I158" s="64">
        <f t="shared" si="70"/>
        <v>-57.205790265568368</v>
      </c>
      <c r="J158" s="32">
        <f t="shared" si="71"/>
        <v>-45.211566166353599</v>
      </c>
      <c r="K158" s="32">
        <f t="shared" si="72"/>
        <v>-32.817292757793503</v>
      </c>
      <c r="L158" s="32">
        <f t="shared" si="73"/>
        <v>-19.34029086891109</v>
      </c>
      <c r="M158" s="32">
        <f t="shared" si="74"/>
        <v>-6.0677570456199996</v>
      </c>
      <c r="N158" s="61">
        <f t="shared" si="75"/>
        <v>46.79085309624805</v>
      </c>
      <c r="O158" s="87">
        <f t="shared" si="62"/>
        <v>55.291936124433533</v>
      </c>
      <c r="P158" s="32">
        <f>Taulukko5[[#This Row],[Tasaus 2023, €/asukas]]*Taulukko5[[#This Row],[Asukasluku 31.12.2022]]</f>
        <v>-857572.00187113544</v>
      </c>
      <c r="Q158" s="32">
        <f>Taulukko5[[#This Row],[Tasaus 2024, €/asukas]]*Taulukko5[[#This Row],[Asukasluku 31.12.2022]]</f>
        <v>-677766.58839980676</v>
      </c>
      <c r="R158" s="32">
        <f>Taulukko5[[#This Row],[Tasaus 2025, €/asukas]]*Taulukko5[[#This Row],[Asukasluku 31.12.2022]]</f>
        <v>-491964.03573208238</v>
      </c>
      <c r="S158" s="32">
        <f>Taulukko5[[#This Row],[Tasaus 2026, €/asukas]]*Taulukko5[[#This Row],[Asukasluku 31.12.2022]]</f>
        <v>-289930.30041584617</v>
      </c>
      <c r="T158" s="32">
        <f>Taulukko5[[#This Row],[Tasaus 2027, €/asukas]]*Taulukko5[[#This Row],[Asukasluku 31.12.2022]]</f>
        <v>-90961.745870889412</v>
      </c>
      <c r="U158" s="64">
        <f t="shared" si="76"/>
        <v>4.1539029044851645</v>
      </c>
      <c r="V158" s="32">
        <f t="shared" si="77"/>
        <v>16.148127003699933</v>
      </c>
      <c r="W158" s="32">
        <f t="shared" si="78"/>
        <v>28.542400412260029</v>
      </c>
      <c r="X158" s="32">
        <f t="shared" si="79"/>
        <v>42.019402301142442</v>
      </c>
      <c r="Y158" s="99">
        <f t="shared" si="80"/>
        <v>55.291936124433533</v>
      </c>
      <c r="Z158" s="110">
        <v>20.5</v>
      </c>
      <c r="AA158" s="34">
        <f t="shared" si="63"/>
        <v>7.8599999999999994</v>
      </c>
      <c r="AB158" s="33">
        <f t="shared" si="64"/>
        <v>-12.64</v>
      </c>
      <c r="AC158" s="32">
        <v>206.39511113370946</v>
      </c>
      <c r="AD158" s="15">
        <f t="shared" si="65"/>
        <v>-2.01259752794926E-2</v>
      </c>
      <c r="AE158" s="15">
        <f t="shared" si="66"/>
        <v>-7.8238902631945828E-2</v>
      </c>
      <c r="AF158" s="15">
        <f t="shared" si="67"/>
        <v>-0.1382900992929495</v>
      </c>
      <c r="AG158" s="15">
        <f t="shared" si="68"/>
        <v>-0.20358719773125297</v>
      </c>
      <c r="AH158" s="111">
        <f t="shared" si="69"/>
        <v>-0.26789363285166973</v>
      </c>
    </row>
    <row r="159" spans="1:34" ht="15.75" x14ac:dyDescent="0.25">
      <c r="A159" s="25">
        <v>475</v>
      </c>
      <c r="B159" s="26" t="s">
        <v>150</v>
      </c>
      <c r="C159" s="25">
        <v>15</v>
      </c>
      <c r="D159" s="25">
        <v>24</v>
      </c>
      <c r="E159" s="31">
        <f>'Tasapainon muutos, pl. tasaus'!D149</f>
        <v>5479</v>
      </c>
      <c r="F159" s="64">
        <v>125.64856847971787</v>
      </c>
      <c r="G159" s="32">
        <v>282.64236658830947</v>
      </c>
      <c r="H159" s="61">
        <f t="shared" si="81"/>
        <v>156.99379810859159</v>
      </c>
      <c r="I159" s="64">
        <f t="shared" si="70"/>
        <v>-152.83989520410643</v>
      </c>
      <c r="J159" s="32">
        <f t="shared" si="71"/>
        <v>-140.84567110489166</v>
      </c>
      <c r="K159" s="32">
        <f t="shared" si="72"/>
        <v>-128.45139769633155</v>
      </c>
      <c r="L159" s="32">
        <f t="shared" si="73"/>
        <v>-114.97439580744916</v>
      </c>
      <c r="M159" s="32">
        <f t="shared" si="74"/>
        <v>-101.70186198415806</v>
      </c>
      <c r="N159" s="61">
        <f t="shared" si="75"/>
        <v>180.94050460415141</v>
      </c>
      <c r="O159" s="87">
        <f t="shared" si="62"/>
        <v>55.291936124433548</v>
      </c>
      <c r="P159" s="32">
        <f>Taulukko5[[#This Row],[Tasaus 2023, €/asukas]]*Taulukko5[[#This Row],[Asukasluku 31.12.2022]]</f>
        <v>-837409.78582329908</v>
      </c>
      <c r="Q159" s="32">
        <f>Taulukko5[[#This Row],[Tasaus 2024, €/asukas]]*Taulukko5[[#This Row],[Asukasluku 31.12.2022]]</f>
        <v>-771693.43198370142</v>
      </c>
      <c r="R159" s="32">
        <f>Taulukko5[[#This Row],[Tasaus 2025, €/asukas]]*Taulukko5[[#This Row],[Asukasluku 31.12.2022]]</f>
        <v>-703785.20797820063</v>
      </c>
      <c r="S159" s="32">
        <f>Taulukko5[[#This Row],[Tasaus 2026, €/asukas]]*Taulukko5[[#This Row],[Asukasluku 31.12.2022]]</f>
        <v>-629944.71462901391</v>
      </c>
      <c r="T159" s="32">
        <f>Taulukko5[[#This Row],[Tasaus 2027, €/asukas]]*Taulukko5[[#This Row],[Asukasluku 31.12.2022]]</f>
        <v>-557224.50181120203</v>
      </c>
      <c r="U159" s="64">
        <f t="shared" si="76"/>
        <v>4.1539029044851645</v>
      </c>
      <c r="V159" s="32">
        <f t="shared" si="77"/>
        <v>16.148127003699926</v>
      </c>
      <c r="W159" s="32">
        <f t="shared" si="78"/>
        <v>28.542400412260037</v>
      </c>
      <c r="X159" s="32">
        <f t="shared" si="79"/>
        <v>42.019402301142435</v>
      </c>
      <c r="Y159" s="99">
        <f t="shared" si="80"/>
        <v>55.291936124433533</v>
      </c>
      <c r="Z159" s="110">
        <v>21.5</v>
      </c>
      <c r="AA159" s="34">
        <f t="shared" si="63"/>
        <v>8.86</v>
      </c>
      <c r="AB159" s="33">
        <f t="shared" si="64"/>
        <v>-12.64</v>
      </c>
      <c r="AC159" s="32">
        <v>171.65026845334546</v>
      </c>
      <c r="AD159" s="15">
        <f t="shared" si="65"/>
        <v>-2.4199804299252788E-2</v>
      </c>
      <c r="AE159" s="15">
        <f t="shared" si="66"/>
        <v>-9.4075745696191482E-2</v>
      </c>
      <c r="AF159" s="15">
        <f t="shared" si="67"/>
        <v>-0.16628229404731668</v>
      </c>
      <c r="AG159" s="15">
        <f t="shared" si="68"/>
        <v>-0.2447966011341445</v>
      </c>
      <c r="AH159" s="111">
        <f t="shared" si="69"/>
        <v>-0.32211971832401698</v>
      </c>
    </row>
    <row r="160" spans="1:34" ht="15.75" x14ac:dyDescent="0.25">
      <c r="A160" s="25">
        <v>480</v>
      </c>
      <c r="B160" s="26" t="s">
        <v>151</v>
      </c>
      <c r="C160" s="25">
        <v>2</v>
      </c>
      <c r="D160" s="25">
        <v>25</v>
      </c>
      <c r="E160" s="31">
        <f>'Tasapainon muutos, pl. tasaus'!D150</f>
        <v>1978</v>
      </c>
      <c r="F160" s="64">
        <v>-96.890398910145777</v>
      </c>
      <c r="G160" s="32">
        <v>-125.78369841840367</v>
      </c>
      <c r="H160" s="61">
        <f t="shared" si="81"/>
        <v>-28.893299508257897</v>
      </c>
      <c r="I160" s="64">
        <f t="shared" si="70"/>
        <v>33.047202412743061</v>
      </c>
      <c r="J160" s="32">
        <f t="shared" si="71"/>
        <v>15.04142651195783</v>
      </c>
      <c r="K160" s="32">
        <f t="shared" si="72"/>
        <v>-1.4575995877399734</v>
      </c>
      <c r="L160" s="32">
        <f t="shared" si="73"/>
        <v>-2.9805976988575589</v>
      </c>
      <c r="M160" s="32">
        <f t="shared" si="74"/>
        <v>-4.7080638755664674</v>
      </c>
      <c r="N160" s="61">
        <f t="shared" si="75"/>
        <v>-130.49176229397014</v>
      </c>
      <c r="O160" s="87">
        <f t="shared" si="62"/>
        <v>-33.601363383824363</v>
      </c>
      <c r="P160" s="32">
        <f>Taulukko5[[#This Row],[Tasaus 2023, €/asukas]]*Taulukko5[[#This Row],[Asukasluku 31.12.2022]]</f>
        <v>65367.366372405777</v>
      </c>
      <c r="Q160" s="32">
        <f>Taulukko5[[#This Row],[Tasaus 2024, €/asukas]]*Taulukko5[[#This Row],[Asukasluku 31.12.2022]]</f>
        <v>29751.941640652589</v>
      </c>
      <c r="R160" s="32">
        <f>Taulukko5[[#This Row],[Tasaus 2025, €/asukas]]*Taulukko5[[#This Row],[Asukasluku 31.12.2022]]</f>
        <v>-2883.1319845496673</v>
      </c>
      <c r="S160" s="32">
        <f>Taulukko5[[#This Row],[Tasaus 2026, €/asukas]]*Taulukko5[[#This Row],[Asukasluku 31.12.2022]]</f>
        <v>-5895.6222483402516</v>
      </c>
      <c r="T160" s="32">
        <f>Taulukko5[[#This Row],[Tasaus 2027, €/asukas]]*Taulukko5[[#This Row],[Asukasluku 31.12.2022]]</f>
        <v>-9312.5503458704734</v>
      </c>
      <c r="U160" s="64">
        <f t="shared" si="76"/>
        <v>4.1539029044851645</v>
      </c>
      <c r="V160" s="32">
        <f t="shared" si="77"/>
        <v>-13.851872996300067</v>
      </c>
      <c r="W160" s="32">
        <f t="shared" si="78"/>
        <v>-30.350899095997871</v>
      </c>
      <c r="X160" s="32">
        <f t="shared" si="79"/>
        <v>-31.873897207115455</v>
      </c>
      <c r="Y160" s="99">
        <f t="shared" si="80"/>
        <v>-33.601363383824363</v>
      </c>
      <c r="Z160" s="110">
        <v>20.75</v>
      </c>
      <c r="AA160" s="34">
        <f t="shared" si="63"/>
        <v>8.11</v>
      </c>
      <c r="AB160" s="33">
        <f t="shared" si="64"/>
        <v>-12.64</v>
      </c>
      <c r="AC160" s="32">
        <v>166.52365728913975</v>
      </c>
      <c r="AD160" s="15">
        <f t="shared" si="65"/>
        <v>-2.4944821487271476E-2</v>
      </c>
      <c r="AE160" s="15">
        <f t="shared" si="66"/>
        <v>8.3182613340329573E-2</v>
      </c>
      <c r="AF160" s="15">
        <f t="shared" si="67"/>
        <v>0.18226178544288602</v>
      </c>
      <c r="AG160" s="15">
        <f t="shared" si="68"/>
        <v>0.19140762175173648</v>
      </c>
      <c r="AH160" s="111">
        <f t="shared" si="69"/>
        <v>0.20178132002878943</v>
      </c>
    </row>
    <row r="161" spans="1:34" ht="15.75" x14ac:dyDescent="0.25">
      <c r="A161" s="25">
        <v>481</v>
      </c>
      <c r="B161" s="26" t="s">
        <v>152</v>
      </c>
      <c r="C161" s="25">
        <v>2</v>
      </c>
      <c r="D161" s="25">
        <v>24</v>
      </c>
      <c r="E161" s="31">
        <f>'Tasapainon muutos, pl. tasaus'!D151</f>
        <v>9642</v>
      </c>
      <c r="F161" s="64">
        <v>175.34214225984078</v>
      </c>
      <c r="G161" s="32">
        <v>183.01816287985872</v>
      </c>
      <c r="H161" s="61">
        <f t="shared" si="81"/>
        <v>7.6760206200179368</v>
      </c>
      <c r="I161" s="64">
        <f t="shared" si="70"/>
        <v>-3.5221177155327723</v>
      </c>
      <c r="J161" s="32">
        <f t="shared" si="71"/>
        <v>1.1481270036999331</v>
      </c>
      <c r="K161" s="32">
        <f t="shared" si="72"/>
        <v>-1.4575995877399734</v>
      </c>
      <c r="L161" s="32">
        <f t="shared" si="73"/>
        <v>-2.9805976988575589</v>
      </c>
      <c r="M161" s="32">
        <f t="shared" si="74"/>
        <v>-4.7080638755664674</v>
      </c>
      <c r="N161" s="61">
        <f t="shared" si="75"/>
        <v>178.31009900429225</v>
      </c>
      <c r="O161" s="87">
        <f t="shared" si="62"/>
        <v>2.9679567444514703</v>
      </c>
      <c r="P161" s="32">
        <f>Taulukko5[[#This Row],[Tasaus 2023, €/asukas]]*Taulukko5[[#This Row],[Asukasluku 31.12.2022]]</f>
        <v>-33960.259013166993</v>
      </c>
      <c r="Q161" s="32">
        <f>Taulukko5[[#This Row],[Tasaus 2024, €/asukas]]*Taulukko5[[#This Row],[Asukasluku 31.12.2022]]</f>
        <v>11070.240569674756</v>
      </c>
      <c r="R161" s="32">
        <f>Taulukko5[[#This Row],[Tasaus 2025, €/asukas]]*Taulukko5[[#This Row],[Asukasluku 31.12.2022]]</f>
        <v>-14054.175224988823</v>
      </c>
      <c r="S161" s="32">
        <f>Taulukko5[[#This Row],[Tasaus 2026, €/asukas]]*Taulukko5[[#This Row],[Asukasluku 31.12.2022]]</f>
        <v>-28738.923012384581</v>
      </c>
      <c r="T161" s="32">
        <f>Taulukko5[[#This Row],[Tasaus 2027, €/asukas]]*Taulukko5[[#This Row],[Asukasluku 31.12.2022]]</f>
        <v>-45395.151888211876</v>
      </c>
      <c r="U161" s="64">
        <f t="shared" si="76"/>
        <v>4.1539029044851645</v>
      </c>
      <c r="V161" s="32">
        <f t="shared" si="77"/>
        <v>8.8241476237178702</v>
      </c>
      <c r="W161" s="32">
        <f t="shared" si="78"/>
        <v>6.2184210322779636</v>
      </c>
      <c r="X161" s="32">
        <f t="shared" si="79"/>
        <v>4.695422921160378</v>
      </c>
      <c r="Y161" s="99">
        <f t="shared" si="80"/>
        <v>2.9679567444514694</v>
      </c>
      <c r="Z161" s="110">
        <v>20.750000000000004</v>
      </c>
      <c r="AA161" s="34">
        <f t="shared" si="63"/>
        <v>8.110000000000003</v>
      </c>
      <c r="AB161" s="33">
        <f t="shared" si="64"/>
        <v>-12.64</v>
      </c>
      <c r="AC161" s="32">
        <v>210.79126325776215</v>
      </c>
      <c r="AD161" s="15">
        <f t="shared" si="65"/>
        <v>-1.9706238485822071E-2</v>
      </c>
      <c r="AE161" s="15">
        <f t="shared" si="66"/>
        <v>-4.1862017843345936E-2</v>
      </c>
      <c r="AF161" s="15">
        <f t="shared" si="67"/>
        <v>-2.9500373669063711E-2</v>
      </c>
      <c r="AG161" s="15">
        <f t="shared" si="68"/>
        <v>-2.2275225493661319E-2</v>
      </c>
      <c r="AH161" s="111">
        <f t="shared" si="69"/>
        <v>-1.4080074755385658E-2</v>
      </c>
    </row>
    <row r="162" spans="1:34" ht="15.75" x14ac:dyDescent="0.25">
      <c r="A162" s="25">
        <v>483</v>
      </c>
      <c r="B162" s="26" t="s">
        <v>153</v>
      </c>
      <c r="C162" s="25">
        <v>17</v>
      </c>
      <c r="D162" s="25">
        <v>26</v>
      </c>
      <c r="E162" s="31">
        <f>'Tasapainon muutos, pl. tasaus'!D152</f>
        <v>1067</v>
      </c>
      <c r="F162" s="64">
        <v>-597.42667403520409</v>
      </c>
      <c r="G162" s="32">
        <v>-303.88547733291108</v>
      </c>
      <c r="H162" s="61">
        <f t="shared" si="81"/>
        <v>293.54119670229301</v>
      </c>
      <c r="I162" s="64">
        <f t="shared" si="70"/>
        <v>-289.38729379780784</v>
      </c>
      <c r="J162" s="32">
        <f t="shared" si="71"/>
        <v>-277.39306969859308</v>
      </c>
      <c r="K162" s="32">
        <f t="shared" si="72"/>
        <v>-264.998796290033</v>
      </c>
      <c r="L162" s="32">
        <f t="shared" si="73"/>
        <v>-251.52179440115057</v>
      </c>
      <c r="M162" s="32">
        <f t="shared" si="74"/>
        <v>-238.24926057785947</v>
      </c>
      <c r="N162" s="61">
        <f t="shared" si="75"/>
        <v>-542.13473791077058</v>
      </c>
      <c r="O162" s="87">
        <f t="shared" si="62"/>
        <v>55.291936124433505</v>
      </c>
      <c r="P162" s="32">
        <f>Taulukko5[[#This Row],[Tasaus 2023, €/asukas]]*Taulukko5[[#This Row],[Asukasluku 31.12.2022]]</f>
        <v>-308776.24248226098</v>
      </c>
      <c r="Q162" s="32">
        <f>Taulukko5[[#This Row],[Tasaus 2024, €/asukas]]*Taulukko5[[#This Row],[Asukasluku 31.12.2022]]</f>
        <v>-295978.40536839882</v>
      </c>
      <c r="R162" s="32">
        <f>Taulukko5[[#This Row],[Tasaus 2025, €/asukas]]*Taulukko5[[#This Row],[Asukasluku 31.12.2022]]</f>
        <v>-282753.71564146521</v>
      </c>
      <c r="S162" s="32">
        <f>Taulukko5[[#This Row],[Tasaus 2026, €/asukas]]*Taulukko5[[#This Row],[Asukasluku 31.12.2022]]</f>
        <v>-268373.75462602766</v>
      </c>
      <c r="T162" s="32">
        <f>Taulukko5[[#This Row],[Tasaus 2027, €/asukas]]*Taulukko5[[#This Row],[Asukasluku 31.12.2022]]</f>
        <v>-254211.96103657605</v>
      </c>
      <c r="U162" s="64">
        <f t="shared" si="76"/>
        <v>4.1539029044851645</v>
      </c>
      <c r="V162" s="32">
        <f t="shared" si="77"/>
        <v>16.148127003699926</v>
      </c>
      <c r="W162" s="32">
        <f t="shared" si="78"/>
        <v>28.542400412260008</v>
      </c>
      <c r="X162" s="32">
        <f t="shared" si="79"/>
        <v>42.019402301142435</v>
      </c>
      <c r="Y162" s="99">
        <f t="shared" si="80"/>
        <v>55.291936124433533</v>
      </c>
      <c r="Z162" s="110">
        <v>22.5</v>
      </c>
      <c r="AA162" s="34">
        <f t="shared" si="63"/>
        <v>9.86</v>
      </c>
      <c r="AB162" s="33">
        <f t="shared" si="64"/>
        <v>-12.64</v>
      </c>
      <c r="AC162" s="32">
        <v>108.91269174444557</v>
      </c>
      <c r="AD162" s="15">
        <f t="shared" si="65"/>
        <v>-3.8139750638354869E-2</v>
      </c>
      <c r="AE162" s="15">
        <f t="shared" si="66"/>
        <v>-0.14826671478830164</v>
      </c>
      <c r="AF162" s="15">
        <f t="shared" si="67"/>
        <v>-0.26206679823167295</v>
      </c>
      <c r="AG162" s="15">
        <f t="shared" si="68"/>
        <v>-0.38580813336004416</v>
      </c>
      <c r="AH162" s="111">
        <f t="shared" si="69"/>
        <v>-0.50767211092506459</v>
      </c>
    </row>
    <row r="163" spans="1:34" ht="15.75" x14ac:dyDescent="0.25">
      <c r="A163" s="25">
        <v>484</v>
      </c>
      <c r="B163" s="26" t="s">
        <v>154</v>
      </c>
      <c r="C163" s="25">
        <v>4</v>
      </c>
      <c r="D163" s="25">
        <v>25</v>
      </c>
      <c r="E163" s="31">
        <f>'Tasapainon muutos, pl. tasaus'!D153</f>
        <v>2967</v>
      </c>
      <c r="F163" s="64">
        <v>-372.23402260932448</v>
      </c>
      <c r="G163" s="32">
        <v>-431.90421828934512</v>
      </c>
      <c r="H163" s="61">
        <f t="shared" si="81"/>
        <v>-59.67019568002064</v>
      </c>
      <c r="I163" s="64">
        <f t="shared" si="70"/>
        <v>63.824098584505805</v>
      </c>
      <c r="J163" s="32">
        <f t="shared" si="71"/>
        <v>45.818322683720574</v>
      </c>
      <c r="K163" s="32">
        <f t="shared" si="72"/>
        <v>28.212596092280666</v>
      </c>
      <c r="L163" s="32">
        <f t="shared" si="73"/>
        <v>11.689597981163082</v>
      </c>
      <c r="M163" s="32">
        <f t="shared" si="74"/>
        <v>-4.7080638755664674</v>
      </c>
      <c r="N163" s="61">
        <f t="shared" si="75"/>
        <v>-436.61228216491162</v>
      </c>
      <c r="O163" s="87">
        <f t="shared" si="62"/>
        <v>-64.378259555587135</v>
      </c>
      <c r="P163" s="32">
        <f>Taulukko5[[#This Row],[Tasaus 2023, €/asukas]]*Taulukko5[[#This Row],[Asukasluku 31.12.2022]]</f>
        <v>189366.10050022873</v>
      </c>
      <c r="Q163" s="32">
        <f>Taulukko5[[#This Row],[Tasaus 2024, €/asukas]]*Taulukko5[[#This Row],[Asukasluku 31.12.2022]]</f>
        <v>135942.96340259895</v>
      </c>
      <c r="R163" s="32">
        <f>Taulukko5[[#This Row],[Tasaus 2025, €/asukas]]*Taulukko5[[#This Row],[Asukasluku 31.12.2022]]</f>
        <v>83706.772605796737</v>
      </c>
      <c r="S163" s="32">
        <f>Taulukko5[[#This Row],[Tasaus 2026, €/asukas]]*Taulukko5[[#This Row],[Asukasluku 31.12.2022]]</f>
        <v>34683.037210110866</v>
      </c>
      <c r="T163" s="32">
        <f>Taulukko5[[#This Row],[Tasaus 2027, €/asukas]]*Taulukko5[[#This Row],[Asukasluku 31.12.2022]]</f>
        <v>-13968.825518805708</v>
      </c>
      <c r="U163" s="64">
        <f t="shared" si="76"/>
        <v>4.1539029044851645</v>
      </c>
      <c r="V163" s="32">
        <f t="shared" si="77"/>
        <v>-13.851872996300067</v>
      </c>
      <c r="W163" s="32">
        <f t="shared" si="78"/>
        <v>-31.457599587739974</v>
      </c>
      <c r="X163" s="32">
        <f t="shared" si="79"/>
        <v>-47.980597698857558</v>
      </c>
      <c r="Y163" s="99">
        <f t="shared" si="80"/>
        <v>-64.378259555587107</v>
      </c>
      <c r="Z163" s="110">
        <v>20.5</v>
      </c>
      <c r="AA163" s="34">
        <f t="shared" si="63"/>
        <v>7.8599999999999994</v>
      </c>
      <c r="AB163" s="33">
        <f t="shared" si="64"/>
        <v>-12.64</v>
      </c>
      <c r="AC163" s="32">
        <v>150.41235827080772</v>
      </c>
      <c r="AD163" s="15">
        <f t="shared" si="65"/>
        <v>-2.7616766017366279E-2</v>
      </c>
      <c r="AE163" s="15">
        <f t="shared" si="66"/>
        <v>9.2092652196574601E-2</v>
      </c>
      <c r="AF163" s="15">
        <f t="shared" si="67"/>
        <v>0.20914238663223803</v>
      </c>
      <c r="AG163" s="15">
        <f t="shared" si="68"/>
        <v>0.31899372000053078</v>
      </c>
      <c r="AH163" s="111">
        <f t="shared" si="69"/>
        <v>0.42801176908401511</v>
      </c>
    </row>
    <row r="164" spans="1:34" ht="15.75" x14ac:dyDescent="0.25">
      <c r="A164" s="25">
        <v>489</v>
      </c>
      <c r="B164" s="26" t="s">
        <v>155</v>
      </c>
      <c r="C164" s="25">
        <v>8</v>
      </c>
      <c r="D164" s="25">
        <v>26</v>
      </c>
      <c r="E164" s="31">
        <f>'Tasapainon muutos, pl. tasaus'!D154</f>
        <v>1791</v>
      </c>
      <c r="F164" s="64">
        <v>-710.14626271789973</v>
      </c>
      <c r="G164" s="32">
        <v>-887.96497953882658</v>
      </c>
      <c r="H164" s="61">
        <f t="shared" si="81"/>
        <v>-177.81871682092685</v>
      </c>
      <c r="I164" s="64">
        <f t="shared" si="70"/>
        <v>181.97261972541202</v>
      </c>
      <c r="J164" s="32">
        <f t="shared" si="71"/>
        <v>163.96684382462678</v>
      </c>
      <c r="K164" s="32">
        <f t="shared" si="72"/>
        <v>146.36111723318689</v>
      </c>
      <c r="L164" s="32">
        <f t="shared" si="73"/>
        <v>129.83811912206929</v>
      </c>
      <c r="M164" s="32">
        <f t="shared" si="74"/>
        <v>113.11065294536039</v>
      </c>
      <c r="N164" s="61">
        <f t="shared" si="75"/>
        <v>-774.85432659346623</v>
      </c>
      <c r="O164" s="87">
        <f t="shared" si="62"/>
        <v>-64.708063875566495</v>
      </c>
      <c r="P164" s="32">
        <f>Taulukko5[[#This Row],[Tasaus 2023, €/asukas]]*Taulukko5[[#This Row],[Asukasluku 31.12.2022]]</f>
        <v>325912.9619282129</v>
      </c>
      <c r="Q164" s="32">
        <f>Taulukko5[[#This Row],[Tasaus 2024, €/asukas]]*Taulukko5[[#This Row],[Asukasluku 31.12.2022]]</f>
        <v>293664.61728990654</v>
      </c>
      <c r="R164" s="32">
        <f>Taulukko5[[#This Row],[Tasaus 2025, €/asukas]]*Taulukko5[[#This Row],[Asukasluku 31.12.2022]]</f>
        <v>262132.76096463771</v>
      </c>
      <c r="S164" s="32">
        <f>Taulukko5[[#This Row],[Tasaus 2026, €/asukas]]*Taulukko5[[#This Row],[Asukasluku 31.12.2022]]</f>
        <v>232540.0713476261</v>
      </c>
      <c r="T164" s="32">
        <f>Taulukko5[[#This Row],[Tasaus 2027, €/asukas]]*Taulukko5[[#This Row],[Asukasluku 31.12.2022]]</f>
        <v>202581.17942514046</v>
      </c>
      <c r="U164" s="64">
        <f t="shared" si="76"/>
        <v>4.1539029044851645</v>
      </c>
      <c r="V164" s="32">
        <f t="shared" si="77"/>
        <v>-13.851872996300074</v>
      </c>
      <c r="W164" s="32">
        <f t="shared" si="78"/>
        <v>-31.457599587739963</v>
      </c>
      <c r="X164" s="32">
        <f t="shared" si="79"/>
        <v>-47.980597698857565</v>
      </c>
      <c r="Y164" s="99">
        <f t="shared" si="80"/>
        <v>-64.708063875566467</v>
      </c>
      <c r="Z164" s="110">
        <v>21.500000000000004</v>
      </c>
      <c r="AA164" s="34">
        <f t="shared" si="63"/>
        <v>8.860000000000003</v>
      </c>
      <c r="AB164" s="33">
        <f t="shared" si="64"/>
        <v>-12.64</v>
      </c>
      <c r="AC164" s="32">
        <v>135.2605939771048</v>
      </c>
      <c r="AD164" s="15">
        <f t="shared" si="65"/>
        <v>-3.0710370125894053E-2</v>
      </c>
      <c r="AE164" s="15">
        <f t="shared" si="66"/>
        <v>0.10240878432520223</v>
      </c>
      <c r="AF164" s="15">
        <f t="shared" si="67"/>
        <v>0.23257031972715356</v>
      </c>
      <c r="AG164" s="15">
        <f t="shared" si="68"/>
        <v>0.3547270959565586</v>
      </c>
      <c r="AH164" s="111">
        <f t="shared" si="69"/>
        <v>0.47839553245285488</v>
      </c>
    </row>
    <row r="165" spans="1:34" ht="15.75" x14ac:dyDescent="0.25">
      <c r="A165" s="25">
        <v>491</v>
      </c>
      <c r="B165" s="26" t="s">
        <v>156</v>
      </c>
      <c r="C165" s="25">
        <v>10</v>
      </c>
      <c r="D165" s="25">
        <v>21</v>
      </c>
      <c r="E165" s="31">
        <f>'Tasapainon muutos, pl. tasaus'!D155</f>
        <v>51980</v>
      </c>
      <c r="F165" s="64">
        <v>-220.34066710646516</v>
      </c>
      <c r="G165" s="32">
        <v>-107.67715755963714</v>
      </c>
      <c r="H165" s="61">
        <f t="shared" si="81"/>
        <v>112.66350954682802</v>
      </c>
      <c r="I165" s="64">
        <f t="shared" si="70"/>
        <v>-108.50960664234286</v>
      </c>
      <c r="J165" s="32">
        <f t="shared" si="71"/>
        <v>-96.515382543128098</v>
      </c>
      <c r="K165" s="32">
        <f t="shared" si="72"/>
        <v>-84.121109134568002</v>
      </c>
      <c r="L165" s="32">
        <f t="shared" si="73"/>
        <v>-70.644107245685589</v>
      </c>
      <c r="M165" s="32">
        <f t="shared" si="74"/>
        <v>-57.371573422394491</v>
      </c>
      <c r="N165" s="61">
        <f t="shared" si="75"/>
        <v>-165.04873098203163</v>
      </c>
      <c r="O165" s="87">
        <f t="shared" si="62"/>
        <v>55.291936124433533</v>
      </c>
      <c r="P165" s="32">
        <f>Taulukko5[[#This Row],[Tasaus 2023, €/asukas]]*Taulukko5[[#This Row],[Asukasluku 31.12.2022]]</f>
        <v>-5640329.3532689819</v>
      </c>
      <c r="Q165" s="32">
        <f>Taulukko5[[#This Row],[Tasaus 2024, €/asukas]]*Taulukko5[[#This Row],[Asukasluku 31.12.2022]]</f>
        <v>-5016869.5845917985</v>
      </c>
      <c r="R165" s="32">
        <f>Taulukko5[[#This Row],[Tasaus 2025, €/asukas]]*Taulukko5[[#This Row],[Asukasluku 31.12.2022]]</f>
        <v>-4372615.2528148452</v>
      </c>
      <c r="S165" s="32">
        <f>Taulukko5[[#This Row],[Tasaus 2026, €/asukas]]*Taulukko5[[#This Row],[Asukasluku 31.12.2022]]</f>
        <v>-3672080.694630737</v>
      </c>
      <c r="T165" s="32">
        <f>Taulukko5[[#This Row],[Tasaus 2027, €/asukas]]*Taulukko5[[#This Row],[Asukasluku 31.12.2022]]</f>
        <v>-2982174.3864960657</v>
      </c>
      <c r="U165" s="64">
        <f t="shared" si="76"/>
        <v>4.1539029044851645</v>
      </c>
      <c r="V165" s="32">
        <f t="shared" si="77"/>
        <v>16.148127003699926</v>
      </c>
      <c r="W165" s="32">
        <f t="shared" si="78"/>
        <v>28.542400412260022</v>
      </c>
      <c r="X165" s="32">
        <f t="shared" si="79"/>
        <v>42.019402301142435</v>
      </c>
      <c r="Y165" s="99">
        <f t="shared" si="80"/>
        <v>55.291936124433533</v>
      </c>
      <c r="Z165" s="110">
        <v>22</v>
      </c>
      <c r="AA165" s="34">
        <f t="shared" si="63"/>
        <v>9.36</v>
      </c>
      <c r="AB165" s="33">
        <f t="shared" si="64"/>
        <v>-12.64</v>
      </c>
      <c r="AC165" s="32">
        <v>177.21964121802804</v>
      </c>
      <c r="AD165" s="15">
        <f t="shared" si="65"/>
        <v>-2.3439291920102363E-2</v>
      </c>
      <c r="AE165" s="15">
        <f t="shared" si="66"/>
        <v>-9.1119285044897289E-2</v>
      </c>
      <c r="AF165" s="15">
        <f t="shared" si="67"/>
        <v>-0.16105664257126645</v>
      </c>
      <c r="AG165" s="15">
        <f t="shared" si="68"/>
        <v>-0.2371035287756125</v>
      </c>
      <c r="AH165" s="111">
        <f t="shared" si="69"/>
        <v>-0.31199665987591924</v>
      </c>
    </row>
    <row r="166" spans="1:34" ht="15.75" x14ac:dyDescent="0.25">
      <c r="A166" s="25">
        <v>494</v>
      </c>
      <c r="B166" s="26" t="s">
        <v>157</v>
      </c>
      <c r="C166" s="25">
        <v>17</v>
      </c>
      <c r="D166" s="25">
        <v>24</v>
      </c>
      <c r="E166" s="31">
        <f>'Tasapainon muutos, pl. tasaus'!D156</f>
        <v>8882</v>
      </c>
      <c r="F166" s="64">
        <v>-11.52477981533081</v>
      </c>
      <c r="G166" s="32">
        <v>238.35684213369365</v>
      </c>
      <c r="H166" s="61">
        <f t="shared" si="81"/>
        <v>249.88162194902446</v>
      </c>
      <c r="I166" s="64">
        <f t="shared" si="70"/>
        <v>-245.7277190445393</v>
      </c>
      <c r="J166" s="32">
        <f t="shared" si="71"/>
        <v>-233.73349494532454</v>
      </c>
      <c r="K166" s="32">
        <f t="shared" si="72"/>
        <v>-221.33922153676443</v>
      </c>
      <c r="L166" s="32">
        <f t="shared" si="73"/>
        <v>-207.86221964788203</v>
      </c>
      <c r="M166" s="32">
        <f t="shared" si="74"/>
        <v>-194.58968582459093</v>
      </c>
      <c r="N166" s="61">
        <f t="shared" si="75"/>
        <v>43.767156309102717</v>
      </c>
      <c r="O166" s="87">
        <f t="shared" si="62"/>
        <v>55.291936124433526</v>
      </c>
      <c r="P166" s="32">
        <f>Taulukko5[[#This Row],[Tasaus 2023, €/asukas]]*Taulukko5[[#This Row],[Asukasluku 31.12.2022]]</f>
        <v>-2182553.6005535983</v>
      </c>
      <c r="Q166" s="32">
        <f>Taulukko5[[#This Row],[Tasaus 2024, €/asukas]]*Taulukko5[[#This Row],[Asukasluku 31.12.2022]]</f>
        <v>-2076020.9021043726</v>
      </c>
      <c r="R166" s="32">
        <f>Taulukko5[[#This Row],[Tasaus 2025, €/asukas]]*Taulukko5[[#This Row],[Asukasluku 31.12.2022]]</f>
        <v>-1965934.9656895415</v>
      </c>
      <c r="S166" s="32">
        <f>Taulukko5[[#This Row],[Tasaus 2026, €/asukas]]*Taulukko5[[#This Row],[Asukasluku 31.12.2022]]</f>
        <v>-1846232.2349124881</v>
      </c>
      <c r="T166" s="32">
        <f>Taulukko5[[#This Row],[Tasaus 2027, €/asukas]]*Taulukko5[[#This Row],[Asukasluku 31.12.2022]]</f>
        <v>-1728345.5894940167</v>
      </c>
      <c r="U166" s="64">
        <f t="shared" si="76"/>
        <v>4.1539029044851645</v>
      </c>
      <c r="V166" s="32">
        <f t="shared" si="77"/>
        <v>16.148127003699926</v>
      </c>
      <c r="W166" s="32">
        <f t="shared" si="78"/>
        <v>28.542400412260037</v>
      </c>
      <c r="X166" s="32">
        <f t="shared" si="79"/>
        <v>42.019402301142435</v>
      </c>
      <c r="Y166" s="99">
        <f t="shared" si="80"/>
        <v>55.291936124433533</v>
      </c>
      <c r="Z166" s="110">
        <v>22</v>
      </c>
      <c r="AA166" s="34">
        <f t="shared" si="63"/>
        <v>9.36</v>
      </c>
      <c r="AB166" s="33">
        <f t="shared" si="64"/>
        <v>-12.64</v>
      </c>
      <c r="AC166" s="32">
        <v>155.97425746413447</v>
      </c>
      <c r="AD166" s="15">
        <f t="shared" si="65"/>
        <v>-2.6631977430252134E-2</v>
      </c>
      <c r="AE166" s="15">
        <f t="shared" si="66"/>
        <v>-0.10353071889066766</v>
      </c>
      <c r="AF166" s="15">
        <f t="shared" si="67"/>
        <v>-0.18299430224133764</v>
      </c>
      <c r="AG166" s="15">
        <f t="shared" si="68"/>
        <v>-0.26939959826899379</v>
      </c>
      <c r="AH166" s="111">
        <f t="shared" si="69"/>
        <v>-0.35449398524719794</v>
      </c>
    </row>
    <row r="167" spans="1:34" ht="15.75" x14ac:dyDescent="0.25">
      <c r="A167" s="25">
        <v>495</v>
      </c>
      <c r="B167" s="26" t="s">
        <v>158</v>
      </c>
      <c r="C167" s="25">
        <v>13</v>
      </c>
      <c r="D167" s="25">
        <v>26</v>
      </c>
      <c r="E167" s="31">
        <f>'Tasapainon muutos, pl. tasaus'!D157</f>
        <v>1477</v>
      </c>
      <c r="F167" s="64">
        <v>-108.72561622072281</v>
      </c>
      <c r="G167" s="32">
        <v>-132.90330638840055</v>
      </c>
      <c r="H167" s="61">
        <f t="shared" si="81"/>
        <v>-24.177690167677738</v>
      </c>
      <c r="I167" s="64">
        <f t="shared" si="70"/>
        <v>28.331593072162903</v>
      </c>
      <c r="J167" s="32">
        <f t="shared" si="71"/>
        <v>10.325817171377672</v>
      </c>
      <c r="K167" s="32">
        <f t="shared" si="72"/>
        <v>-1.4575995877399734</v>
      </c>
      <c r="L167" s="32">
        <f t="shared" si="73"/>
        <v>-2.9805976988575589</v>
      </c>
      <c r="M167" s="32">
        <f t="shared" si="74"/>
        <v>-4.7080638755664674</v>
      </c>
      <c r="N167" s="61">
        <f t="shared" si="75"/>
        <v>-137.61137026396702</v>
      </c>
      <c r="O167" s="87">
        <f t="shared" si="62"/>
        <v>-28.885754043244205</v>
      </c>
      <c r="P167" s="32">
        <f>Taulukko5[[#This Row],[Tasaus 2023, €/asukas]]*Taulukko5[[#This Row],[Asukasluku 31.12.2022]]</f>
        <v>41845.762967584611</v>
      </c>
      <c r="Q167" s="32">
        <f>Taulukko5[[#This Row],[Tasaus 2024, €/asukas]]*Taulukko5[[#This Row],[Asukasluku 31.12.2022]]</f>
        <v>15251.231962124821</v>
      </c>
      <c r="R167" s="32">
        <f>Taulukko5[[#This Row],[Tasaus 2025, €/asukas]]*Taulukko5[[#This Row],[Asukasluku 31.12.2022]]</f>
        <v>-2152.8745910919406</v>
      </c>
      <c r="S167" s="32">
        <f>Taulukko5[[#This Row],[Tasaus 2026, €/asukas]]*Taulukko5[[#This Row],[Asukasluku 31.12.2022]]</f>
        <v>-4402.3428012126142</v>
      </c>
      <c r="T167" s="32">
        <f>Taulukko5[[#This Row],[Tasaus 2027, €/asukas]]*Taulukko5[[#This Row],[Asukasluku 31.12.2022]]</f>
        <v>-6953.8103442116726</v>
      </c>
      <c r="U167" s="64">
        <f t="shared" si="76"/>
        <v>4.1539029044851645</v>
      </c>
      <c r="V167" s="32">
        <f t="shared" si="77"/>
        <v>-13.851872996300067</v>
      </c>
      <c r="W167" s="32">
        <f t="shared" si="78"/>
        <v>-25.635289755417713</v>
      </c>
      <c r="X167" s="32">
        <f t="shared" si="79"/>
        <v>-27.158287866535296</v>
      </c>
      <c r="Y167" s="99">
        <f t="shared" si="80"/>
        <v>-28.885754043244205</v>
      </c>
      <c r="Z167" s="110">
        <v>22</v>
      </c>
      <c r="AA167" s="34">
        <f t="shared" si="63"/>
        <v>9.36</v>
      </c>
      <c r="AB167" s="33">
        <f t="shared" si="64"/>
        <v>-12.64</v>
      </c>
      <c r="AC167" s="32">
        <v>135.31892755471071</v>
      </c>
      <c r="AD167" s="15">
        <f t="shared" si="65"/>
        <v>-3.0697131432745821E-2</v>
      </c>
      <c r="AE167" s="15">
        <f t="shared" si="66"/>
        <v>0.10236463772371847</v>
      </c>
      <c r="AF167" s="15">
        <f t="shared" si="67"/>
        <v>0.18944348893877483</v>
      </c>
      <c r="AG167" s="15">
        <f t="shared" si="68"/>
        <v>0.20069836760681498</v>
      </c>
      <c r="AH167" s="111">
        <f t="shared" si="69"/>
        <v>0.21346425489195089</v>
      </c>
    </row>
    <row r="168" spans="1:34" ht="15.75" x14ac:dyDescent="0.25">
      <c r="A168" s="25">
        <v>498</v>
      </c>
      <c r="B168" s="26" t="s">
        <v>159</v>
      </c>
      <c r="C168" s="25">
        <v>19</v>
      </c>
      <c r="D168" s="25">
        <v>25</v>
      </c>
      <c r="E168" s="31">
        <f>'Tasapainon muutos, pl. tasaus'!D158</f>
        <v>2281</v>
      </c>
      <c r="F168" s="64">
        <v>299.99243162946385</v>
      </c>
      <c r="G168" s="32">
        <v>95.801664841694915</v>
      </c>
      <c r="H168" s="61">
        <f t="shared" si="81"/>
        <v>-204.19076678776895</v>
      </c>
      <c r="I168" s="64">
        <f t="shared" si="70"/>
        <v>208.34466969225412</v>
      </c>
      <c r="J168" s="32">
        <f t="shared" si="71"/>
        <v>190.33889379146888</v>
      </c>
      <c r="K168" s="32">
        <f t="shared" si="72"/>
        <v>172.73316720002899</v>
      </c>
      <c r="L168" s="32">
        <f t="shared" si="73"/>
        <v>156.21016908891139</v>
      </c>
      <c r="M168" s="32">
        <f t="shared" si="74"/>
        <v>139.48270291220248</v>
      </c>
      <c r="N168" s="61">
        <f t="shared" si="75"/>
        <v>235.28436775389741</v>
      </c>
      <c r="O168" s="87">
        <f t="shared" si="62"/>
        <v>-64.708063875566438</v>
      </c>
      <c r="P168" s="32">
        <f>Taulukko5[[#This Row],[Tasaus 2023, €/asukas]]*Taulukko5[[#This Row],[Asukasluku 31.12.2022]]</f>
        <v>475234.19156803162</v>
      </c>
      <c r="Q168" s="32">
        <f>Taulukko5[[#This Row],[Tasaus 2024, €/asukas]]*Taulukko5[[#This Row],[Asukasluku 31.12.2022]]</f>
        <v>434163.01673834049</v>
      </c>
      <c r="R168" s="32">
        <f>Taulukko5[[#This Row],[Tasaus 2025, €/asukas]]*Taulukko5[[#This Row],[Asukasluku 31.12.2022]]</f>
        <v>394004.35438326612</v>
      </c>
      <c r="S168" s="32">
        <f>Taulukko5[[#This Row],[Tasaus 2026, €/asukas]]*Taulukko5[[#This Row],[Asukasluku 31.12.2022]]</f>
        <v>356315.39569180686</v>
      </c>
      <c r="T168" s="32">
        <f>Taulukko5[[#This Row],[Tasaus 2027, €/asukas]]*Taulukko5[[#This Row],[Asukasluku 31.12.2022]]</f>
        <v>318160.04534273385</v>
      </c>
      <c r="U168" s="64">
        <f t="shared" si="76"/>
        <v>4.1539029044851645</v>
      </c>
      <c r="V168" s="32">
        <f t="shared" si="77"/>
        <v>-13.851872996300074</v>
      </c>
      <c r="W168" s="32">
        <f t="shared" si="78"/>
        <v>-31.457599587739963</v>
      </c>
      <c r="X168" s="32">
        <f t="shared" si="79"/>
        <v>-47.980597698857565</v>
      </c>
      <c r="Y168" s="99">
        <f t="shared" si="80"/>
        <v>-64.708063875566467</v>
      </c>
      <c r="Z168" s="110">
        <v>21.5</v>
      </c>
      <c r="AA168" s="34">
        <f t="shared" si="63"/>
        <v>8.86</v>
      </c>
      <c r="AB168" s="33">
        <f t="shared" si="64"/>
        <v>-12.64</v>
      </c>
      <c r="AC168" s="32">
        <v>166.92137720871821</v>
      </c>
      <c r="AD168" s="15">
        <f t="shared" si="65"/>
        <v>-2.4885386005958549E-2</v>
      </c>
      <c r="AE168" s="15">
        <f t="shared" si="66"/>
        <v>8.2984415944398274E-2</v>
      </c>
      <c r="AF168" s="15">
        <f t="shared" si="67"/>
        <v>0.18845758472508548</v>
      </c>
      <c r="AG168" s="15">
        <f t="shared" si="68"/>
        <v>0.28744429563903434</v>
      </c>
      <c r="AH168" s="111">
        <f t="shared" si="69"/>
        <v>0.38765594292129291</v>
      </c>
    </row>
    <row r="169" spans="1:34" ht="15.75" x14ac:dyDescent="0.25">
      <c r="A169" s="25">
        <v>499</v>
      </c>
      <c r="B169" s="26" t="s">
        <v>160</v>
      </c>
      <c r="C169" s="25">
        <v>15</v>
      </c>
      <c r="D169" s="25">
        <v>23</v>
      </c>
      <c r="E169" s="31">
        <f>'Tasapainon muutos, pl. tasaus'!D159</f>
        <v>19662</v>
      </c>
      <c r="F169" s="64">
        <v>111.48073670090946</v>
      </c>
      <c r="G169" s="32">
        <v>114.83447439494465</v>
      </c>
      <c r="H169" s="61">
        <f t="shared" si="81"/>
        <v>3.3537376940351891</v>
      </c>
      <c r="I169" s="64">
        <f t="shared" si="70"/>
        <v>0.80016521044997546</v>
      </c>
      <c r="J169" s="32">
        <f t="shared" si="71"/>
        <v>1.1481270036999331</v>
      </c>
      <c r="K169" s="32">
        <f t="shared" si="72"/>
        <v>-1.4575995877399734</v>
      </c>
      <c r="L169" s="32">
        <f t="shared" si="73"/>
        <v>-2.9805976988575589</v>
      </c>
      <c r="M169" s="32">
        <f t="shared" si="74"/>
        <v>-4.7080638755664674</v>
      </c>
      <c r="N169" s="61">
        <f t="shared" si="75"/>
        <v>110.12641051937818</v>
      </c>
      <c r="O169" s="87">
        <f t="shared" si="62"/>
        <v>-1.3543261815312775</v>
      </c>
      <c r="P169" s="32">
        <f>Taulukko5[[#This Row],[Tasaus 2023, €/asukas]]*Taulukko5[[#This Row],[Asukasluku 31.12.2022]]</f>
        <v>15732.848367867418</v>
      </c>
      <c r="Q169" s="32">
        <f>Taulukko5[[#This Row],[Tasaus 2024, €/asukas]]*Taulukko5[[#This Row],[Asukasluku 31.12.2022]]</f>
        <v>22574.473146748085</v>
      </c>
      <c r="R169" s="32">
        <f>Taulukko5[[#This Row],[Tasaus 2025, €/asukas]]*Taulukko5[[#This Row],[Asukasluku 31.12.2022]]</f>
        <v>-28659.323094143358</v>
      </c>
      <c r="S169" s="32">
        <f>Taulukko5[[#This Row],[Tasaus 2026, €/asukas]]*Taulukko5[[#This Row],[Asukasluku 31.12.2022]]</f>
        <v>-58604.511954937319</v>
      </c>
      <c r="T169" s="32">
        <f>Taulukko5[[#This Row],[Tasaus 2027, €/asukas]]*Taulukko5[[#This Row],[Asukasluku 31.12.2022]]</f>
        <v>-92569.951921387881</v>
      </c>
      <c r="U169" s="64">
        <f t="shared" si="76"/>
        <v>4.1539029044851645</v>
      </c>
      <c r="V169" s="32">
        <f t="shared" si="77"/>
        <v>4.5018646977351224</v>
      </c>
      <c r="W169" s="32">
        <f t="shared" si="78"/>
        <v>1.8961381062952156</v>
      </c>
      <c r="X169" s="32">
        <f t="shared" si="79"/>
        <v>0.37313999517763019</v>
      </c>
      <c r="Y169" s="99">
        <f t="shared" si="80"/>
        <v>-1.3543261815312784</v>
      </c>
      <c r="Z169" s="110">
        <v>20.75</v>
      </c>
      <c r="AA169" s="34">
        <f t="shared" si="63"/>
        <v>8.11</v>
      </c>
      <c r="AB169" s="33">
        <f t="shared" si="64"/>
        <v>-12.64</v>
      </c>
      <c r="AC169" s="32">
        <v>195.23323417918007</v>
      </c>
      <c r="AD169" s="15">
        <f t="shared" si="65"/>
        <v>-2.1276617794861803E-2</v>
      </c>
      <c r="AE169" s="15">
        <f t="shared" si="66"/>
        <v>-2.3058905501731463E-2</v>
      </c>
      <c r="AF169" s="15">
        <f t="shared" si="67"/>
        <v>-9.7121687005143221E-3</v>
      </c>
      <c r="AG169" s="15">
        <f t="shared" si="68"/>
        <v>-1.9112524399158999E-3</v>
      </c>
      <c r="AH169" s="111">
        <f t="shared" si="69"/>
        <v>6.9369653544145687E-3</v>
      </c>
    </row>
    <row r="170" spans="1:34" ht="15.75" x14ac:dyDescent="0.25">
      <c r="A170" s="25">
        <v>500</v>
      </c>
      <c r="B170" s="26" t="s">
        <v>161</v>
      </c>
      <c r="C170" s="25">
        <v>13</v>
      </c>
      <c r="D170" s="25">
        <v>23</v>
      </c>
      <c r="E170" s="31">
        <f>'Tasapainon muutos, pl. tasaus'!D160</f>
        <v>10486</v>
      </c>
      <c r="F170" s="64">
        <v>198.18026288806675</v>
      </c>
      <c r="G170" s="32">
        <v>49.061934041584436</v>
      </c>
      <c r="H170" s="61">
        <f t="shared" si="81"/>
        <v>-149.11832884648231</v>
      </c>
      <c r="I170" s="64">
        <f t="shared" si="70"/>
        <v>153.27223175096748</v>
      </c>
      <c r="J170" s="32">
        <f t="shared" si="71"/>
        <v>135.26645585018224</v>
      </c>
      <c r="K170" s="32">
        <f t="shared" si="72"/>
        <v>117.66072925874234</v>
      </c>
      <c r="L170" s="32">
        <f t="shared" si="73"/>
        <v>101.13773114762475</v>
      </c>
      <c r="M170" s="32">
        <f t="shared" si="74"/>
        <v>84.410264970915847</v>
      </c>
      <c r="N170" s="61">
        <f t="shared" si="75"/>
        <v>133.47219901250028</v>
      </c>
      <c r="O170" s="87">
        <f t="shared" si="62"/>
        <v>-64.708063875566467</v>
      </c>
      <c r="P170" s="32">
        <f>Taulukko5[[#This Row],[Tasaus 2023, €/asukas]]*Taulukko5[[#This Row],[Asukasluku 31.12.2022]]</f>
        <v>1607212.622140645</v>
      </c>
      <c r="Q170" s="32">
        <f>Taulukko5[[#This Row],[Tasaus 2024, €/asukas]]*Taulukko5[[#This Row],[Asukasluku 31.12.2022]]</f>
        <v>1418404.0560450109</v>
      </c>
      <c r="R170" s="32">
        <f>Taulukko5[[#This Row],[Tasaus 2025, €/asukas]]*Taulukko5[[#This Row],[Asukasluku 31.12.2022]]</f>
        <v>1233790.4070071722</v>
      </c>
      <c r="S170" s="32">
        <f>Taulukko5[[#This Row],[Tasaus 2026, €/asukas]]*Taulukko5[[#This Row],[Asukasluku 31.12.2022]]</f>
        <v>1060530.2488139931</v>
      </c>
      <c r="T170" s="32">
        <f>Taulukko5[[#This Row],[Tasaus 2027, €/asukas]]*Taulukko5[[#This Row],[Asukasluku 31.12.2022]]</f>
        <v>885126.03848502354</v>
      </c>
      <c r="U170" s="64">
        <f t="shared" si="76"/>
        <v>4.1539029044851645</v>
      </c>
      <c r="V170" s="32">
        <f t="shared" si="77"/>
        <v>-13.851872996300074</v>
      </c>
      <c r="W170" s="32">
        <f t="shared" si="78"/>
        <v>-31.457599587739978</v>
      </c>
      <c r="X170" s="32">
        <f t="shared" si="79"/>
        <v>-47.980597698857565</v>
      </c>
      <c r="Y170" s="99">
        <f t="shared" si="80"/>
        <v>-64.708063875566467</v>
      </c>
      <c r="Z170" s="110">
        <v>19.5</v>
      </c>
      <c r="AA170" s="34">
        <f t="shared" si="63"/>
        <v>6.8599999999999994</v>
      </c>
      <c r="AB170" s="33">
        <f t="shared" si="64"/>
        <v>-12.64</v>
      </c>
      <c r="AC170" s="32">
        <v>203.94320771991445</v>
      </c>
      <c r="AD170" s="15">
        <f t="shared" si="65"/>
        <v>-2.0367939442189856E-2</v>
      </c>
      <c r="AE170" s="15">
        <f t="shared" si="66"/>
        <v>6.7920246774403753E-2</v>
      </c>
      <c r="AF170" s="15">
        <f t="shared" si="67"/>
        <v>0.15424686087580958</v>
      </c>
      <c r="AG170" s="15">
        <f t="shared" si="68"/>
        <v>0.23526450444356917</v>
      </c>
      <c r="AH170" s="111">
        <f t="shared" si="69"/>
        <v>0.31728472156049115</v>
      </c>
    </row>
    <row r="171" spans="1:34" ht="15.75" x14ac:dyDescent="0.25">
      <c r="A171" s="25">
        <v>503</v>
      </c>
      <c r="B171" s="26" t="s">
        <v>162</v>
      </c>
      <c r="C171" s="25">
        <v>2</v>
      </c>
      <c r="D171" s="25">
        <v>24</v>
      </c>
      <c r="E171" s="31">
        <f>'Tasapainon muutos, pl. tasaus'!D161</f>
        <v>7539</v>
      </c>
      <c r="F171" s="64">
        <v>-110.6586573127628</v>
      </c>
      <c r="G171" s="32">
        <v>-26.240307914878073</v>
      </c>
      <c r="H171" s="61">
        <f t="shared" si="81"/>
        <v>84.418349397884725</v>
      </c>
      <c r="I171" s="64">
        <f t="shared" si="70"/>
        <v>-80.264446493399561</v>
      </c>
      <c r="J171" s="32">
        <f t="shared" si="71"/>
        <v>-68.270222394184799</v>
      </c>
      <c r="K171" s="32">
        <f t="shared" si="72"/>
        <v>-55.875948985624696</v>
      </c>
      <c r="L171" s="32">
        <f t="shared" si="73"/>
        <v>-42.398947096742283</v>
      </c>
      <c r="M171" s="32">
        <f t="shared" si="74"/>
        <v>-29.126413273451192</v>
      </c>
      <c r="N171" s="61">
        <f t="shared" si="75"/>
        <v>-55.366721188329265</v>
      </c>
      <c r="O171" s="87">
        <f t="shared" si="62"/>
        <v>55.291936124433533</v>
      </c>
      <c r="P171" s="32">
        <f>Taulukko5[[#This Row],[Tasaus 2023, €/asukas]]*Taulukko5[[#This Row],[Asukasluku 31.12.2022]]</f>
        <v>-605113.66211373929</v>
      </c>
      <c r="Q171" s="32">
        <f>Taulukko5[[#This Row],[Tasaus 2024, €/asukas]]*Taulukko5[[#This Row],[Asukasluku 31.12.2022]]</f>
        <v>-514689.20662975922</v>
      </c>
      <c r="R171" s="32">
        <f>Taulukko5[[#This Row],[Tasaus 2025, €/asukas]]*Taulukko5[[#This Row],[Asukasluku 31.12.2022]]</f>
        <v>-421248.77940262458</v>
      </c>
      <c r="S171" s="32">
        <f>Taulukko5[[#This Row],[Tasaus 2026, €/asukas]]*Taulukko5[[#This Row],[Asukasluku 31.12.2022]]</f>
        <v>-319645.66216234007</v>
      </c>
      <c r="T171" s="32">
        <f>Taulukko5[[#This Row],[Tasaus 2027, €/asukas]]*Taulukko5[[#This Row],[Asukasluku 31.12.2022]]</f>
        <v>-219584.02966854852</v>
      </c>
      <c r="U171" s="64">
        <f t="shared" si="76"/>
        <v>4.1539029044851645</v>
      </c>
      <c r="V171" s="32">
        <f t="shared" si="77"/>
        <v>16.148127003699926</v>
      </c>
      <c r="W171" s="32">
        <f t="shared" si="78"/>
        <v>28.542400412260029</v>
      </c>
      <c r="X171" s="32">
        <f t="shared" si="79"/>
        <v>42.019402301142442</v>
      </c>
      <c r="Y171" s="99">
        <f t="shared" si="80"/>
        <v>55.291936124433533</v>
      </c>
      <c r="Z171" s="110">
        <v>21.25</v>
      </c>
      <c r="AA171" s="34">
        <f t="shared" si="63"/>
        <v>8.61</v>
      </c>
      <c r="AB171" s="33">
        <f t="shared" si="64"/>
        <v>-12.64</v>
      </c>
      <c r="AC171" s="32">
        <v>175.41773851486735</v>
      </c>
      <c r="AD171" s="15">
        <f t="shared" si="65"/>
        <v>-2.3680061889140732E-2</v>
      </c>
      <c r="AE171" s="15">
        <f t="shared" si="66"/>
        <v>-9.2055268414780692E-2</v>
      </c>
      <c r="AF171" s="15">
        <f t="shared" si="67"/>
        <v>-0.16271102713960109</v>
      </c>
      <c r="AG171" s="15">
        <f t="shared" si="68"/>
        <v>-0.23953907202823238</v>
      </c>
      <c r="AH171" s="111">
        <f t="shared" si="69"/>
        <v>-0.3152015103634877</v>
      </c>
    </row>
    <row r="172" spans="1:34" ht="15.75" x14ac:dyDescent="0.25">
      <c r="A172" s="25">
        <v>504</v>
      </c>
      <c r="B172" s="26" t="s">
        <v>163</v>
      </c>
      <c r="C172" s="25">
        <v>34</v>
      </c>
      <c r="D172" s="25">
        <v>26</v>
      </c>
      <c r="E172" s="31">
        <f>'Tasapainon muutos, pl. tasaus'!D162</f>
        <v>1764</v>
      </c>
      <c r="F172" s="64">
        <v>-601.80690264600901</v>
      </c>
      <c r="G172" s="32">
        <v>-531.06393295789485</v>
      </c>
      <c r="H172" s="61">
        <f t="shared" si="81"/>
        <v>70.742969688114158</v>
      </c>
      <c r="I172" s="64">
        <f t="shared" si="70"/>
        <v>-66.589066783628994</v>
      </c>
      <c r="J172" s="32">
        <f t="shared" si="71"/>
        <v>-54.594842684414225</v>
      </c>
      <c r="K172" s="32">
        <f t="shared" si="72"/>
        <v>-42.200569275854129</v>
      </c>
      <c r="L172" s="32">
        <f t="shared" si="73"/>
        <v>-28.723567386971716</v>
      </c>
      <c r="M172" s="32">
        <f t="shared" si="74"/>
        <v>-15.451033563680625</v>
      </c>
      <c r="N172" s="61">
        <f t="shared" si="75"/>
        <v>-546.5149665215755</v>
      </c>
      <c r="O172" s="87">
        <f t="shared" si="62"/>
        <v>55.291936124433505</v>
      </c>
      <c r="P172" s="32">
        <f>Taulukko5[[#This Row],[Tasaus 2023, €/asukas]]*Taulukko5[[#This Row],[Asukasluku 31.12.2022]]</f>
        <v>-117463.11380632155</v>
      </c>
      <c r="Q172" s="32">
        <f>Taulukko5[[#This Row],[Tasaus 2024, €/asukas]]*Taulukko5[[#This Row],[Asukasluku 31.12.2022]]</f>
        <v>-96305.302495306692</v>
      </c>
      <c r="R172" s="32">
        <f>Taulukko5[[#This Row],[Tasaus 2025, €/asukas]]*Taulukko5[[#This Row],[Asukasluku 31.12.2022]]</f>
        <v>-74441.804202606683</v>
      </c>
      <c r="S172" s="32">
        <f>Taulukko5[[#This Row],[Tasaus 2026, €/asukas]]*Taulukko5[[#This Row],[Asukasluku 31.12.2022]]</f>
        <v>-50668.372870618106</v>
      </c>
      <c r="T172" s="32">
        <f>Taulukko5[[#This Row],[Tasaus 2027, €/asukas]]*Taulukko5[[#This Row],[Asukasluku 31.12.2022]]</f>
        <v>-27255.623206332621</v>
      </c>
      <c r="U172" s="64">
        <f t="shared" si="76"/>
        <v>4.1539029044851645</v>
      </c>
      <c r="V172" s="32">
        <f t="shared" si="77"/>
        <v>16.148127003699933</v>
      </c>
      <c r="W172" s="32">
        <f t="shared" si="78"/>
        <v>28.542400412260029</v>
      </c>
      <c r="X172" s="32">
        <f t="shared" si="79"/>
        <v>42.019402301142442</v>
      </c>
      <c r="Y172" s="99">
        <f t="shared" si="80"/>
        <v>55.291936124433533</v>
      </c>
      <c r="Z172" s="110">
        <v>21.5</v>
      </c>
      <c r="AA172" s="34">
        <f t="shared" si="63"/>
        <v>8.86</v>
      </c>
      <c r="AB172" s="33">
        <f t="shared" si="64"/>
        <v>-12.64</v>
      </c>
      <c r="AC172" s="32">
        <v>165.55547466753177</v>
      </c>
      <c r="AD172" s="15">
        <f t="shared" si="65"/>
        <v>-2.5090700943759339E-2</v>
      </c>
      <c r="AE172" s="15">
        <f t="shared" si="66"/>
        <v>-9.753906982616295E-2</v>
      </c>
      <c r="AF172" s="15">
        <f t="shared" si="67"/>
        <v>-0.17240384511342094</v>
      </c>
      <c r="AG172" s="15">
        <f t="shared" si="68"/>
        <v>-0.25380859428252517</v>
      </c>
      <c r="AH172" s="111">
        <f t="shared" si="69"/>
        <v>-0.33397830084127816</v>
      </c>
    </row>
    <row r="173" spans="1:34" ht="15.75" x14ac:dyDescent="0.25">
      <c r="A173" s="25">
        <v>505</v>
      </c>
      <c r="B173" s="26" t="s">
        <v>164</v>
      </c>
      <c r="C173" s="25">
        <v>35</v>
      </c>
      <c r="D173" s="25">
        <v>22</v>
      </c>
      <c r="E173" s="31">
        <f>'Tasapainon muutos, pl. tasaus'!D163</f>
        <v>20912</v>
      </c>
      <c r="F173" s="64">
        <v>15.643921729174386</v>
      </c>
      <c r="G173" s="32">
        <v>8.6561436413387565</v>
      </c>
      <c r="H173" s="61">
        <f t="shared" si="81"/>
        <v>-6.987778087835629</v>
      </c>
      <c r="I173" s="64">
        <f t="shared" si="70"/>
        <v>11.141680992320794</v>
      </c>
      <c r="J173" s="32">
        <f t="shared" si="71"/>
        <v>1.1481270036999331</v>
      </c>
      <c r="K173" s="32">
        <f t="shared" si="72"/>
        <v>-1.4575995877399734</v>
      </c>
      <c r="L173" s="32">
        <f t="shared" si="73"/>
        <v>-2.9805976988575589</v>
      </c>
      <c r="M173" s="32">
        <f t="shared" si="74"/>
        <v>-4.7080638755664674</v>
      </c>
      <c r="N173" s="61">
        <f t="shared" si="75"/>
        <v>3.948079765772289</v>
      </c>
      <c r="O173" s="87">
        <f t="shared" si="62"/>
        <v>-11.695841963402096</v>
      </c>
      <c r="P173" s="32">
        <f>Taulukko5[[#This Row],[Tasaus 2023, €/asukas]]*Taulukko5[[#This Row],[Asukasluku 31.12.2022]]</f>
        <v>232994.83291141244</v>
      </c>
      <c r="Q173" s="32">
        <f>Taulukko5[[#This Row],[Tasaus 2024, €/asukas]]*Taulukko5[[#This Row],[Asukasluku 31.12.2022]]</f>
        <v>24009.631901373003</v>
      </c>
      <c r="R173" s="32">
        <f>Taulukko5[[#This Row],[Tasaus 2025, €/asukas]]*Taulukko5[[#This Row],[Asukasluku 31.12.2022]]</f>
        <v>-30481.322578818326</v>
      </c>
      <c r="S173" s="32">
        <f>Taulukko5[[#This Row],[Tasaus 2026, €/asukas]]*Taulukko5[[#This Row],[Asukasluku 31.12.2022]]</f>
        <v>-62330.259078509269</v>
      </c>
      <c r="T173" s="32">
        <f>Taulukko5[[#This Row],[Tasaus 2027, €/asukas]]*Taulukko5[[#This Row],[Asukasluku 31.12.2022]]</f>
        <v>-98455.031765845968</v>
      </c>
      <c r="U173" s="64">
        <f t="shared" si="76"/>
        <v>4.1539029044851645</v>
      </c>
      <c r="V173" s="32">
        <f t="shared" si="77"/>
        <v>-5.8396510841356957</v>
      </c>
      <c r="W173" s="32">
        <f t="shared" si="78"/>
        <v>-8.4453776755756031</v>
      </c>
      <c r="X173" s="32">
        <f t="shared" si="79"/>
        <v>-9.968375786693187</v>
      </c>
      <c r="Y173" s="99">
        <f t="shared" si="80"/>
        <v>-11.695841963402096</v>
      </c>
      <c r="Z173" s="110">
        <v>20.999999999999996</v>
      </c>
      <c r="AA173" s="34">
        <f t="shared" si="63"/>
        <v>8.3599999999999959</v>
      </c>
      <c r="AB173" s="33">
        <f t="shared" si="64"/>
        <v>-12.64</v>
      </c>
      <c r="AC173" s="32">
        <v>197.56414666954427</v>
      </c>
      <c r="AD173" s="15">
        <f t="shared" si="65"/>
        <v>-2.1025590799292098E-2</v>
      </c>
      <c r="AE173" s="15">
        <f t="shared" si="66"/>
        <v>2.9558253269017429E-2</v>
      </c>
      <c r="AF173" s="15">
        <f t="shared" si="67"/>
        <v>4.2747521845154256E-2</v>
      </c>
      <c r="AG173" s="15">
        <f t="shared" si="68"/>
        <v>5.0456400894271537E-2</v>
      </c>
      <c r="AH173" s="111">
        <f t="shared" si="69"/>
        <v>5.9200225144925456E-2</v>
      </c>
    </row>
    <row r="174" spans="1:34" ht="15.75" x14ac:dyDescent="0.25">
      <c r="A174" s="25">
        <v>507</v>
      </c>
      <c r="B174" s="26" t="s">
        <v>165</v>
      </c>
      <c r="C174" s="25">
        <v>10</v>
      </c>
      <c r="D174" s="25">
        <v>24</v>
      </c>
      <c r="E174" s="31">
        <f>'Tasapainon muutos, pl. tasaus'!D164</f>
        <v>5564</v>
      </c>
      <c r="F174" s="64">
        <v>-476.73913668489217</v>
      </c>
      <c r="G174" s="32">
        <v>-413.7550616378017</v>
      </c>
      <c r="H174" s="61">
        <f t="shared" si="81"/>
        <v>62.984075047090471</v>
      </c>
      <c r="I174" s="64">
        <f t="shared" si="70"/>
        <v>-58.830172142605306</v>
      </c>
      <c r="J174" s="32">
        <f t="shared" si="71"/>
        <v>-46.835948043390538</v>
      </c>
      <c r="K174" s="32">
        <f t="shared" si="72"/>
        <v>-34.441674634830441</v>
      </c>
      <c r="L174" s="32">
        <f t="shared" si="73"/>
        <v>-20.964672745948029</v>
      </c>
      <c r="M174" s="32">
        <f t="shared" si="74"/>
        <v>-7.6921389226569383</v>
      </c>
      <c r="N174" s="61">
        <f t="shared" si="75"/>
        <v>-421.44720056045867</v>
      </c>
      <c r="O174" s="87">
        <f t="shared" si="62"/>
        <v>55.291936124433505</v>
      </c>
      <c r="P174" s="32">
        <f>Taulukko5[[#This Row],[Tasaus 2023, €/asukas]]*Taulukko5[[#This Row],[Asukasluku 31.12.2022]]</f>
        <v>-327331.07780145592</v>
      </c>
      <c r="Q174" s="32">
        <f>Taulukko5[[#This Row],[Tasaus 2024, €/asukas]]*Taulukko5[[#This Row],[Asukasluku 31.12.2022]]</f>
        <v>-260595.21491342495</v>
      </c>
      <c r="R174" s="32">
        <f>Taulukko5[[#This Row],[Tasaus 2025, €/asukas]]*Taulukko5[[#This Row],[Asukasluku 31.12.2022]]</f>
        <v>-191633.47766819657</v>
      </c>
      <c r="S174" s="32">
        <f>Taulukko5[[#This Row],[Tasaus 2026, €/asukas]]*Taulukko5[[#This Row],[Asukasluku 31.12.2022]]</f>
        <v>-116647.43915845483</v>
      </c>
      <c r="T174" s="32">
        <f>Taulukko5[[#This Row],[Tasaus 2027, €/asukas]]*Taulukko5[[#This Row],[Asukasluku 31.12.2022]]</f>
        <v>-42799.060965663208</v>
      </c>
      <c r="U174" s="64">
        <f t="shared" si="76"/>
        <v>4.1539029044851645</v>
      </c>
      <c r="V174" s="32">
        <f t="shared" si="77"/>
        <v>16.148127003699933</v>
      </c>
      <c r="W174" s="32">
        <f t="shared" si="78"/>
        <v>28.542400412260029</v>
      </c>
      <c r="X174" s="32">
        <f t="shared" si="79"/>
        <v>42.019402301142442</v>
      </c>
      <c r="Y174" s="99">
        <f t="shared" si="80"/>
        <v>55.291936124433533</v>
      </c>
      <c r="Z174" s="110">
        <v>20.750000000000004</v>
      </c>
      <c r="AA174" s="34">
        <f t="shared" si="63"/>
        <v>8.110000000000003</v>
      </c>
      <c r="AB174" s="33">
        <f t="shared" si="64"/>
        <v>-12.64</v>
      </c>
      <c r="AC174" s="32">
        <v>156.21072487982912</v>
      </c>
      <c r="AD174" s="15">
        <f t="shared" si="65"/>
        <v>-2.6591662689490161E-2</v>
      </c>
      <c r="AE174" s="15">
        <f t="shared" si="66"/>
        <v>-0.10337399699106753</v>
      </c>
      <c r="AF174" s="15">
        <f t="shared" si="67"/>
        <v>-0.18271729059715541</v>
      </c>
      <c r="AG174" s="15">
        <f t="shared" si="68"/>
        <v>-0.26899178871020168</v>
      </c>
      <c r="AH174" s="111">
        <f t="shared" si="69"/>
        <v>-0.35395736219116136</v>
      </c>
    </row>
    <row r="175" spans="1:34" ht="15.75" x14ac:dyDescent="0.25">
      <c r="A175" s="25">
        <v>508</v>
      </c>
      <c r="B175" s="26" t="s">
        <v>166</v>
      </c>
      <c r="C175" s="25">
        <v>6</v>
      </c>
      <c r="D175" s="25">
        <v>24</v>
      </c>
      <c r="E175" s="31">
        <f>'Tasapainon muutos, pl. tasaus'!D165</f>
        <v>9360</v>
      </c>
      <c r="F175" s="64">
        <v>-183.89746412775742</v>
      </c>
      <c r="G175" s="32">
        <v>-132.64361646626162</v>
      </c>
      <c r="H175" s="61">
        <f t="shared" si="81"/>
        <v>51.253847661495797</v>
      </c>
      <c r="I175" s="64">
        <f t="shared" si="70"/>
        <v>-47.099944757010633</v>
      </c>
      <c r="J175" s="32">
        <f t="shared" si="71"/>
        <v>-35.105720657795864</v>
      </c>
      <c r="K175" s="32">
        <f t="shared" si="72"/>
        <v>-22.711447249235771</v>
      </c>
      <c r="L175" s="32">
        <f t="shared" si="73"/>
        <v>-9.2344453603533552</v>
      </c>
      <c r="M175" s="32">
        <f t="shared" si="74"/>
        <v>-4.7080638755664674</v>
      </c>
      <c r="N175" s="61">
        <f t="shared" si="75"/>
        <v>-137.35168034182809</v>
      </c>
      <c r="O175" s="87">
        <f t="shared" si="62"/>
        <v>46.545783785929331</v>
      </c>
      <c r="P175" s="32">
        <f>Taulukko5[[#This Row],[Tasaus 2023, €/asukas]]*Taulukko5[[#This Row],[Asukasluku 31.12.2022]]</f>
        <v>-440855.48292561952</v>
      </c>
      <c r="Q175" s="32">
        <f>Taulukko5[[#This Row],[Tasaus 2024, €/asukas]]*Taulukko5[[#This Row],[Asukasluku 31.12.2022]]</f>
        <v>-328589.54535696929</v>
      </c>
      <c r="R175" s="32">
        <f>Taulukko5[[#This Row],[Tasaus 2025, €/asukas]]*Taulukko5[[#This Row],[Asukasluku 31.12.2022]]</f>
        <v>-212579.14625284681</v>
      </c>
      <c r="S175" s="32">
        <f>Taulukko5[[#This Row],[Tasaus 2026, €/asukas]]*Taulukko5[[#This Row],[Asukasluku 31.12.2022]]</f>
        <v>-86434.4085729074</v>
      </c>
      <c r="T175" s="32">
        <f>Taulukko5[[#This Row],[Tasaus 2027, €/asukas]]*Taulukko5[[#This Row],[Asukasluku 31.12.2022]]</f>
        <v>-44067.477875302138</v>
      </c>
      <c r="U175" s="64">
        <f t="shared" si="76"/>
        <v>4.1539029044851645</v>
      </c>
      <c r="V175" s="32">
        <f t="shared" si="77"/>
        <v>16.148127003699933</v>
      </c>
      <c r="W175" s="32">
        <f t="shared" si="78"/>
        <v>28.542400412260026</v>
      </c>
      <c r="X175" s="32">
        <f t="shared" si="79"/>
        <v>42.019402301142442</v>
      </c>
      <c r="Y175" s="99">
        <f t="shared" si="80"/>
        <v>46.545783785929331</v>
      </c>
      <c r="Z175" s="110">
        <v>22.500000000000004</v>
      </c>
      <c r="AA175" s="34">
        <f t="shared" si="63"/>
        <v>9.860000000000003</v>
      </c>
      <c r="AB175" s="33">
        <f t="shared" si="64"/>
        <v>-12.64</v>
      </c>
      <c r="AC175" s="32">
        <v>172.97463887168024</v>
      </c>
      <c r="AD175" s="15">
        <f t="shared" si="65"/>
        <v>-2.4014519883268564E-2</v>
      </c>
      <c r="AE175" s="15">
        <f t="shared" si="66"/>
        <v>-9.3355460135860047E-2</v>
      </c>
      <c r="AF175" s="15">
        <f t="shared" si="67"/>
        <v>-0.16500916318393913</v>
      </c>
      <c r="AG175" s="15">
        <f t="shared" si="68"/>
        <v>-0.24292232997413093</v>
      </c>
      <c r="AH175" s="111">
        <f t="shared" si="69"/>
        <v>-0.26909022091070195</v>
      </c>
    </row>
    <row r="176" spans="1:34" ht="15.75" x14ac:dyDescent="0.25">
      <c r="A176" s="25">
        <v>529</v>
      </c>
      <c r="B176" s="26" t="s">
        <v>167</v>
      </c>
      <c r="C176" s="25">
        <v>2</v>
      </c>
      <c r="D176" s="25">
        <v>23</v>
      </c>
      <c r="E176" s="31">
        <f>'Tasapainon muutos, pl. tasaus'!D166</f>
        <v>19850</v>
      </c>
      <c r="F176" s="64">
        <v>252.54189028033832</v>
      </c>
      <c r="G176" s="32">
        <v>197.45157659510522</v>
      </c>
      <c r="H176" s="61">
        <f t="shared" si="81"/>
        <v>-55.090313685233099</v>
      </c>
      <c r="I176" s="64">
        <f t="shared" si="70"/>
        <v>59.244216589718263</v>
      </c>
      <c r="J176" s="32">
        <f t="shared" si="71"/>
        <v>41.238440688933032</v>
      </c>
      <c r="K176" s="32">
        <f t="shared" si="72"/>
        <v>23.632714097493125</v>
      </c>
      <c r="L176" s="32">
        <f t="shared" si="73"/>
        <v>7.1097159863755399</v>
      </c>
      <c r="M176" s="32">
        <f t="shared" si="74"/>
        <v>-4.7080638755664674</v>
      </c>
      <c r="N176" s="61">
        <f t="shared" si="75"/>
        <v>192.74351271953876</v>
      </c>
      <c r="O176" s="87">
        <f t="shared" si="62"/>
        <v>-59.798377560799565</v>
      </c>
      <c r="P176" s="32">
        <f>Taulukko5[[#This Row],[Tasaus 2023, €/asukas]]*Taulukko5[[#This Row],[Asukasluku 31.12.2022]]</f>
        <v>1175997.6993059076</v>
      </c>
      <c r="Q176" s="32">
        <f>Taulukko5[[#This Row],[Tasaus 2024, €/asukas]]*Taulukko5[[#This Row],[Asukasluku 31.12.2022]]</f>
        <v>818583.04767532065</v>
      </c>
      <c r="R176" s="32">
        <f>Taulukko5[[#This Row],[Tasaus 2025, €/asukas]]*Taulukko5[[#This Row],[Asukasluku 31.12.2022]]</f>
        <v>469109.3748352385</v>
      </c>
      <c r="S176" s="32">
        <f>Taulukko5[[#This Row],[Tasaus 2026, €/asukas]]*Taulukko5[[#This Row],[Asukasluku 31.12.2022]]</f>
        <v>141127.86232955445</v>
      </c>
      <c r="T176" s="32">
        <f>Taulukko5[[#This Row],[Tasaus 2027, €/asukas]]*Taulukko5[[#This Row],[Asukasluku 31.12.2022]]</f>
        <v>-93455.067929994373</v>
      </c>
      <c r="U176" s="64">
        <f t="shared" si="76"/>
        <v>4.1539029044851645</v>
      </c>
      <c r="V176" s="32">
        <f t="shared" si="77"/>
        <v>-13.851872996300067</v>
      </c>
      <c r="W176" s="32">
        <f t="shared" si="78"/>
        <v>-31.457599587739974</v>
      </c>
      <c r="X176" s="32">
        <f t="shared" si="79"/>
        <v>-47.980597698857558</v>
      </c>
      <c r="Y176" s="99">
        <f t="shared" si="80"/>
        <v>-59.798377560799565</v>
      </c>
      <c r="Z176" s="110">
        <v>19</v>
      </c>
      <c r="AA176" s="34">
        <f t="shared" si="63"/>
        <v>6.3599999999999994</v>
      </c>
      <c r="AB176" s="33">
        <f t="shared" si="64"/>
        <v>-12.64</v>
      </c>
      <c r="AC176" s="32">
        <v>224.59702597358236</v>
      </c>
      <c r="AD176" s="15">
        <f t="shared" si="65"/>
        <v>-1.8494914999336441E-2</v>
      </c>
      <c r="AE176" s="15">
        <f t="shared" si="66"/>
        <v>6.1674338456865214E-2</v>
      </c>
      <c r="AF176" s="15">
        <f t="shared" si="67"/>
        <v>0.1400624048843821</v>
      </c>
      <c r="AG176" s="15">
        <f t="shared" si="68"/>
        <v>0.21362971077142023</v>
      </c>
      <c r="AH176" s="111">
        <f t="shared" si="69"/>
        <v>0.26624741490492038</v>
      </c>
    </row>
    <row r="177" spans="1:34" ht="15.75" x14ac:dyDescent="0.25">
      <c r="A177" s="25">
        <v>531</v>
      </c>
      <c r="B177" s="26" t="s">
        <v>168</v>
      </c>
      <c r="C177" s="25">
        <v>4</v>
      </c>
      <c r="D177" s="25">
        <v>24</v>
      </c>
      <c r="E177" s="31">
        <f>'Tasapainon muutos, pl. tasaus'!D167</f>
        <v>5072</v>
      </c>
      <c r="F177" s="64">
        <v>236.85005071691211</v>
      </c>
      <c r="G177" s="32">
        <v>434.02796310338022</v>
      </c>
      <c r="H177" s="61">
        <f t="shared" si="81"/>
        <v>197.17791238646811</v>
      </c>
      <c r="I177" s="64">
        <f t="shared" si="70"/>
        <v>-193.02400948198294</v>
      </c>
      <c r="J177" s="32">
        <f t="shared" si="71"/>
        <v>-181.02978538276818</v>
      </c>
      <c r="K177" s="32">
        <f t="shared" si="72"/>
        <v>-168.63551197420807</v>
      </c>
      <c r="L177" s="32">
        <f t="shared" si="73"/>
        <v>-155.15851008532567</v>
      </c>
      <c r="M177" s="32">
        <f t="shared" si="74"/>
        <v>-141.88597626203457</v>
      </c>
      <c r="N177" s="61">
        <f t="shared" si="75"/>
        <v>292.14198684134567</v>
      </c>
      <c r="O177" s="87">
        <f t="shared" si="62"/>
        <v>55.291936124433562</v>
      </c>
      <c r="P177" s="32">
        <f>Taulukko5[[#This Row],[Tasaus 2023, €/asukas]]*Taulukko5[[#This Row],[Asukasluku 31.12.2022]]</f>
        <v>-979017.77609261754</v>
      </c>
      <c r="Q177" s="32">
        <f>Taulukko5[[#This Row],[Tasaus 2024, €/asukas]]*Taulukko5[[#This Row],[Asukasluku 31.12.2022]]</f>
        <v>-918183.07146140025</v>
      </c>
      <c r="R177" s="32">
        <f>Taulukko5[[#This Row],[Tasaus 2025, €/asukas]]*Taulukko5[[#This Row],[Asukasluku 31.12.2022]]</f>
        <v>-855319.31673318334</v>
      </c>
      <c r="S177" s="32">
        <f>Taulukko5[[#This Row],[Tasaus 2026, €/asukas]]*Taulukko5[[#This Row],[Asukasluku 31.12.2022]]</f>
        <v>-786963.96315277182</v>
      </c>
      <c r="T177" s="32">
        <f>Taulukko5[[#This Row],[Tasaus 2027, €/asukas]]*Taulukko5[[#This Row],[Asukasluku 31.12.2022]]</f>
        <v>-719645.67160103936</v>
      </c>
      <c r="U177" s="64">
        <f t="shared" si="76"/>
        <v>4.1539029044851645</v>
      </c>
      <c r="V177" s="32">
        <f t="shared" si="77"/>
        <v>16.148127003699926</v>
      </c>
      <c r="W177" s="32">
        <f t="shared" si="78"/>
        <v>28.542400412260037</v>
      </c>
      <c r="X177" s="32">
        <f t="shared" si="79"/>
        <v>42.019402301142435</v>
      </c>
      <c r="Y177" s="99">
        <f t="shared" si="80"/>
        <v>55.291936124433533</v>
      </c>
      <c r="Z177" s="110">
        <v>21.75</v>
      </c>
      <c r="AA177" s="34">
        <f t="shared" si="63"/>
        <v>9.11</v>
      </c>
      <c r="AB177" s="33">
        <f t="shared" si="64"/>
        <v>-12.64</v>
      </c>
      <c r="AC177" s="32">
        <v>176.65282959954789</v>
      </c>
      <c r="AD177" s="15">
        <f t="shared" si="65"/>
        <v>-2.3514499676578041E-2</v>
      </c>
      <c r="AE177" s="15">
        <f t="shared" si="66"/>
        <v>-9.1411652110560113E-2</v>
      </c>
      <c r="AF177" s="15">
        <f t="shared" si="67"/>
        <v>-0.16157341196833616</v>
      </c>
      <c r="AG177" s="15">
        <f t="shared" si="68"/>
        <v>-0.23786430365364483</v>
      </c>
      <c r="AH177" s="111">
        <f t="shared" si="69"/>
        <v>-0.31299773827441169</v>
      </c>
    </row>
    <row r="178" spans="1:34" ht="15.75" x14ac:dyDescent="0.25">
      <c r="A178" s="25">
        <v>535</v>
      </c>
      <c r="B178" s="26" t="s">
        <v>169</v>
      </c>
      <c r="C178" s="25">
        <v>17</v>
      </c>
      <c r="D178" s="25">
        <v>23</v>
      </c>
      <c r="E178" s="31">
        <f>'Tasapainon muutos, pl. tasaus'!D168</f>
        <v>10419</v>
      </c>
      <c r="F178" s="64">
        <v>-315.03645149332135</v>
      </c>
      <c r="G178" s="32">
        <v>-263.65152034292407</v>
      </c>
      <c r="H178" s="61">
        <f t="shared" si="81"/>
        <v>51.384931150397279</v>
      </c>
      <c r="I178" s="64">
        <f t="shared" si="70"/>
        <v>-47.231028245912114</v>
      </c>
      <c r="J178" s="32">
        <f t="shared" si="71"/>
        <v>-35.236804146697345</v>
      </c>
      <c r="K178" s="32">
        <f t="shared" si="72"/>
        <v>-22.842530738137253</v>
      </c>
      <c r="L178" s="32">
        <f t="shared" si="73"/>
        <v>-9.3655288492548365</v>
      </c>
      <c r="M178" s="32">
        <f t="shared" si="74"/>
        <v>-4.7080638755664674</v>
      </c>
      <c r="N178" s="61">
        <f t="shared" si="75"/>
        <v>-268.35958421849057</v>
      </c>
      <c r="O178" s="87">
        <f t="shared" si="62"/>
        <v>46.676867274830784</v>
      </c>
      <c r="P178" s="32">
        <f>Taulukko5[[#This Row],[Tasaus 2023, €/asukas]]*Taulukko5[[#This Row],[Asukasluku 31.12.2022]]</f>
        <v>-492100.08329415834</v>
      </c>
      <c r="Q178" s="32">
        <f>Taulukko5[[#This Row],[Tasaus 2024, €/asukas]]*Taulukko5[[#This Row],[Asukasluku 31.12.2022]]</f>
        <v>-367132.26240443962</v>
      </c>
      <c r="R178" s="32">
        <f>Taulukko5[[#This Row],[Tasaus 2025, €/asukas]]*Taulukko5[[#This Row],[Asukasluku 31.12.2022]]</f>
        <v>-237996.32776065203</v>
      </c>
      <c r="S178" s="32">
        <f>Taulukko5[[#This Row],[Tasaus 2026, €/asukas]]*Taulukko5[[#This Row],[Asukasluku 31.12.2022]]</f>
        <v>-97579.44508038614</v>
      </c>
      <c r="T178" s="32">
        <f>Taulukko5[[#This Row],[Tasaus 2027, €/asukas]]*Taulukko5[[#This Row],[Asukasluku 31.12.2022]]</f>
        <v>-49053.317519527023</v>
      </c>
      <c r="U178" s="64">
        <f t="shared" si="76"/>
        <v>4.1539029044851645</v>
      </c>
      <c r="V178" s="32">
        <f t="shared" si="77"/>
        <v>16.148127003699933</v>
      </c>
      <c r="W178" s="32">
        <f t="shared" si="78"/>
        <v>28.542400412260026</v>
      </c>
      <c r="X178" s="32">
        <f t="shared" si="79"/>
        <v>42.019402301142442</v>
      </c>
      <c r="Y178" s="99">
        <f t="shared" si="80"/>
        <v>46.676867274830812</v>
      </c>
      <c r="Z178" s="110">
        <v>22</v>
      </c>
      <c r="AA178" s="34">
        <f t="shared" si="63"/>
        <v>9.36</v>
      </c>
      <c r="AB178" s="33">
        <f t="shared" si="64"/>
        <v>-12.64</v>
      </c>
      <c r="AC178" s="32">
        <v>141.88237553801451</v>
      </c>
      <c r="AD178" s="15">
        <f t="shared" si="65"/>
        <v>-2.9277088776767841E-2</v>
      </c>
      <c r="AE178" s="15">
        <f t="shared" si="66"/>
        <v>-0.11381348065583642</v>
      </c>
      <c r="AF178" s="15">
        <f t="shared" si="67"/>
        <v>-0.20116945677028553</v>
      </c>
      <c r="AG178" s="15">
        <f t="shared" si="68"/>
        <v>-0.29615660255056975</v>
      </c>
      <c r="AH178" s="111">
        <f t="shared" si="69"/>
        <v>-0.32898284299112746</v>
      </c>
    </row>
    <row r="179" spans="1:34" ht="15.75" x14ac:dyDescent="0.25">
      <c r="A179" s="25">
        <v>536</v>
      </c>
      <c r="B179" s="26" t="s">
        <v>170</v>
      </c>
      <c r="C179" s="25">
        <v>6</v>
      </c>
      <c r="D179" s="25">
        <v>22</v>
      </c>
      <c r="E179" s="31">
        <f>'Tasapainon muutos, pl. tasaus'!D169</f>
        <v>35346</v>
      </c>
      <c r="F179" s="64">
        <v>262.59796047971395</v>
      </c>
      <c r="G179" s="32">
        <v>313.63950314328594</v>
      </c>
      <c r="H179" s="61">
        <f t="shared" si="81"/>
        <v>51.041542663571988</v>
      </c>
      <c r="I179" s="64">
        <f t="shared" si="70"/>
        <v>-46.887639759086824</v>
      </c>
      <c r="J179" s="32">
        <f t="shared" si="71"/>
        <v>-34.893415659872055</v>
      </c>
      <c r="K179" s="32">
        <f t="shared" si="72"/>
        <v>-22.499142251311962</v>
      </c>
      <c r="L179" s="32">
        <f t="shared" si="73"/>
        <v>-9.0221403624295462</v>
      </c>
      <c r="M179" s="32">
        <f t="shared" si="74"/>
        <v>-4.7080638755664674</v>
      </c>
      <c r="N179" s="61">
        <f t="shared" si="75"/>
        <v>308.93143926771944</v>
      </c>
      <c r="O179" s="87">
        <f t="shared" si="62"/>
        <v>46.333478788005493</v>
      </c>
      <c r="P179" s="32">
        <f>Taulukko5[[#This Row],[Tasaus 2023, €/asukas]]*Taulukko5[[#This Row],[Asukasluku 31.12.2022]]</f>
        <v>-1657290.5149246829</v>
      </c>
      <c r="Q179" s="32">
        <f>Taulukko5[[#This Row],[Tasaus 2024, €/asukas]]*Taulukko5[[#This Row],[Asukasluku 31.12.2022]]</f>
        <v>-1233342.6699138377</v>
      </c>
      <c r="R179" s="32">
        <f>Taulukko5[[#This Row],[Tasaus 2025, €/asukas]]*Taulukko5[[#This Row],[Asukasluku 31.12.2022]]</f>
        <v>-795254.68201487267</v>
      </c>
      <c r="S179" s="32">
        <f>Taulukko5[[#This Row],[Tasaus 2026, €/asukas]]*Taulukko5[[#This Row],[Asukasluku 31.12.2022]]</f>
        <v>-318896.57325043477</v>
      </c>
      <c r="T179" s="32">
        <f>Taulukko5[[#This Row],[Tasaus 2027, €/asukas]]*Taulukko5[[#This Row],[Asukasluku 31.12.2022]]</f>
        <v>-166411.22574577236</v>
      </c>
      <c r="U179" s="64">
        <f t="shared" si="76"/>
        <v>4.1539029044851645</v>
      </c>
      <c r="V179" s="32">
        <f t="shared" si="77"/>
        <v>16.148127003699933</v>
      </c>
      <c r="W179" s="32">
        <f t="shared" si="78"/>
        <v>28.542400412260026</v>
      </c>
      <c r="X179" s="32">
        <f t="shared" si="79"/>
        <v>42.019402301142442</v>
      </c>
      <c r="Y179" s="99">
        <f t="shared" si="80"/>
        <v>46.333478788005522</v>
      </c>
      <c r="Z179" s="110">
        <v>21</v>
      </c>
      <c r="AA179" s="34">
        <f t="shared" si="63"/>
        <v>8.36</v>
      </c>
      <c r="AB179" s="33">
        <f t="shared" si="64"/>
        <v>-12.64</v>
      </c>
      <c r="AC179" s="32">
        <v>196.29187313595187</v>
      </c>
      <c r="AD179" s="15">
        <f t="shared" si="65"/>
        <v>-2.1161868997032641E-2</v>
      </c>
      <c r="AE179" s="15">
        <f t="shared" si="66"/>
        <v>-8.2265896930514948E-2</v>
      </c>
      <c r="AF179" s="15">
        <f t="shared" si="67"/>
        <v>-0.14540795783476751</v>
      </c>
      <c r="AG179" s="15">
        <f t="shared" si="68"/>
        <v>-0.21406592962735538</v>
      </c>
      <c r="AH179" s="111">
        <f t="shared" si="69"/>
        <v>-0.23604379563852307</v>
      </c>
    </row>
    <row r="180" spans="1:34" ht="15.75" x14ac:dyDescent="0.25">
      <c r="A180" s="25">
        <v>538</v>
      </c>
      <c r="B180" s="26" t="s">
        <v>171</v>
      </c>
      <c r="C180" s="25">
        <v>2</v>
      </c>
      <c r="D180" s="25">
        <v>25</v>
      </c>
      <c r="E180" s="31">
        <f>'Tasapainon muutos, pl. tasaus'!D170</f>
        <v>4644</v>
      </c>
      <c r="F180" s="64">
        <v>-82.163015291485436</v>
      </c>
      <c r="G180" s="32">
        <v>-18.725292968321881</v>
      </c>
      <c r="H180" s="61">
        <f t="shared" si="81"/>
        <v>63.437722323163555</v>
      </c>
      <c r="I180" s="64">
        <f t="shared" si="70"/>
        <v>-59.283819418678391</v>
      </c>
      <c r="J180" s="32">
        <f t="shared" si="71"/>
        <v>-47.289595319463622</v>
      </c>
      <c r="K180" s="32">
        <f t="shared" si="72"/>
        <v>-34.895321910903526</v>
      </c>
      <c r="L180" s="32">
        <f t="shared" si="73"/>
        <v>-21.418320022021113</v>
      </c>
      <c r="M180" s="32">
        <f t="shared" si="74"/>
        <v>-8.145786198730022</v>
      </c>
      <c r="N180" s="61">
        <f t="shared" si="75"/>
        <v>-26.871079167051903</v>
      </c>
      <c r="O180" s="87">
        <f t="shared" si="62"/>
        <v>55.291936124433533</v>
      </c>
      <c r="P180" s="32">
        <f>Taulukko5[[#This Row],[Tasaus 2023, €/asukas]]*Taulukko5[[#This Row],[Asukasluku 31.12.2022]]</f>
        <v>-275314.05738034245</v>
      </c>
      <c r="Q180" s="32">
        <f>Taulukko5[[#This Row],[Tasaus 2024, €/asukas]]*Taulukko5[[#This Row],[Asukasluku 31.12.2022]]</f>
        <v>-219612.88066358905</v>
      </c>
      <c r="R180" s="32">
        <f>Taulukko5[[#This Row],[Tasaus 2025, €/asukas]]*Taulukko5[[#This Row],[Asukasluku 31.12.2022]]</f>
        <v>-162053.87495423597</v>
      </c>
      <c r="S180" s="32">
        <f>Taulukko5[[#This Row],[Tasaus 2026, €/asukas]]*Taulukko5[[#This Row],[Asukasluku 31.12.2022]]</f>
        <v>-99466.678182266056</v>
      </c>
      <c r="T180" s="32">
        <f>Taulukko5[[#This Row],[Tasaus 2027, €/asukas]]*Taulukko5[[#This Row],[Asukasluku 31.12.2022]]</f>
        <v>-37829.031106902221</v>
      </c>
      <c r="U180" s="64">
        <f t="shared" si="76"/>
        <v>4.1539029044851645</v>
      </c>
      <c r="V180" s="32">
        <f t="shared" si="77"/>
        <v>16.148127003699933</v>
      </c>
      <c r="W180" s="32">
        <f t="shared" si="78"/>
        <v>28.542400412260029</v>
      </c>
      <c r="X180" s="32">
        <f t="shared" si="79"/>
        <v>42.019402301142442</v>
      </c>
      <c r="Y180" s="99">
        <f t="shared" si="80"/>
        <v>55.291936124433533</v>
      </c>
      <c r="Z180" s="110">
        <v>21.5</v>
      </c>
      <c r="AA180" s="34">
        <f t="shared" si="63"/>
        <v>8.86</v>
      </c>
      <c r="AB180" s="33">
        <f t="shared" si="64"/>
        <v>-12.64</v>
      </c>
      <c r="AC180" s="32">
        <v>187.3562265778464</v>
      </c>
      <c r="AD180" s="15">
        <f t="shared" si="65"/>
        <v>-2.2171149474763896E-2</v>
      </c>
      <c r="AE180" s="15">
        <f t="shared" si="66"/>
        <v>-8.6189433351927566E-2</v>
      </c>
      <c r="AF180" s="15">
        <f t="shared" si="67"/>
        <v>-0.15234295082475244</v>
      </c>
      <c r="AG180" s="15">
        <f t="shared" si="68"/>
        <v>-0.22427545146829378</v>
      </c>
      <c r="AH180" s="111">
        <f t="shared" si="69"/>
        <v>-0.29511661893691998</v>
      </c>
    </row>
    <row r="181" spans="1:34" ht="15.75" x14ac:dyDescent="0.25">
      <c r="A181" s="25">
        <v>541</v>
      </c>
      <c r="B181" s="26" t="s">
        <v>172</v>
      </c>
      <c r="C181" s="25">
        <v>12</v>
      </c>
      <c r="D181" s="25">
        <v>24</v>
      </c>
      <c r="E181" s="31">
        <f>'Tasapainon muutos, pl. tasaus'!D171</f>
        <v>9243</v>
      </c>
      <c r="F181" s="64">
        <v>-238.11120196589303</v>
      </c>
      <c r="G181" s="32">
        <v>-413.58625557294386</v>
      </c>
      <c r="H181" s="61">
        <f t="shared" si="81"/>
        <v>-175.47505360705082</v>
      </c>
      <c r="I181" s="64">
        <f t="shared" si="70"/>
        <v>179.62895651153599</v>
      </c>
      <c r="J181" s="32">
        <f t="shared" si="71"/>
        <v>161.62318061075075</v>
      </c>
      <c r="K181" s="32">
        <f t="shared" si="72"/>
        <v>144.01745401931086</v>
      </c>
      <c r="L181" s="32">
        <f t="shared" si="73"/>
        <v>127.49445590819326</v>
      </c>
      <c r="M181" s="32">
        <f t="shared" si="74"/>
        <v>110.76698973148436</v>
      </c>
      <c r="N181" s="61">
        <f t="shared" si="75"/>
        <v>-302.81926584145947</v>
      </c>
      <c r="O181" s="87">
        <f t="shared" si="62"/>
        <v>-64.708063875566438</v>
      </c>
      <c r="P181" s="32">
        <f>Taulukko5[[#This Row],[Tasaus 2023, €/asukas]]*Taulukko5[[#This Row],[Asukasluku 31.12.2022]]</f>
        <v>1660310.4450361272</v>
      </c>
      <c r="Q181" s="32">
        <f>Taulukko5[[#This Row],[Tasaus 2024, €/asukas]]*Taulukko5[[#This Row],[Asukasluku 31.12.2022]]</f>
        <v>1493883.0583851691</v>
      </c>
      <c r="R181" s="32">
        <f>Taulukko5[[#This Row],[Tasaus 2025, €/asukas]]*Taulukko5[[#This Row],[Asukasluku 31.12.2022]]</f>
        <v>1331153.3275004902</v>
      </c>
      <c r="S181" s="32">
        <f>Taulukko5[[#This Row],[Tasaus 2026, €/asukas]]*Taulukko5[[#This Row],[Asukasluku 31.12.2022]]</f>
        <v>1178431.2559594302</v>
      </c>
      <c r="T181" s="32">
        <f>Taulukko5[[#This Row],[Tasaus 2027, €/asukas]]*Taulukko5[[#This Row],[Asukasluku 31.12.2022]]</f>
        <v>1023819.2860881099</v>
      </c>
      <c r="U181" s="64">
        <f t="shared" si="76"/>
        <v>4.1539029044851645</v>
      </c>
      <c r="V181" s="32">
        <f t="shared" si="77"/>
        <v>-13.851872996300074</v>
      </c>
      <c r="W181" s="32">
        <f t="shared" si="78"/>
        <v>-31.457599587739963</v>
      </c>
      <c r="X181" s="32">
        <f t="shared" si="79"/>
        <v>-47.980597698857565</v>
      </c>
      <c r="Y181" s="99">
        <f t="shared" si="80"/>
        <v>-64.708063875566467</v>
      </c>
      <c r="Z181" s="110">
        <v>21</v>
      </c>
      <c r="AA181" s="34">
        <f t="shared" si="63"/>
        <v>8.36</v>
      </c>
      <c r="AB181" s="33">
        <f t="shared" si="64"/>
        <v>-12.64</v>
      </c>
      <c r="AC181" s="32">
        <v>140.85865945657079</v>
      </c>
      <c r="AD181" s="15">
        <f t="shared" si="65"/>
        <v>-2.9489865376476097E-2</v>
      </c>
      <c r="AE181" s="15">
        <f t="shared" si="66"/>
        <v>9.8338810334701862E-2</v>
      </c>
      <c r="AF181" s="15">
        <f t="shared" si="67"/>
        <v>0.22332740996615047</v>
      </c>
      <c r="AG181" s="15">
        <f t="shared" si="68"/>
        <v>0.34062937900989204</v>
      </c>
      <c r="AH181" s="111">
        <f t="shared" si="69"/>
        <v>0.45938293126747459</v>
      </c>
    </row>
    <row r="182" spans="1:34" ht="15.75" x14ac:dyDescent="0.25">
      <c r="A182" s="25">
        <v>543</v>
      </c>
      <c r="B182" s="26" t="s">
        <v>173</v>
      </c>
      <c r="C182" s="25">
        <v>35</v>
      </c>
      <c r="D182" s="25">
        <v>21</v>
      </c>
      <c r="E182" s="31">
        <f>'Tasapainon muutos, pl. tasaus'!D172</f>
        <v>44458</v>
      </c>
      <c r="F182" s="64">
        <v>151.54886415312595</v>
      </c>
      <c r="G182" s="32">
        <v>59.588301219216049</v>
      </c>
      <c r="H182" s="61">
        <f t="shared" si="81"/>
        <v>-91.960562933909898</v>
      </c>
      <c r="I182" s="64">
        <f t="shared" si="70"/>
        <v>96.114465838395063</v>
      </c>
      <c r="J182" s="32">
        <f t="shared" si="71"/>
        <v>78.108689937609824</v>
      </c>
      <c r="K182" s="32">
        <f t="shared" si="72"/>
        <v>60.502963346169928</v>
      </c>
      <c r="L182" s="32">
        <f t="shared" si="73"/>
        <v>43.97996523505234</v>
      </c>
      <c r="M182" s="32">
        <f t="shared" si="74"/>
        <v>27.252499058343432</v>
      </c>
      <c r="N182" s="61">
        <f t="shared" si="75"/>
        <v>86.840800277559481</v>
      </c>
      <c r="O182" s="87">
        <f t="shared" si="62"/>
        <v>-64.708063875566467</v>
      </c>
      <c r="P182" s="32">
        <f>Taulukko5[[#This Row],[Tasaus 2023, €/asukas]]*Taulukko5[[#This Row],[Asukasluku 31.12.2022]]</f>
        <v>4273056.9222433679</v>
      </c>
      <c r="Q182" s="32">
        <f>Taulukko5[[#This Row],[Tasaus 2024, €/asukas]]*Taulukko5[[#This Row],[Asukasluku 31.12.2022]]</f>
        <v>3472556.1372462576</v>
      </c>
      <c r="R182" s="32">
        <f>Taulukko5[[#This Row],[Tasaus 2025, €/asukas]]*Taulukko5[[#This Row],[Asukasluku 31.12.2022]]</f>
        <v>2689840.7444440224</v>
      </c>
      <c r="S182" s="32">
        <f>Taulukko5[[#This Row],[Tasaus 2026, €/asukas]]*Taulukko5[[#This Row],[Asukasluku 31.12.2022]]</f>
        <v>1955261.2944199569</v>
      </c>
      <c r="T182" s="32">
        <f>Taulukko5[[#This Row],[Tasaus 2027, €/asukas]]*Taulukko5[[#This Row],[Asukasluku 31.12.2022]]</f>
        <v>1211591.6031358324</v>
      </c>
      <c r="U182" s="64">
        <f t="shared" si="76"/>
        <v>4.1539029044851645</v>
      </c>
      <c r="V182" s="32">
        <f t="shared" si="77"/>
        <v>-13.851872996300074</v>
      </c>
      <c r="W182" s="32">
        <f t="shared" si="78"/>
        <v>-31.457599587739971</v>
      </c>
      <c r="X182" s="32">
        <f t="shared" si="79"/>
        <v>-47.980597698857558</v>
      </c>
      <c r="Y182" s="99">
        <f t="shared" si="80"/>
        <v>-64.708063875566467</v>
      </c>
      <c r="Z182" s="110">
        <v>19.75</v>
      </c>
      <c r="AA182" s="34">
        <f t="shared" si="63"/>
        <v>7.1099999999999994</v>
      </c>
      <c r="AB182" s="33">
        <f t="shared" si="64"/>
        <v>-12.64</v>
      </c>
      <c r="AC182" s="32">
        <v>227.91656508994996</v>
      </c>
      <c r="AD182" s="15">
        <f t="shared" si="65"/>
        <v>-1.8225541890058664E-2</v>
      </c>
      <c r="AE182" s="15">
        <f t="shared" si="66"/>
        <v>6.0776069483292137E-2</v>
      </c>
      <c r="AF182" s="15">
        <f t="shared" si="67"/>
        <v>0.13802243630393807</v>
      </c>
      <c r="AG182" s="15">
        <f t="shared" si="68"/>
        <v>0.21051825557269807</v>
      </c>
      <c r="AH182" s="111">
        <f t="shared" si="69"/>
        <v>0.28391119289652628</v>
      </c>
    </row>
    <row r="183" spans="1:34" ht="15.75" x14ac:dyDescent="0.25">
      <c r="A183" s="25">
        <v>545</v>
      </c>
      <c r="B183" s="26" t="s">
        <v>174</v>
      </c>
      <c r="C183" s="25">
        <v>15</v>
      </c>
      <c r="D183" s="25">
        <v>24</v>
      </c>
      <c r="E183" s="31">
        <f>'Tasapainon muutos, pl. tasaus'!D173</f>
        <v>9584</v>
      </c>
      <c r="F183" s="64">
        <v>703.02655505687187</v>
      </c>
      <c r="G183" s="32">
        <v>551.46884314623117</v>
      </c>
      <c r="H183" s="61">
        <f t="shared" si="81"/>
        <v>-151.55771191064071</v>
      </c>
      <c r="I183" s="64">
        <f t="shared" si="70"/>
        <v>155.71161481512587</v>
      </c>
      <c r="J183" s="32">
        <f t="shared" si="71"/>
        <v>137.70583891434063</v>
      </c>
      <c r="K183" s="32">
        <f t="shared" si="72"/>
        <v>120.10011232290073</v>
      </c>
      <c r="L183" s="32">
        <f t="shared" si="73"/>
        <v>103.57711421178314</v>
      </c>
      <c r="M183" s="32">
        <f t="shared" si="74"/>
        <v>86.849648035074239</v>
      </c>
      <c r="N183" s="61">
        <f t="shared" si="75"/>
        <v>638.31849118130538</v>
      </c>
      <c r="O183" s="87">
        <f t="shared" si="62"/>
        <v>-64.708063875566495</v>
      </c>
      <c r="P183" s="32">
        <f>Taulukko5[[#This Row],[Tasaus 2023, €/asukas]]*Taulukko5[[#This Row],[Asukasluku 31.12.2022]]</f>
        <v>1492340.1163881663</v>
      </c>
      <c r="Q183" s="32">
        <f>Taulukko5[[#This Row],[Tasaus 2024, €/asukas]]*Taulukko5[[#This Row],[Asukasluku 31.12.2022]]</f>
        <v>1319772.7601550405</v>
      </c>
      <c r="R183" s="32">
        <f>Taulukko5[[#This Row],[Tasaus 2025, €/asukas]]*Taulukko5[[#This Row],[Asukasluku 31.12.2022]]</f>
        <v>1151039.4765026807</v>
      </c>
      <c r="S183" s="32">
        <f>Taulukko5[[#This Row],[Tasaus 2026, €/asukas]]*Taulukko5[[#This Row],[Asukasluku 31.12.2022]]</f>
        <v>992683.06260572956</v>
      </c>
      <c r="T183" s="32">
        <f>Taulukko5[[#This Row],[Tasaus 2027, €/asukas]]*Taulukko5[[#This Row],[Asukasluku 31.12.2022]]</f>
        <v>832367.02676815155</v>
      </c>
      <c r="U183" s="64">
        <f t="shared" si="76"/>
        <v>4.1539029044851645</v>
      </c>
      <c r="V183" s="32">
        <f t="shared" si="77"/>
        <v>-13.851872996300074</v>
      </c>
      <c r="W183" s="32">
        <f t="shared" si="78"/>
        <v>-31.457599587739978</v>
      </c>
      <c r="X183" s="32">
        <f t="shared" si="79"/>
        <v>-47.980597698857565</v>
      </c>
      <c r="Y183" s="99">
        <f t="shared" si="80"/>
        <v>-64.708063875566467</v>
      </c>
      <c r="Z183" s="110">
        <v>21</v>
      </c>
      <c r="AA183" s="34">
        <f t="shared" si="63"/>
        <v>8.36</v>
      </c>
      <c r="AB183" s="33">
        <f t="shared" si="64"/>
        <v>-12.64</v>
      </c>
      <c r="AC183" s="32">
        <v>156.0403878820635</v>
      </c>
      <c r="AD183" s="15">
        <f t="shared" si="65"/>
        <v>-2.662069071261676E-2</v>
      </c>
      <c r="AE183" s="15">
        <f t="shared" si="66"/>
        <v>8.8771075131967914E-2</v>
      </c>
      <c r="AF183" s="15">
        <f t="shared" si="67"/>
        <v>0.20159908607453519</v>
      </c>
      <c r="AG183" s="15">
        <f t="shared" si="68"/>
        <v>0.30748832626026068</v>
      </c>
      <c r="AH183" s="111">
        <f t="shared" si="69"/>
        <v>0.41468791992796961</v>
      </c>
    </row>
    <row r="184" spans="1:34" ht="15.75" x14ac:dyDescent="0.25">
      <c r="A184" s="25">
        <v>560</v>
      </c>
      <c r="B184" s="26" t="s">
        <v>175</v>
      </c>
      <c r="C184" s="25">
        <v>7</v>
      </c>
      <c r="D184" s="25">
        <v>23</v>
      </c>
      <c r="E184" s="31">
        <f>'Tasapainon muutos, pl. tasaus'!D174</f>
        <v>15735</v>
      </c>
      <c r="F184" s="64">
        <v>-92.904288907125149</v>
      </c>
      <c r="G184" s="32">
        <v>-109.3868350746634</v>
      </c>
      <c r="H184" s="61">
        <f t="shared" si="81"/>
        <v>-16.482546167538246</v>
      </c>
      <c r="I184" s="64">
        <f t="shared" si="70"/>
        <v>20.63644907202341</v>
      </c>
      <c r="J184" s="32">
        <f t="shared" si="71"/>
        <v>2.630673171238179</v>
      </c>
      <c r="K184" s="32">
        <f t="shared" si="72"/>
        <v>-1.4575995877399734</v>
      </c>
      <c r="L184" s="32">
        <f t="shared" si="73"/>
        <v>-2.9805976988575589</v>
      </c>
      <c r="M184" s="32">
        <f t="shared" si="74"/>
        <v>-4.7080638755664674</v>
      </c>
      <c r="N184" s="61">
        <f t="shared" si="75"/>
        <v>-114.09489895022986</v>
      </c>
      <c r="O184" s="87">
        <f t="shared" si="62"/>
        <v>-21.190610043104712</v>
      </c>
      <c r="P184" s="32">
        <f>Taulukko5[[#This Row],[Tasaus 2023, €/asukas]]*Taulukko5[[#This Row],[Asukasluku 31.12.2022]]</f>
        <v>324714.52614828834</v>
      </c>
      <c r="Q184" s="32">
        <f>Taulukko5[[#This Row],[Tasaus 2024, €/asukas]]*Taulukko5[[#This Row],[Asukasluku 31.12.2022]]</f>
        <v>41393.642349432746</v>
      </c>
      <c r="R184" s="32">
        <f>Taulukko5[[#This Row],[Tasaus 2025, €/asukas]]*Taulukko5[[#This Row],[Asukasluku 31.12.2022]]</f>
        <v>-22935.329513088484</v>
      </c>
      <c r="S184" s="32">
        <f>Taulukko5[[#This Row],[Tasaus 2026, €/asukas]]*Taulukko5[[#This Row],[Asukasluku 31.12.2022]]</f>
        <v>-46899.704791523691</v>
      </c>
      <c r="T184" s="32">
        <f>Taulukko5[[#This Row],[Tasaus 2027, €/asukas]]*Taulukko5[[#This Row],[Asukasluku 31.12.2022]]</f>
        <v>-74081.385082038367</v>
      </c>
      <c r="U184" s="64">
        <f t="shared" si="76"/>
        <v>4.1539029044851645</v>
      </c>
      <c r="V184" s="32">
        <f t="shared" si="77"/>
        <v>-13.851872996300067</v>
      </c>
      <c r="W184" s="32">
        <f t="shared" si="78"/>
        <v>-17.94014575527822</v>
      </c>
      <c r="X184" s="32">
        <f t="shared" si="79"/>
        <v>-19.463143866395804</v>
      </c>
      <c r="Y184" s="99">
        <f t="shared" si="80"/>
        <v>-21.190610043104712</v>
      </c>
      <c r="Z184" s="110">
        <v>21.25</v>
      </c>
      <c r="AA184" s="34">
        <f t="shared" si="63"/>
        <v>8.61</v>
      </c>
      <c r="AB184" s="33">
        <f t="shared" si="64"/>
        <v>-12.64</v>
      </c>
      <c r="AC184" s="32">
        <v>171.45262731961932</v>
      </c>
      <c r="AD184" s="15">
        <f t="shared" si="65"/>
        <v>-2.4227700499109432E-2</v>
      </c>
      <c r="AE184" s="15">
        <f t="shared" si="66"/>
        <v>8.0791255362203468E-2</v>
      </c>
      <c r="AF184" s="15">
        <f t="shared" si="67"/>
        <v>0.10463616706108841</v>
      </c>
      <c r="AG184" s="15">
        <f t="shared" si="68"/>
        <v>0.1135190762058893</v>
      </c>
      <c r="AH184" s="111">
        <f t="shared" si="69"/>
        <v>0.12359454838566869</v>
      </c>
    </row>
    <row r="185" spans="1:34" ht="15.75" x14ac:dyDescent="0.25">
      <c r="A185" s="25">
        <v>561</v>
      </c>
      <c r="B185" s="26" t="s">
        <v>176</v>
      </c>
      <c r="C185" s="25">
        <v>2</v>
      </c>
      <c r="D185" s="25">
        <v>26</v>
      </c>
      <c r="E185" s="31">
        <f>'Tasapainon muutos, pl. tasaus'!D175</f>
        <v>1317</v>
      </c>
      <c r="F185" s="64">
        <v>101.03286333789875</v>
      </c>
      <c r="G185" s="32">
        <v>-180.2561025850566</v>
      </c>
      <c r="H185" s="61">
        <f t="shared" si="81"/>
        <v>-281.28896592295536</v>
      </c>
      <c r="I185" s="64">
        <f t="shared" si="70"/>
        <v>285.44286882744052</v>
      </c>
      <c r="J185" s="32">
        <f t="shared" si="71"/>
        <v>267.43709292665528</v>
      </c>
      <c r="K185" s="32">
        <f t="shared" si="72"/>
        <v>249.83136633521539</v>
      </c>
      <c r="L185" s="32">
        <f t="shared" si="73"/>
        <v>233.30836822409779</v>
      </c>
      <c r="M185" s="32">
        <f t="shared" si="74"/>
        <v>216.58090204738889</v>
      </c>
      <c r="N185" s="61">
        <f t="shared" si="75"/>
        <v>36.324799462332294</v>
      </c>
      <c r="O185" s="87">
        <f t="shared" si="62"/>
        <v>-64.708063875566452</v>
      </c>
      <c r="P185" s="32">
        <f>Taulukko5[[#This Row],[Tasaus 2023, €/asukas]]*Taulukko5[[#This Row],[Asukasluku 31.12.2022]]</f>
        <v>375928.25824573915</v>
      </c>
      <c r="Q185" s="32">
        <f>Taulukko5[[#This Row],[Tasaus 2024, €/asukas]]*Taulukko5[[#This Row],[Asukasluku 31.12.2022]]</f>
        <v>352214.65138440504</v>
      </c>
      <c r="R185" s="32">
        <f>Taulukko5[[#This Row],[Tasaus 2025, €/asukas]]*Taulukko5[[#This Row],[Asukasluku 31.12.2022]]</f>
        <v>329027.90946347866</v>
      </c>
      <c r="S185" s="32">
        <f>Taulukko5[[#This Row],[Tasaus 2026, €/asukas]]*Taulukko5[[#This Row],[Asukasluku 31.12.2022]]</f>
        <v>307267.12095113681</v>
      </c>
      <c r="T185" s="32">
        <f>Taulukko5[[#This Row],[Tasaus 2027, €/asukas]]*Taulukko5[[#This Row],[Asukasluku 31.12.2022]]</f>
        <v>285237.04799641116</v>
      </c>
      <c r="U185" s="64">
        <f t="shared" si="76"/>
        <v>4.1539029044851645</v>
      </c>
      <c r="V185" s="32">
        <f t="shared" si="77"/>
        <v>-13.851872996300074</v>
      </c>
      <c r="W185" s="32">
        <f t="shared" si="78"/>
        <v>-31.457599587739963</v>
      </c>
      <c r="X185" s="32">
        <f t="shared" si="79"/>
        <v>-47.980597698857565</v>
      </c>
      <c r="Y185" s="99">
        <f t="shared" si="80"/>
        <v>-64.708063875566467</v>
      </c>
      <c r="Z185" s="110">
        <v>21</v>
      </c>
      <c r="AA185" s="34">
        <f t="shared" si="63"/>
        <v>8.36</v>
      </c>
      <c r="AB185" s="33">
        <f t="shared" si="64"/>
        <v>-12.64</v>
      </c>
      <c r="AC185" s="32">
        <v>150.81476062754564</v>
      </c>
      <c r="AD185" s="15">
        <f t="shared" si="65"/>
        <v>-2.7543079252989728E-2</v>
      </c>
      <c r="AE185" s="15">
        <f t="shared" si="66"/>
        <v>9.1846931551407385E-2</v>
      </c>
      <c r="AF185" s="15">
        <f t="shared" si="67"/>
        <v>0.20858435511778661</v>
      </c>
      <c r="AG185" s="15">
        <f t="shared" si="68"/>
        <v>0.31814258431474862</v>
      </c>
      <c r="AH185" s="111">
        <f t="shared" si="69"/>
        <v>0.42905656983649271</v>
      </c>
    </row>
    <row r="186" spans="1:34" ht="15.75" x14ac:dyDescent="0.25">
      <c r="A186" s="25">
        <v>562</v>
      </c>
      <c r="B186" s="26" t="s">
        <v>177</v>
      </c>
      <c r="C186" s="25">
        <v>6</v>
      </c>
      <c r="D186" s="25">
        <v>24</v>
      </c>
      <c r="E186" s="31">
        <f>'Tasapainon muutos, pl. tasaus'!D176</f>
        <v>8935</v>
      </c>
      <c r="F186" s="64">
        <v>-6.7604021379416661</v>
      </c>
      <c r="G186" s="32">
        <v>34.950358174760865</v>
      </c>
      <c r="H186" s="61">
        <f t="shared" si="81"/>
        <v>41.710760312702533</v>
      </c>
      <c r="I186" s="64">
        <f t="shared" si="70"/>
        <v>-37.556857408217368</v>
      </c>
      <c r="J186" s="32">
        <f t="shared" si="71"/>
        <v>-25.562633309002599</v>
      </c>
      <c r="K186" s="32">
        <f t="shared" si="72"/>
        <v>-13.168359900442507</v>
      </c>
      <c r="L186" s="32">
        <f t="shared" si="73"/>
        <v>-2.9805976988575589</v>
      </c>
      <c r="M186" s="32">
        <f t="shared" si="74"/>
        <v>-4.7080638755664674</v>
      </c>
      <c r="N186" s="61">
        <f t="shared" si="75"/>
        <v>30.242294299194398</v>
      </c>
      <c r="O186" s="87">
        <f t="shared" si="62"/>
        <v>37.002696437136066</v>
      </c>
      <c r="P186" s="32">
        <f>Taulukko5[[#This Row],[Tasaus 2023, €/asukas]]*Taulukko5[[#This Row],[Asukasluku 31.12.2022]]</f>
        <v>-335570.52094242221</v>
      </c>
      <c r="Q186" s="32">
        <f>Taulukko5[[#This Row],[Tasaus 2024, €/asukas]]*Taulukko5[[#This Row],[Asukasluku 31.12.2022]]</f>
        <v>-228402.12861593821</v>
      </c>
      <c r="R186" s="32">
        <f>Taulukko5[[#This Row],[Tasaus 2025, €/asukas]]*Taulukko5[[#This Row],[Asukasluku 31.12.2022]]</f>
        <v>-117659.29571045379</v>
      </c>
      <c r="S186" s="32">
        <f>Taulukko5[[#This Row],[Tasaus 2026, €/asukas]]*Taulukko5[[#This Row],[Asukasluku 31.12.2022]]</f>
        <v>-26631.640439292289</v>
      </c>
      <c r="T186" s="32">
        <f>Taulukko5[[#This Row],[Tasaus 2027, €/asukas]]*Taulukko5[[#This Row],[Asukasluku 31.12.2022]]</f>
        <v>-42066.55072818639</v>
      </c>
      <c r="U186" s="64">
        <f t="shared" si="76"/>
        <v>4.1539029044851645</v>
      </c>
      <c r="V186" s="32">
        <f t="shared" si="77"/>
        <v>16.148127003699933</v>
      </c>
      <c r="W186" s="32">
        <f t="shared" si="78"/>
        <v>28.542400412260026</v>
      </c>
      <c r="X186" s="32">
        <f t="shared" si="79"/>
        <v>38.730162613844975</v>
      </c>
      <c r="Y186" s="99">
        <f t="shared" si="80"/>
        <v>37.002696437136066</v>
      </c>
      <c r="Z186" s="110">
        <v>22</v>
      </c>
      <c r="AA186" s="34">
        <f t="shared" si="63"/>
        <v>9.36</v>
      </c>
      <c r="AB186" s="33">
        <f t="shared" si="64"/>
        <v>-12.64</v>
      </c>
      <c r="AC186" s="32">
        <v>166.34792217792941</v>
      </c>
      <c r="AD186" s="15">
        <f t="shared" si="65"/>
        <v>-2.4971173971395075E-2</v>
      </c>
      <c r="AE186" s="15">
        <f t="shared" si="66"/>
        <v>-9.7074413628248035E-2</v>
      </c>
      <c r="AF186" s="15">
        <f t="shared" si="67"/>
        <v>-0.17158254842360127</v>
      </c>
      <c r="AG186" s="15">
        <f t="shared" si="68"/>
        <v>-0.23282624818372147</v>
      </c>
      <c r="AH186" s="111">
        <f t="shared" si="69"/>
        <v>-0.22244159080963552</v>
      </c>
    </row>
    <row r="187" spans="1:34" ht="15.75" x14ac:dyDescent="0.25">
      <c r="A187" s="25">
        <v>563</v>
      </c>
      <c r="B187" s="26" t="s">
        <v>178</v>
      </c>
      <c r="C187" s="25">
        <v>17</v>
      </c>
      <c r="D187" s="25">
        <v>24</v>
      </c>
      <c r="E187" s="31">
        <f>'Tasapainon muutos, pl. tasaus'!D177</f>
        <v>7025</v>
      </c>
      <c r="F187" s="64">
        <v>-463.00976564004327</v>
      </c>
      <c r="G187" s="32">
        <v>-393.64574497986729</v>
      </c>
      <c r="H187" s="61">
        <f t="shared" si="81"/>
        <v>69.364020660175981</v>
      </c>
      <c r="I187" s="64">
        <f t="shared" si="70"/>
        <v>-65.210117755690817</v>
      </c>
      <c r="J187" s="32">
        <f t="shared" si="71"/>
        <v>-53.215893656476048</v>
      </c>
      <c r="K187" s="32">
        <f t="shared" si="72"/>
        <v>-40.821620247915952</v>
      </c>
      <c r="L187" s="32">
        <f t="shared" si="73"/>
        <v>-27.344618359033539</v>
      </c>
      <c r="M187" s="32">
        <f t="shared" si="74"/>
        <v>-14.072084535742448</v>
      </c>
      <c r="N187" s="61">
        <f t="shared" si="75"/>
        <v>-407.71782951560976</v>
      </c>
      <c r="O187" s="87">
        <f t="shared" si="62"/>
        <v>55.291936124433505</v>
      </c>
      <c r="P187" s="32">
        <f>Taulukko5[[#This Row],[Tasaus 2023, €/asukas]]*Taulukko5[[#This Row],[Asukasluku 31.12.2022]]</f>
        <v>-458101.07723372796</v>
      </c>
      <c r="Q187" s="32">
        <f>Taulukko5[[#This Row],[Tasaus 2024, €/asukas]]*Taulukko5[[#This Row],[Asukasluku 31.12.2022]]</f>
        <v>-373841.65293674421</v>
      </c>
      <c r="R187" s="32">
        <f>Taulukko5[[#This Row],[Tasaus 2025, €/asukas]]*Taulukko5[[#This Row],[Asukasluku 31.12.2022]]</f>
        <v>-286771.88224160956</v>
      </c>
      <c r="S187" s="32">
        <f>Taulukko5[[#This Row],[Tasaus 2026, €/asukas]]*Taulukko5[[#This Row],[Asukasluku 31.12.2022]]</f>
        <v>-192095.9439722106</v>
      </c>
      <c r="T187" s="32">
        <f>Taulukko5[[#This Row],[Tasaus 2027, €/asukas]]*Taulukko5[[#This Row],[Asukasluku 31.12.2022]]</f>
        <v>-98856.393863590696</v>
      </c>
      <c r="U187" s="64">
        <f t="shared" si="76"/>
        <v>4.1539029044851645</v>
      </c>
      <c r="V187" s="32">
        <f t="shared" si="77"/>
        <v>16.148127003699933</v>
      </c>
      <c r="W187" s="32">
        <f t="shared" si="78"/>
        <v>28.542400412260029</v>
      </c>
      <c r="X187" s="32">
        <f t="shared" si="79"/>
        <v>42.019402301142442</v>
      </c>
      <c r="Y187" s="99">
        <f t="shared" si="80"/>
        <v>55.291936124433533</v>
      </c>
      <c r="Z187" s="110">
        <v>22</v>
      </c>
      <c r="AA187" s="34">
        <f t="shared" si="63"/>
        <v>9.36</v>
      </c>
      <c r="AB187" s="33">
        <f t="shared" si="64"/>
        <v>-12.64</v>
      </c>
      <c r="AC187" s="32">
        <v>154.65978162542905</v>
      </c>
      <c r="AD187" s="15">
        <f t="shared" si="65"/>
        <v>-2.6858326455843014E-2</v>
      </c>
      <c r="AE187" s="15">
        <f t="shared" si="66"/>
        <v>-0.10441064143494737</v>
      </c>
      <c r="AF187" s="15">
        <f t="shared" si="67"/>
        <v>-0.184549597266256</v>
      </c>
      <c r="AG187" s="15">
        <f t="shared" si="68"/>
        <v>-0.27168926439395441</v>
      </c>
      <c r="AH187" s="111">
        <f t="shared" si="69"/>
        <v>-0.35750688086670929</v>
      </c>
    </row>
    <row r="188" spans="1:34" ht="15.75" x14ac:dyDescent="0.25">
      <c r="A188" s="25">
        <v>564</v>
      </c>
      <c r="B188" s="26" t="s">
        <v>179</v>
      </c>
      <c r="C188" s="25">
        <v>17</v>
      </c>
      <c r="D188" s="25">
        <v>20</v>
      </c>
      <c r="E188" s="31">
        <f>'Tasapainon muutos, pl. tasaus'!D178</f>
        <v>211848</v>
      </c>
      <c r="F188" s="64">
        <v>731.16106443054969</v>
      </c>
      <c r="G188" s="32">
        <v>763.2296799845443</v>
      </c>
      <c r="H188" s="61">
        <f t="shared" si="81"/>
        <v>32.068615553994618</v>
      </c>
      <c r="I188" s="64">
        <f t="shared" si="70"/>
        <v>-27.914712649509454</v>
      </c>
      <c r="J188" s="32">
        <f t="shared" si="71"/>
        <v>-15.920488550294685</v>
      </c>
      <c r="K188" s="32">
        <f t="shared" si="72"/>
        <v>-3.5262151417345917</v>
      </c>
      <c r="L188" s="32">
        <f t="shared" si="73"/>
        <v>-2.9805976988575589</v>
      </c>
      <c r="M188" s="32">
        <f t="shared" si="74"/>
        <v>-4.7080638755664674</v>
      </c>
      <c r="N188" s="61">
        <f t="shared" si="75"/>
        <v>758.52161610897781</v>
      </c>
      <c r="O188" s="87">
        <f t="shared" si="62"/>
        <v>27.360551678428124</v>
      </c>
      <c r="P188" s="32">
        <f>Taulukko5[[#This Row],[Tasaus 2023, €/asukas]]*Taulukko5[[#This Row],[Asukasluku 31.12.2022]]</f>
        <v>-5913676.0453732787</v>
      </c>
      <c r="Q188" s="32">
        <f>Taulukko5[[#This Row],[Tasaus 2024, €/asukas]]*Taulukko5[[#This Row],[Asukasluku 31.12.2022]]</f>
        <v>-3372723.6584028285</v>
      </c>
      <c r="R188" s="32">
        <f>Taulukko5[[#This Row],[Tasaus 2025, €/asukas]]*Taulukko5[[#This Row],[Asukasluku 31.12.2022]]</f>
        <v>-747021.62534618983</v>
      </c>
      <c r="S188" s="32">
        <f>Taulukko5[[#This Row],[Tasaus 2026, €/asukas]]*Taulukko5[[#This Row],[Asukasluku 31.12.2022]]</f>
        <v>-631433.66130757611</v>
      </c>
      <c r="T188" s="32">
        <f>Taulukko5[[#This Row],[Tasaus 2027, €/asukas]]*Taulukko5[[#This Row],[Asukasluku 31.12.2022]]</f>
        <v>-997393.91591100499</v>
      </c>
      <c r="U188" s="64">
        <f t="shared" si="76"/>
        <v>4.1539029044851645</v>
      </c>
      <c r="V188" s="32">
        <f t="shared" si="77"/>
        <v>16.148127003699933</v>
      </c>
      <c r="W188" s="32">
        <f t="shared" si="78"/>
        <v>28.542400412260026</v>
      </c>
      <c r="X188" s="32">
        <f t="shared" si="79"/>
        <v>29.088017855137061</v>
      </c>
      <c r="Y188" s="99">
        <f t="shared" si="80"/>
        <v>27.360551678428152</v>
      </c>
      <c r="Z188" s="110">
        <v>20.5</v>
      </c>
      <c r="AA188" s="34">
        <f t="shared" si="63"/>
        <v>7.8599999999999994</v>
      </c>
      <c r="AB188" s="33">
        <f t="shared" si="64"/>
        <v>-12.64</v>
      </c>
      <c r="AC188" s="32">
        <v>192.47065526996809</v>
      </c>
      <c r="AD188" s="15">
        <f t="shared" si="65"/>
        <v>-2.1582006351351126E-2</v>
      </c>
      <c r="AE188" s="15">
        <f t="shared" si="66"/>
        <v>-8.389916364678987E-2</v>
      </c>
      <c r="AF188" s="15">
        <f t="shared" si="67"/>
        <v>-0.14829481601870767</v>
      </c>
      <c r="AG188" s="15">
        <f t="shared" si="68"/>
        <v>-0.15112962448398631</v>
      </c>
      <c r="AH188" s="111">
        <f t="shared" si="69"/>
        <v>-0.14215440603166751</v>
      </c>
    </row>
    <row r="189" spans="1:34" ht="15.75" x14ac:dyDescent="0.25">
      <c r="A189" s="25">
        <v>576</v>
      </c>
      <c r="B189" s="26" t="s">
        <v>180</v>
      </c>
      <c r="C189" s="25">
        <v>7</v>
      </c>
      <c r="D189" s="25">
        <v>25</v>
      </c>
      <c r="E189" s="31">
        <f>'Tasapainon muutos, pl. tasaus'!D179</f>
        <v>2750</v>
      </c>
      <c r="F189" s="64">
        <v>372.47125196491993</v>
      </c>
      <c r="G189" s="32">
        <v>180.82019262299855</v>
      </c>
      <c r="H189" s="61">
        <f t="shared" si="81"/>
        <v>-191.65105934192138</v>
      </c>
      <c r="I189" s="64">
        <f t="shared" si="70"/>
        <v>195.80496224640655</v>
      </c>
      <c r="J189" s="32">
        <f t="shared" si="71"/>
        <v>177.79918634562131</v>
      </c>
      <c r="K189" s="32">
        <f t="shared" si="72"/>
        <v>160.19345975418142</v>
      </c>
      <c r="L189" s="32">
        <f t="shared" si="73"/>
        <v>143.67046164306382</v>
      </c>
      <c r="M189" s="32">
        <f t="shared" si="74"/>
        <v>126.94299546635492</v>
      </c>
      <c r="N189" s="61">
        <f t="shared" si="75"/>
        <v>307.76318808935343</v>
      </c>
      <c r="O189" s="87">
        <f t="shared" si="62"/>
        <v>-64.708063875566495</v>
      </c>
      <c r="P189" s="32">
        <f>Taulukko5[[#This Row],[Tasaus 2023, €/asukas]]*Taulukko5[[#This Row],[Asukasluku 31.12.2022]]</f>
        <v>538463.64617761795</v>
      </c>
      <c r="Q189" s="32">
        <f>Taulukko5[[#This Row],[Tasaus 2024, €/asukas]]*Taulukko5[[#This Row],[Asukasluku 31.12.2022]]</f>
        <v>488947.7624504586</v>
      </c>
      <c r="R189" s="32">
        <f>Taulukko5[[#This Row],[Tasaus 2025, €/asukas]]*Taulukko5[[#This Row],[Asukasluku 31.12.2022]]</f>
        <v>440532.01432399888</v>
      </c>
      <c r="S189" s="32">
        <f>Taulukko5[[#This Row],[Tasaus 2026, €/asukas]]*Taulukko5[[#This Row],[Asukasluku 31.12.2022]]</f>
        <v>395093.76951842551</v>
      </c>
      <c r="T189" s="32">
        <f>Taulukko5[[#This Row],[Tasaus 2027, €/asukas]]*Taulukko5[[#This Row],[Asukasluku 31.12.2022]]</f>
        <v>349093.23753247602</v>
      </c>
      <c r="U189" s="64">
        <f t="shared" si="76"/>
        <v>4.1539029044851645</v>
      </c>
      <c r="V189" s="32">
        <f t="shared" si="77"/>
        <v>-13.851872996300074</v>
      </c>
      <c r="W189" s="32">
        <f t="shared" si="78"/>
        <v>-31.457599587739963</v>
      </c>
      <c r="X189" s="32">
        <f t="shared" si="79"/>
        <v>-47.980597698857565</v>
      </c>
      <c r="Y189" s="99">
        <f t="shared" si="80"/>
        <v>-64.708063875566467</v>
      </c>
      <c r="Z189" s="110">
        <v>21</v>
      </c>
      <c r="AA189" s="34">
        <f t="shared" si="63"/>
        <v>8.36</v>
      </c>
      <c r="AB189" s="33">
        <f t="shared" si="64"/>
        <v>-12.64</v>
      </c>
      <c r="AC189" s="32">
        <v>146.49632867376812</v>
      </c>
      <c r="AD189" s="15">
        <f t="shared" si="65"/>
        <v>-2.835499662066937E-2</v>
      </c>
      <c r="AE189" s="15">
        <f t="shared" si="66"/>
        <v>9.4554403661177983E-2</v>
      </c>
      <c r="AF189" s="15">
        <f t="shared" si="67"/>
        <v>0.2147330234998088</v>
      </c>
      <c r="AG189" s="15">
        <f t="shared" si="68"/>
        <v>0.32752082003164257</v>
      </c>
      <c r="AH189" s="111">
        <f t="shared" si="69"/>
        <v>0.44170433799514869</v>
      </c>
    </row>
    <row r="190" spans="1:34" ht="15.75" x14ac:dyDescent="0.25">
      <c r="A190" s="25">
        <v>577</v>
      </c>
      <c r="B190" s="26" t="s">
        <v>181</v>
      </c>
      <c r="C190" s="25">
        <v>2</v>
      </c>
      <c r="D190" s="25">
        <v>23</v>
      </c>
      <c r="E190" s="31">
        <f>'Tasapainon muutos, pl. tasaus'!D180</f>
        <v>11138</v>
      </c>
      <c r="F190" s="64">
        <v>83.046089812393447</v>
      </c>
      <c r="G190" s="32">
        <v>95.011555087394598</v>
      </c>
      <c r="H190" s="61">
        <f t="shared" si="81"/>
        <v>11.965465275001151</v>
      </c>
      <c r="I190" s="64">
        <f t="shared" si="70"/>
        <v>-7.8115623705159862</v>
      </c>
      <c r="J190" s="32">
        <f t="shared" si="71"/>
        <v>1.1481270036999331</v>
      </c>
      <c r="K190" s="32">
        <f t="shared" si="72"/>
        <v>-1.4575995877399734</v>
      </c>
      <c r="L190" s="32">
        <f t="shared" si="73"/>
        <v>-2.9805976988575589</v>
      </c>
      <c r="M190" s="32">
        <f t="shared" si="74"/>
        <v>-4.7080638755664674</v>
      </c>
      <c r="N190" s="61">
        <f t="shared" si="75"/>
        <v>90.303491211828131</v>
      </c>
      <c r="O190" s="87">
        <f t="shared" si="62"/>
        <v>7.2574013994346842</v>
      </c>
      <c r="P190" s="32">
        <f>Taulukko5[[#This Row],[Tasaus 2023, €/asukas]]*Taulukko5[[#This Row],[Asukasluku 31.12.2022]]</f>
        <v>-87005.181682807059</v>
      </c>
      <c r="Q190" s="32">
        <f>Taulukko5[[#This Row],[Tasaus 2024, €/asukas]]*Taulukko5[[#This Row],[Asukasluku 31.12.2022]]</f>
        <v>12787.838567209856</v>
      </c>
      <c r="R190" s="32">
        <f>Taulukko5[[#This Row],[Tasaus 2025, €/asukas]]*Taulukko5[[#This Row],[Asukasluku 31.12.2022]]</f>
        <v>-16234.744208247825</v>
      </c>
      <c r="S190" s="32">
        <f>Taulukko5[[#This Row],[Tasaus 2026, €/asukas]]*Taulukko5[[#This Row],[Asukasluku 31.12.2022]]</f>
        <v>-33197.89716987549</v>
      </c>
      <c r="T190" s="32">
        <f>Taulukko5[[#This Row],[Tasaus 2027, €/asukas]]*Taulukko5[[#This Row],[Asukasluku 31.12.2022]]</f>
        <v>-52438.415446059313</v>
      </c>
      <c r="U190" s="64">
        <f t="shared" si="76"/>
        <v>4.1539029044851645</v>
      </c>
      <c r="V190" s="32">
        <f t="shared" si="77"/>
        <v>13.113592278701084</v>
      </c>
      <c r="W190" s="32">
        <f t="shared" si="78"/>
        <v>10.507865687261177</v>
      </c>
      <c r="X190" s="32">
        <f t="shared" si="79"/>
        <v>8.9848675761435928</v>
      </c>
      <c r="Y190" s="99">
        <f t="shared" si="80"/>
        <v>7.2574013994346833</v>
      </c>
      <c r="Z190" s="110">
        <v>20.75</v>
      </c>
      <c r="AA190" s="34">
        <f t="shared" si="63"/>
        <v>8.11</v>
      </c>
      <c r="AB190" s="33">
        <f t="shared" si="64"/>
        <v>-12.64</v>
      </c>
      <c r="AC190" s="32">
        <v>193.42152659214165</v>
      </c>
      <c r="AD190" s="15">
        <f t="shared" si="65"/>
        <v>-2.1475907969872934E-2</v>
      </c>
      <c r="AE190" s="15">
        <f t="shared" si="66"/>
        <v>-6.7797998029211423E-2</v>
      </c>
      <c r="AF190" s="15">
        <f t="shared" si="67"/>
        <v>-5.4326247302445244E-2</v>
      </c>
      <c r="AG190" s="15">
        <f t="shared" si="68"/>
        <v>-4.6452262757131144E-2</v>
      </c>
      <c r="AH190" s="111">
        <f t="shared" si="69"/>
        <v>-3.7521166993671827E-2</v>
      </c>
    </row>
    <row r="191" spans="1:34" ht="15.75" x14ac:dyDescent="0.25">
      <c r="A191" s="25">
        <v>578</v>
      </c>
      <c r="B191" s="26" t="s">
        <v>182</v>
      </c>
      <c r="C191" s="25">
        <v>18</v>
      </c>
      <c r="D191" s="25">
        <v>25</v>
      </c>
      <c r="E191" s="31">
        <f>'Tasapainon muutos, pl. tasaus'!D181</f>
        <v>3100</v>
      </c>
      <c r="F191" s="64">
        <v>-130.58863113693172</v>
      </c>
      <c r="G191" s="32">
        <v>-44.000614744414001</v>
      </c>
      <c r="H191" s="61">
        <f t="shared" si="81"/>
        <v>86.588016392517716</v>
      </c>
      <c r="I191" s="64">
        <f t="shared" si="70"/>
        <v>-82.434113488032551</v>
      </c>
      <c r="J191" s="32">
        <f t="shared" si="71"/>
        <v>-70.439889388817789</v>
      </c>
      <c r="K191" s="32">
        <f t="shared" si="72"/>
        <v>-58.045615980257686</v>
      </c>
      <c r="L191" s="32">
        <f t="shared" si="73"/>
        <v>-44.568614091375274</v>
      </c>
      <c r="M191" s="32">
        <f t="shared" si="74"/>
        <v>-31.296080268084182</v>
      </c>
      <c r="N191" s="61">
        <f t="shared" si="75"/>
        <v>-75.296695012498191</v>
      </c>
      <c r="O191" s="87">
        <f t="shared" si="62"/>
        <v>55.291936124433533</v>
      </c>
      <c r="P191" s="32">
        <f>Taulukko5[[#This Row],[Tasaus 2023, €/asukas]]*Taulukko5[[#This Row],[Asukasluku 31.12.2022]]</f>
        <v>-255545.75181290091</v>
      </c>
      <c r="Q191" s="32">
        <f>Taulukko5[[#This Row],[Tasaus 2024, €/asukas]]*Taulukko5[[#This Row],[Asukasluku 31.12.2022]]</f>
        <v>-218363.65710533515</v>
      </c>
      <c r="R191" s="32">
        <f>Taulukko5[[#This Row],[Tasaus 2025, €/asukas]]*Taulukko5[[#This Row],[Asukasluku 31.12.2022]]</f>
        <v>-179941.40953879882</v>
      </c>
      <c r="S191" s="32">
        <f>Taulukko5[[#This Row],[Tasaus 2026, €/asukas]]*Taulukko5[[#This Row],[Asukasluku 31.12.2022]]</f>
        <v>-138162.70368326336</v>
      </c>
      <c r="T191" s="32">
        <f>Taulukko5[[#This Row],[Tasaus 2027, €/asukas]]*Taulukko5[[#This Row],[Asukasluku 31.12.2022]]</f>
        <v>-97017.848831060968</v>
      </c>
      <c r="U191" s="64">
        <f t="shared" si="76"/>
        <v>4.1539029044851645</v>
      </c>
      <c r="V191" s="32">
        <f t="shared" si="77"/>
        <v>16.148127003699926</v>
      </c>
      <c r="W191" s="32">
        <f t="shared" si="78"/>
        <v>28.542400412260029</v>
      </c>
      <c r="X191" s="32">
        <f t="shared" si="79"/>
        <v>42.019402301142442</v>
      </c>
      <c r="Y191" s="99">
        <f t="shared" si="80"/>
        <v>55.291936124433533</v>
      </c>
      <c r="Z191" s="110">
        <v>22</v>
      </c>
      <c r="AA191" s="34">
        <f t="shared" si="63"/>
        <v>9.36</v>
      </c>
      <c r="AB191" s="33">
        <f t="shared" si="64"/>
        <v>-12.64</v>
      </c>
      <c r="AC191" s="32">
        <v>149.32880333755602</v>
      </c>
      <c r="AD191" s="15">
        <f t="shared" si="65"/>
        <v>-2.781715792026616E-2</v>
      </c>
      <c r="AE191" s="15">
        <f t="shared" si="66"/>
        <v>-0.10813805938829679</v>
      </c>
      <c r="AF191" s="15">
        <f t="shared" si="67"/>
        <v>-0.19113794374779972</v>
      </c>
      <c r="AG191" s="15">
        <f t="shared" si="68"/>
        <v>-0.28138846198451128</v>
      </c>
      <c r="AH191" s="111">
        <f t="shared" si="69"/>
        <v>-0.37026973288901777</v>
      </c>
    </row>
    <row r="192" spans="1:34" ht="15.75" x14ac:dyDescent="0.25">
      <c r="A192" s="25">
        <v>580</v>
      </c>
      <c r="B192" s="26" t="s">
        <v>183</v>
      </c>
      <c r="C192" s="25">
        <v>9</v>
      </c>
      <c r="D192" s="25">
        <v>25</v>
      </c>
      <c r="E192" s="31">
        <f>'Tasapainon muutos, pl. tasaus'!D182</f>
        <v>4438</v>
      </c>
      <c r="F192" s="64">
        <v>-107.15221951467603</v>
      </c>
      <c r="G192" s="32">
        <v>-81.334650502070104</v>
      </c>
      <c r="H192" s="61">
        <f t="shared" si="81"/>
        <v>25.817569012605929</v>
      </c>
      <c r="I192" s="64">
        <f t="shared" si="70"/>
        <v>-21.663666108120765</v>
      </c>
      <c r="J192" s="32">
        <f t="shared" si="71"/>
        <v>-9.669442008905996</v>
      </c>
      <c r="K192" s="32">
        <f t="shared" si="72"/>
        <v>-1.4575995877399734</v>
      </c>
      <c r="L192" s="32">
        <f t="shared" si="73"/>
        <v>-2.9805976988575589</v>
      </c>
      <c r="M192" s="32">
        <f t="shared" si="74"/>
        <v>-4.7080638755664674</v>
      </c>
      <c r="N192" s="61">
        <f t="shared" si="75"/>
        <v>-86.042714377636571</v>
      </c>
      <c r="O192" s="87">
        <f t="shared" si="62"/>
        <v>21.109505137039463</v>
      </c>
      <c r="P192" s="32">
        <f>Taulukko5[[#This Row],[Tasaus 2023, €/asukas]]*Taulukko5[[#This Row],[Asukasluku 31.12.2022]]</f>
        <v>-96143.350187839955</v>
      </c>
      <c r="Q192" s="32">
        <f>Taulukko5[[#This Row],[Tasaus 2024, €/asukas]]*Taulukko5[[#This Row],[Asukasluku 31.12.2022]]</f>
        <v>-42912.983635524812</v>
      </c>
      <c r="R192" s="32">
        <f>Taulukko5[[#This Row],[Tasaus 2025, €/asukas]]*Taulukko5[[#This Row],[Asukasluku 31.12.2022]]</f>
        <v>-6468.8269703900023</v>
      </c>
      <c r="S192" s="32">
        <f>Taulukko5[[#This Row],[Tasaus 2026, €/asukas]]*Taulukko5[[#This Row],[Asukasluku 31.12.2022]]</f>
        <v>-13227.892587529846</v>
      </c>
      <c r="T192" s="32">
        <f>Taulukko5[[#This Row],[Tasaus 2027, €/asukas]]*Taulukko5[[#This Row],[Asukasluku 31.12.2022]]</f>
        <v>-20894.387479763984</v>
      </c>
      <c r="U192" s="64">
        <f t="shared" si="76"/>
        <v>4.1539029044851645</v>
      </c>
      <c r="V192" s="32">
        <f t="shared" si="77"/>
        <v>16.148127003699933</v>
      </c>
      <c r="W192" s="32">
        <f t="shared" si="78"/>
        <v>24.359969424865955</v>
      </c>
      <c r="X192" s="32">
        <f t="shared" si="79"/>
        <v>22.836971313748371</v>
      </c>
      <c r="Y192" s="99">
        <f t="shared" si="80"/>
        <v>21.109505137039463</v>
      </c>
      <c r="Z192" s="110">
        <v>21.5</v>
      </c>
      <c r="AA192" s="34">
        <f t="shared" si="63"/>
        <v>8.86</v>
      </c>
      <c r="AB192" s="33">
        <f t="shared" si="64"/>
        <v>-12.64</v>
      </c>
      <c r="AC192" s="32">
        <v>151.47146603378127</v>
      </c>
      <c r="AD192" s="15">
        <f t="shared" si="65"/>
        <v>-2.7423666075554839E-2</v>
      </c>
      <c r="AE192" s="15">
        <f t="shared" si="66"/>
        <v>-0.10660837599669476</v>
      </c>
      <c r="AF192" s="15">
        <f t="shared" si="67"/>
        <v>-0.16082216712310143</v>
      </c>
      <c r="AG192" s="15">
        <f t="shared" si="68"/>
        <v>-0.15076748058050257</v>
      </c>
      <c r="AH192" s="111">
        <f t="shared" si="69"/>
        <v>-0.13936291560241193</v>
      </c>
    </row>
    <row r="193" spans="1:34" ht="15.75" x14ac:dyDescent="0.25">
      <c r="A193" s="25">
        <v>581</v>
      </c>
      <c r="B193" s="26" t="s">
        <v>184</v>
      </c>
      <c r="C193" s="25">
        <v>6</v>
      </c>
      <c r="D193" s="25">
        <v>24</v>
      </c>
      <c r="E193" s="31">
        <f>'Tasapainon muutos, pl. tasaus'!D183</f>
        <v>6240</v>
      </c>
      <c r="F193" s="64">
        <v>-272.37318715189633</v>
      </c>
      <c r="G193" s="32">
        <v>-242.93808496697949</v>
      </c>
      <c r="H193" s="61">
        <f t="shared" si="81"/>
        <v>29.435102184916843</v>
      </c>
      <c r="I193" s="64">
        <f t="shared" si="70"/>
        <v>-25.281199280431679</v>
      </c>
      <c r="J193" s="32">
        <f t="shared" si="71"/>
        <v>-13.28697518121691</v>
      </c>
      <c r="K193" s="32">
        <f t="shared" si="72"/>
        <v>-1.4575995877399734</v>
      </c>
      <c r="L193" s="32">
        <f t="shared" si="73"/>
        <v>-2.9805976988575589</v>
      </c>
      <c r="M193" s="32">
        <f t="shared" si="74"/>
        <v>-4.7080638755664674</v>
      </c>
      <c r="N193" s="61">
        <f t="shared" si="75"/>
        <v>-247.64614884254595</v>
      </c>
      <c r="O193" s="87">
        <f t="shared" si="62"/>
        <v>24.727038309350377</v>
      </c>
      <c r="P193" s="32">
        <f>Taulukko5[[#This Row],[Tasaus 2023, €/asukas]]*Taulukko5[[#This Row],[Asukasluku 31.12.2022]]</f>
        <v>-157754.68350989369</v>
      </c>
      <c r="Q193" s="32">
        <f>Taulukko5[[#This Row],[Tasaus 2024, €/asukas]]*Taulukko5[[#This Row],[Asukasluku 31.12.2022]]</f>
        <v>-82910.725130793522</v>
      </c>
      <c r="R193" s="32">
        <f>Taulukko5[[#This Row],[Tasaus 2025, €/asukas]]*Taulukko5[[#This Row],[Asukasluku 31.12.2022]]</f>
        <v>-9095.4214274974347</v>
      </c>
      <c r="S193" s="32">
        <f>Taulukko5[[#This Row],[Tasaus 2026, €/asukas]]*Taulukko5[[#This Row],[Asukasluku 31.12.2022]]</f>
        <v>-18598.929640871167</v>
      </c>
      <c r="T193" s="32">
        <f>Taulukko5[[#This Row],[Tasaus 2027, €/asukas]]*Taulukko5[[#This Row],[Asukasluku 31.12.2022]]</f>
        <v>-29378.318583534758</v>
      </c>
      <c r="U193" s="64">
        <f t="shared" si="76"/>
        <v>4.1539029044851645</v>
      </c>
      <c r="V193" s="32">
        <f t="shared" si="77"/>
        <v>16.148127003699933</v>
      </c>
      <c r="W193" s="32">
        <f t="shared" si="78"/>
        <v>27.977502597176869</v>
      </c>
      <c r="X193" s="32">
        <f t="shared" si="79"/>
        <v>26.454504486059285</v>
      </c>
      <c r="Y193" s="99">
        <f t="shared" si="80"/>
        <v>24.727038309350377</v>
      </c>
      <c r="Z193" s="110">
        <v>22</v>
      </c>
      <c r="AA193" s="34">
        <f t="shared" si="63"/>
        <v>9.36</v>
      </c>
      <c r="AB193" s="33">
        <f t="shared" si="64"/>
        <v>-12.64</v>
      </c>
      <c r="AC193" s="32">
        <v>151.85881171562696</v>
      </c>
      <c r="AD193" s="15">
        <f t="shared" si="65"/>
        <v>-2.735371663689707E-2</v>
      </c>
      <c r="AE193" s="15">
        <f t="shared" si="66"/>
        <v>-0.10633645042567008</v>
      </c>
      <c r="AF193" s="15">
        <f t="shared" si="67"/>
        <v>-0.18423364624746275</v>
      </c>
      <c r="AG193" s="15">
        <f t="shared" si="68"/>
        <v>-0.17420460615481687</v>
      </c>
      <c r="AH193" s="111">
        <f t="shared" si="69"/>
        <v>-0.16282913075636726</v>
      </c>
    </row>
    <row r="194" spans="1:34" ht="15.75" x14ac:dyDescent="0.25">
      <c r="A194" s="25">
        <v>583</v>
      </c>
      <c r="B194" s="26" t="s">
        <v>185</v>
      </c>
      <c r="C194" s="25">
        <v>19</v>
      </c>
      <c r="D194" s="25">
        <v>26</v>
      </c>
      <c r="E194" s="31">
        <f>'Tasapainon muutos, pl. tasaus'!D184</f>
        <v>947</v>
      </c>
      <c r="F194" s="64">
        <v>1058.8600625351755</v>
      </c>
      <c r="G194" s="32">
        <v>780.76332472229115</v>
      </c>
      <c r="H194" s="61">
        <f t="shared" si="81"/>
        <v>-278.09673781288438</v>
      </c>
      <c r="I194" s="64">
        <f t="shared" si="70"/>
        <v>282.25064071736955</v>
      </c>
      <c r="J194" s="32">
        <f t="shared" si="71"/>
        <v>264.24486481658431</v>
      </c>
      <c r="K194" s="32">
        <f t="shared" si="72"/>
        <v>246.63913822514442</v>
      </c>
      <c r="L194" s="32">
        <f t="shared" si="73"/>
        <v>230.11614011402682</v>
      </c>
      <c r="M194" s="32">
        <f t="shared" si="74"/>
        <v>213.38867393731792</v>
      </c>
      <c r="N194" s="61">
        <f t="shared" si="75"/>
        <v>994.15199865960903</v>
      </c>
      <c r="O194" s="87">
        <f t="shared" si="62"/>
        <v>-64.708063875566495</v>
      </c>
      <c r="P194" s="32">
        <f>Taulukko5[[#This Row],[Tasaus 2023, €/asukas]]*Taulukko5[[#This Row],[Asukasluku 31.12.2022]]</f>
        <v>267291.35675934894</v>
      </c>
      <c r="Q194" s="32">
        <f>Taulukko5[[#This Row],[Tasaus 2024, €/asukas]]*Taulukko5[[#This Row],[Asukasluku 31.12.2022]]</f>
        <v>250239.88698130535</v>
      </c>
      <c r="R194" s="32">
        <f>Taulukko5[[#This Row],[Tasaus 2025, €/asukas]]*Taulukko5[[#This Row],[Asukasluku 31.12.2022]]</f>
        <v>233567.26389921177</v>
      </c>
      <c r="S194" s="32">
        <f>Taulukko5[[#This Row],[Tasaus 2026, €/asukas]]*Taulukko5[[#This Row],[Asukasluku 31.12.2022]]</f>
        <v>217919.98468798341</v>
      </c>
      <c r="T194" s="32">
        <f>Taulukko5[[#This Row],[Tasaus 2027, €/asukas]]*Taulukko5[[#This Row],[Asukasluku 31.12.2022]]</f>
        <v>202079.07421864007</v>
      </c>
      <c r="U194" s="64">
        <f t="shared" si="76"/>
        <v>4.1539029044851645</v>
      </c>
      <c r="V194" s="32">
        <f t="shared" si="77"/>
        <v>-13.851872996300074</v>
      </c>
      <c r="W194" s="32">
        <f t="shared" si="78"/>
        <v>-31.457599587739963</v>
      </c>
      <c r="X194" s="32">
        <f t="shared" si="79"/>
        <v>-47.980597698857565</v>
      </c>
      <c r="Y194" s="99">
        <f t="shared" si="80"/>
        <v>-64.708063875566467</v>
      </c>
      <c r="Z194" s="110">
        <v>22</v>
      </c>
      <c r="AA194" s="34">
        <f t="shared" si="63"/>
        <v>9.36</v>
      </c>
      <c r="AB194" s="33">
        <f t="shared" si="64"/>
        <v>-12.64</v>
      </c>
      <c r="AC194" s="32">
        <v>154.17605216600884</v>
      </c>
      <c r="AD194" s="15">
        <f t="shared" si="65"/>
        <v>-2.6942594820189427E-2</v>
      </c>
      <c r="AE194" s="15">
        <f t="shared" si="66"/>
        <v>8.9844517366322818E-2</v>
      </c>
      <c r="AF194" s="15">
        <f t="shared" si="67"/>
        <v>0.20403687307979607</v>
      </c>
      <c r="AG194" s="15">
        <f t="shared" si="68"/>
        <v>0.31120655267002506</v>
      </c>
      <c r="AH194" s="111">
        <f t="shared" si="69"/>
        <v>0.4197024308670983</v>
      </c>
    </row>
    <row r="195" spans="1:34" ht="15.75" x14ac:dyDescent="0.25">
      <c r="A195" s="25">
        <v>584</v>
      </c>
      <c r="B195" s="26" t="s">
        <v>186</v>
      </c>
      <c r="C195" s="25">
        <v>16</v>
      </c>
      <c r="D195" s="25">
        <v>25</v>
      </c>
      <c r="E195" s="31">
        <f>'Tasapainon muutos, pl. tasaus'!D185</f>
        <v>2653</v>
      </c>
      <c r="F195" s="64">
        <v>-502.13157504710341</v>
      </c>
      <c r="G195" s="32">
        <v>-314.3537659736275</v>
      </c>
      <c r="H195" s="61">
        <f t="shared" si="81"/>
        <v>187.77780907347591</v>
      </c>
      <c r="I195" s="64">
        <f t="shared" si="70"/>
        <v>-183.62390616899074</v>
      </c>
      <c r="J195" s="32">
        <f t="shared" si="71"/>
        <v>-171.62968206977598</v>
      </c>
      <c r="K195" s="32">
        <f t="shared" si="72"/>
        <v>-159.23540866121587</v>
      </c>
      <c r="L195" s="32">
        <f t="shared" si="73"/>
        <v>-145.75840677233347</v>
      </c>
      <c r="M195" s="32">
        <f t="shared" si="74"/>
        <v>-132.48587294904237</v>
      </c>
      <c r="N195" s="61">
        <f t="shared" si="75"/>
        <v>-446.83963892266991</v>
      </c>
      <c r="O195" s="87">
        <f t="shared" si="62"/>
        <v>55.291936124433505</v>
      </c>
      <c r="P195" s="32">
        <f>Taulukko5[[#This Row],[Tasaus 2023, €/asukas]]*Taulukko5[[#This Row],[Asukasluku 31.12.2022]]</f>
        <v>-487154.22306633246</v>
      </c>
      <c r="Q195" s="32">
        <f>Taulukko5[[#This Row],[Tasaus 2024, €/asukas]]*Taulukko5[[#This Row],[Asukasluku 31.12.2022]]</f>
        <v>-455333.54653111566</v>
      </c>
      <c r="R195" s="32">
        <f>Taulukko5[[#This Row],[Tasaus 2025, €/asukas]]*Taulukko5[[#This Row],[Asukasluku 31.12.2022]]</f>
        <v>-422451.53917820571</v>
      </c>
      <c r="S195" s="32">
        <f>Taulukko5[[#This Row],[Tasaus 2026, €/asukas]]*Taulukko5[[#This Row],[Asukasluku 31.12.2022]]</f>
        <v>-386697.0531670007</v>
      </c>
      <c r="T195" s="32">
        <f>Taulukko5[[#This Row],[Tasaus 2027, €/asukas]]*Taulukko5[[#This Row],[Asukasluku 31.12.2022]]</f>
        <v>-351485.0209338094</v>
      </c>
      <c r="U195" s="64">
        <f t="shared" si="76"/>
        <v>4.1539029044851645</v>
      </c>
      <c r="V195" s="32">
        <f t="shared" si="77"/>
        <v>16.148127003699926</v>
      </c>
      <c r="W195" s="32">
        <f t="shared" si="78"/>
        <v>28.542400412260037</v>
      </c>
      <c r="X195" s="32">
        <f t="shared" si="79"/>
        <v>42.019402301142435</v>
      </c>
      <c r="Y195" s="99">
        <f t="shared" si="80"/>
        <v>55.291936124433533</v>
      </c>
      <c r="Z195" s="110">
        <v>21.5</v>
      </c>
      <c r="AA195" s="34">
        <f t="shared" si="63"/>
        <v>8.86</v>
      </c>
      <c r="AB195" s="33">
        <f t="shared" si="64"/>
        <v>-12.64</v>
      </c>
      <c r="AC195" s="32">
        <v>120.90283735544627</v>
      </c>
      <c r="AD195" s="15">
        <f t="shared" si="65"/>
        <v>-3.4357364933239466E-2</v>
      </c>
      <c r="AE195" s="15">
        <f t="shared" si="66"/>
        <v>-0.1335628456446023</v>
      </c>
      <c r="AF195" s="15">
        <f t="shared" si="67"/>
        <v>-0.2360771759917204</v>
      </c>
      <c r="AG195" s="15">
        <f t="shared" si="68"/>
        <v>-0.34754686672578411</v>
      </c>
      <c r="AH195" s="111">
        <f t="shared" si="69"/>
        <v>-0.45732538072600343</v>
      </c>
    </row>
    <row r="196" spans="1:34" ht="15.75" x14ac:dyDescent="0.25">
      <c r="A196" s="25">
        <v>588</v>
      </c>
      <c r="B196" s="26" t="s">
        <v>187</v>
      </c>
      <c r="C196" s="25">
        <v>10</v>
      </c>
      <c r="D196" s="25">
        <v>26</v>
      </c>
      <c r="E196" s="31">
        <f>'Tasapainon muutos, pl. tasaus'!D186</f>
        <v>1600</v>
      </c>
      <c r="F196" s="64">
        <v>-1132.9132701862347</v>
      </c>
      <c r="G196" s="32">
        <v>-861.93790913072792</v>
      </c>
      <c r="H196" s="61">
        <f t="shared" si="81"/>
        <v>270.97536105550682</v>
      </c>
      <c r="I196" s="64">
        <f t="shared" si="70"/>
        <v>-266.82145815102166</v>
      </c>
      <c r="J196" s="32">
        <f t="shared" si="71"/>
        <v>-254.8272340518069</v>
      </c>
      <c r="K196" s="32">
        <f t="shared" si="72"/>
        <v>-242.43296064324679</v>
      </c>
      <c r="L196" s="32">
        <f t="shared" si="73"/>
        <v>-228.95595875436439</v>
      </c>
      <c r="M196" s="32">
        <f t="shared" si="74"/>
        <v>-215.68342493107329</v>
      </c>
      <c r="N196" s="61">
        <f t="shared" si="75"/>
        <v>-1077.6213340618012</v>
      </c>
      <c r="O196" s="87">
        <f t="shared" si="62"/>
        <v>55.291936124433505</v>
      </c>
      <c r="P196" s="32">
        <f>Taulukko5[[#This Row],[Tasaus 2023, €/asukas]]*Taulukko5[[#This Row],[Asukasluku 31.12.2022]]</f>
        <v>-426914.33304163464</v>
      </c>
      <c r="Q196" s="32">
        <f>Taulukko5[[#This Row],[Tasaus 2024, €/asukas]]*Taulukko5[[#This Row],[Asukasluku 31.12.2022]]</f>
        <v>-407723.57448289101</v>
      </c>
      <c r="R196" s="32">
        <f>Taulukko5[[#This Row],[Tasaus 2025, €/asukas]]*Taulukko5[[#This Row],[Asukasluku 31.12.2022]]</f>
        <v>-387892.73702919483</v>
      </c>
      <c r="S196" s="32">
        <f>Taulukko5[[#This Row],[Tasaus 2026, €/asukas]]*Taulukko5[[#This Row],[Asukasluku 31.12.2022]]</f>
        <v>-366329.53400698304</v>
      </c>
      <c r="T196" s="32">
        <f>Taulukko5[[#This Row],[Tasaus 2027, €/asukas]]*Taulukko5[[#This Row],[Asukasluku 31.12.2022]]</f>
        <v>-345093.47988971724</v>
      </c>
      <c r="U196" s="64">
        <f t="shared" si="76"/>
        <v>4.1539029044851645</v>
      </c>
      <c r="V196" s="32">
        <f t="shared" si="77"/>
        <v>16.148127003699926</v>
      </c>
      <c r="W196" s="32">
        <f t="shared" si="78"/>
        <v>28.542400412260037</v>
      </c>
      <c r="X196" s="32">
        <f t="shared" si="79"/>
        <v>42.019402301142435</v>
      </c>
      <c r="Y196" s="99">
        <f t="shared" si="80"/>
        <v>55.291936124433533</v>
      </c>
      <c r="Z196" s="110">
        <v>21.5</v>
      </c>
      <c r="AA196" s="34">
        <f t="shared" si="63"/>
        <v>8.86</v>
      </c>
      <c r="AB196" s="33">
        <f t="shared" si="64"/>
        <v>-12.64</v>
      </c>
      <c r="AC196" s="32">
        <v>133.53018278786641</v>
      </c>
      <c r="AD196" s="15">
        <f t="shared" si="65"/>
        <v>-3.1108344329044239E-2</v>
      </c>
      <c r="AE196" s="15">
        <f t="shared" si="66"/>
        <v>-0.12093241143355396</v>
      </c>
      <c r="AF196" s="15">
        <f t="shared" si="67"/>
        <v>-0.21375242522961349</v>
      </c>
      <c r="AG196" s="15">
        <f t="shared" si="68"/>
        <v>-0.31468093148570636</v>
      </c>
      <c r="AH196" s="111">
        <f t="shared" si="69"/>
        <v>-0.41407818794252255</v>
      </c>
    </row>
    <row r="197" spans="1:34" ht="15.75" x14ac:dyDescent="0.25">
      <c r="A197" s="25">
        <v>592</v>
      </c>
      <c r="B197" s="26" t="s">
        <v>188</v>
      </c>
      <c r="C197" s="25">
        <v>13</v>
      </c>
      <c r="D197" s="25">
        <v>25</v>
      </c>
      <c r="E197" s="31">
        <f>'Tasapainon muutos, pl. tasaus'!D187</f>
        <v>3651</v>
      </c>
      <c r="F197" s="64">
        <v>-487.78572510597832</v>
      </c>
      <c r="G197" s="32">
        <v>-421.95557295338136</v>
      </c>
      <c r="H197" s="61">
        <f t="shared" si="81"/>
        <v>65.830152152596952</v>
      </c>
      <c r="I197" s="64">
        <f t="shared" si="70"/>
        <v>-61.676249248111787</v>
      </c>
      <c r="J197" s="32">
        <f t="shared" si="71"/>
        <v>-49.682025148897019</v>
      </c>
      <c r="K197" s="32">
        <f t="shared" si="72"/>
        <v>-37.287751740336923</v>
      </c>
      <c r="L197" s="32">
        <f t="shared" si="73"/>
        <v>-23.81074985145451</v>
      </c>
      <c r="M197" s="32">
        <f t="shared" si="74"/>
        <v>-10.538216028163419</v>
      </c>
      <c r="N197" s="61">
        <f t="shared" si="75"/>
        <v>-432.49378898154475</v>
      </c>
      <c r="O197" s="87">
        <f t="shared" si="62"/>
        <v>55.291936124433562</v>
      </c>
      <c r="P197" s="32">
        <f>Taulukko5[[#This Row],[Tasaus 2023, €/asukas]]*Taulukko5[[#This Row],[Asukasluku 31.12.2022]]</f>
        <v>-225179.98600485612</v>
      </c>
      <c r="Q197" s="32">
        <f>Taulukko5[[#This Row],[Tasaus 2024, €/asukas]]*Taulukko5[[#This Row],[Asukasluku 31.12.2022]]</f>
        <v>-181389.073818623</v>
      </c>
      <c r="R197" s="32">
        <f>Taulukko5[[#This Row],[Tasaus 2025, €/asukas]]*Taulukko5[[#This Row],[Asukasluku 31.12.2022]]</f>
        <v>-136137.58160397012</v>
      </c>
      <c r="S197" s="32">
        <f>Taulukko5[[#This Row],[Tasaus 2026, €/asukas]]*Taulukko5[[#This Row],[Asukasluku 31.12.2022]]</f>
        <v>-86933.047707660415</v>
      </c>
      <c r="T197" s="32">
        <f>Taulukko5[[#This Row],[Tasaus 2027, €/asukas]]*Taulukko5[[#This Row],[Asukasluku 31.12.2022]]</f>
        <v>-38475.026718824643</v>
      </c>
      <c r="U197" s="64">
        <f t="shared" si="76"/>
        <v>4.1539029044851645</v>
      </c>
      <c r="V197" s="32">
        <f t="shared" si="77"/>
        <v>16.148127003699933</v>
      </c>
      <c r="W197" s="32">
        <f t="shared" si="78"/>
        <v>28.542400412260029</v>
      </c>
      <c r="X197" s="32">
        <f t="shared" si="79"/>
        <v>42.019402301142442</v>
      </c>
      <c r="Y197" s="99">
        <f t="shared" si="80"/>
        <v>55.291936124433533</v>
      </c>
      <c r="Z197" s="110">
        <v>21.75</v>
      </c>
      <c r="AA197" s="34">
        <f t="shared" si="63"/>
        <v>9.11</v>
      </c>
      <c r="AB197" s="33">
        <f t="shared" si="64"/>
        <v>-12.64</v>
      </c>
      <c r="AC197" s="32">
        <v>157.32689999432026</v>
      </c>
      <c r="AD197" s="15">
        <f t="shared" si="65"/>
        <v>-2.6403004855718424E-2</v>
      </c>
      <c r="AE197" s="15">
        <f t="shared" si="66"/>
        <v>-0.10264059740758195</v>
      </c>
      <c r="AF197" s="15">
        <f t="shared" si="67"/>
        <v>-0.18142098022201197</v>
      </c>
      <c r="AG197" s="15">
        <f t="shared" si="68"/>
        <v>-0.26708339325734765</v>
      </c>
      <c r="AH197" s="111">
        <f t="shared" si="69"/>
        <v>-0.35144616798798972</v>
      </c>
    </row>
    <row r="198" spans="1:34" ht="15.75" x14ac:dyDescent="0.25">
      <c r="A198" s="25">
        <v>593</v>
      </c>
      <c r="B198" s="26" t="s">
        <v>189</v>
      </c>
      <c r="C198" s="25">
        <v>10</v>
      </c>
      <c r="D198" s="25">
        <v>23</v>
      </c>
      <c r="E198" s="31">
        <f>'Tasapainon muutos, pl. tasaus'!D188</f>
        <v>17077</v>
      </c>
      <c r="F198" s="64">
        <v>-136.3896170412647</v>
      </c>
      <c r="G198" s="32">
        <v>-21.415391332239789</v>
      </c>
      <c r="H198" s="61">
        <f t="shared" si="81"/>
        <v>114.97422570902491</v>
      </c>
      <c r="I198" s="64">
        <f t="shared" si="70"/>
        <v>-110.82032280453974</v>
      </c>
      <c r="J198" s="32">
        <f t="shared" si="71"/>
        <v>-98.826098705324981</v>
      </c>
      <c r="K198" s="32">
        <f t="shared" si="72"/>
        <v>-86.431825296764885</v>
      </c>
      <c r="L198" s="32">
        <f t="shared" si="73"/>
        <v>-72.954823407882472</v>
      </c>
      <c r="M198" s="32">
        <f t="shared" si="74"/>
        <v>-59.682289584591373</v>
      </c>
      <c r="N198" s="61">
        <f t="shared" si="75"/>
        <v>-81.097680916831166</v>
      </c>
      <c r="O198" s="87">
        <f t="shared" si="62"/>
        <v>55.291936124433533</v>
      </c>
      <c r="P198" s="32">
        <f>Taulukko5[[#This Row],[Tasaus 2023, €/asukas]]*Taulukko5[[#This Row],[Asukasluku 31.12.2022]]</f>
        <v>-1892478.6525331251</v>
      </c>
      <c r="Q198" s="32">
        <f>Taulukko5[[#This Row],[Tasaus 2024, €/asukas]]*Taulukko5[[#This Row],[Asukasluku 31.12.2022]]</f>
        <v>-1687653.2875908348</v>
      </c>
      <c r="R198" s="32">
        <f>Taulukko5[[#This Row],[Tasaus 2025, €/asukas]]*Taulukko5[[#This Row],[Asukasluku 31.12.2022]]</f>
        <v>-1475996.2805928539</v>
      </c>
      <c r="S198" s="32">
        <f>Taulukko5[[#This Row],[Tasaus 2026, €/asukas]]*Taulukko5[[#This Row],[Asukasluku 31.12.2022]]</f>
        <v>-1245849.5193364089</v>
      </c>
      <c r="T198" s="32">
        <f>Taulukko5[[#This Row],[Tasaus 2027, €/asukas]]*Taulukko5[[#This Row],[Asukasluku 31.12.2022]]</f>
        <v>-1019194.4592360669</v>
      </c>
      <c r="U198" s="64">
        <f t="shared" si="76"/>
        <v>4.1539029044851645</v>
      </c>
      <c r="V198" s="32">
        <f t="shared" si="77"/>
        <v>16.148127003699926</v>
      </c>
      <c r="W198" s="32">
        <f t="shared" si="78"/>
        <v>28.542400412260022</v>
      </c>
      <c r="X198" s="32">
        <f t="shared" si="79"/>
        <v>42.019402301142435</v>
      </c>
      <c r="Y198" s="99">
        <f t="shared" si="80"/>
        <v>55.291936124433533</v>
      </c>
      <c r="Z198" s="110">
        <v>22</v>
      </c>
      <c r="AA198" s="34">
        <f t="shared" si="63"/>
        <v>9.36</v>
      </c>
      <c r="AB198" s="33">
        <f t="shared" si="64"/>
        <v>-12.64</v>
      </c>
      <c r="AC198" s="32">
        <v>163.19583831003851</v>
      </c>
      <c r="AD198" s="15">
        <f t="shared" si="65"/>
        <v>-2.5453485502452605E-2</v>
      </c>
      <c r="AE198" s="15">
        <f t="shared" si="66"/>
        <v>-9.8949379904050047E-2</v>
      </c>
      <c r="AF198" s="15">
        <f t="shared" si="67"/>
        <v>-0.17489661934905065</v>
      </c>
      <c r="AG198" s="15">
        <f t="shared" si="68"/>
        <v>-0.25747839366659719</v>
      </c>
      <c r="AH198" s="111">
        <f t="shared" si="69"/>
        <v>-0.33880726798553668</v>
      </c>
    </row>
    <row r="199" spans="1:34" ht="15.75" x14ac:dyDescent="0.25">
      <c r="A199" s="25">
        <v>595</v>
      </c>
      <c r="B199" s="26" t="s">
        <v>190</v>
      </c>
      <c r="C199" s="25">
        <v>11</v>
      </c>
      <c r="D199" s="25">
        <v>25</v>
      </c>
      <c r="E199" s="31">
        <f>'Tasapainon muutos, pl. tasaus'!D189</f>
        <v>4140</v>
      </c>
      <c r="F199" s="64">
        <v>306.65859432978112</v>
      </c>
      <c r="G199" s="32">
        <v>232.19021154127898</v>
      </c>
      <c r="H199" s="61">
        <f t="shared" si="81"/>
        <v>-74.46838278850214</v>
      </c>
      <c r="I199" s="64">
        <f t="shared" si="70"/>
        <v>78.622285692987305</v>
      </c>
      <c r="J199" s="32">
        <f t="shared" si="71"/>
        <v>60.616509792202073</v>
      </c>
      <c r="K199" s="32">
        <f t="shared" si="72"/>
        <v>43.01078320076217</v>
      </c>
      <c r="L199" s="32">
        <f t="shared" si="73"/>
        <v>26.487785089644582</v>
      </c>
      <c r="M199" s="32">
        <f t="shared" si="74"/>
        <v>9.7603189129356736</v>
      </c>
      <c r="N199" s="61">
        <f t="shared" si="75"/>
        <v>241.95053045421466</v>
      </c>
      <c r="O199" s="87">
        <f t="shared" si="62"/>
        <v>-64.708063875566467</v>
      </c>
      <c r="P199" s="32">
        <f>Taulukko5[[#This Row],[Tasaus 2023, €/asukas]]*Taulukko5[[#This Row],[Asukasluku 31.12.2022]]</f>
        <v>325496.26276896743</v>
      </c>
      <c r="Q199" s="32">
        <f>Taulukko5[[#This Row],[Tasaus 2024, €/asukas]]*Taulukko5[[#This Row],[Asukasluku 31.12.2022]]</f>
        <v>250952.35053971657</v>
      </c>
      <c r="R199" s="32">
        <f>Taulukko5[[#This Row],[Tasaus 2025, €/asukas]]*Taulukko5[[#This Row],[Asukasluku 31.12.2022]]</f>
        <v>178064.64245115538</v>
      </c>
      <c r="S199" s="32">
        <f>Taulukko5[[#This Row],[Tasaus 2026, €/asukas]]*Taulukko5[[#This Row],[Asukasluku 31.12.2022]]</f>
        <v>109659.43027112857</v>
      </c>
      <c r="T199" s="32">
        <f>Taulukko5[[#This Row],[Tasaus 2027, €/asukas]]*Taulukko5[[#This Row],[Asukasluku 31.12.2022]]</f>
        <v>40407.720299553686</v>
      </c>
      <c r="U199" s="64">
        <f t="shared" si="76"/>
        <v>4.1539029044851645</v>
      </c>
      <c r="V199" s="32">
        <f t="shared" si="77"/>
        <v>-13.851872996300067</v>
      </c>
      <c r="W199" s="32">
        <f t="shared" si="78"/>
        <v>-31.457599587739971</v>
      </c>
      <c r="X199" s="32">
        <f t="shared" si="79"/>
        <v>-47.980597698857558</v>
      </c>
      <c r="Y199" s="99">
        <f t="shared" si="80"/>
        <v>-64.708063875566467</v>
      </c>
      <c r="Z199" s="110">
        <v>21.750000000000004</v>
      </c>
      <c r="AA199" s="34">
        <f t="shared" si="63"/>
        <v>9.110000000000003</v>
      </c>
      <c r="AB199" s="33">
        <f t="shared" si="64"/>
        <v>-12.64</v>
      </c>
      <c r="AC199" s="32">
        <v>127.02654531393722</v>
      </c>
      <c r="AD199" s="15">
        <f t="shared" si="65"/>
        <v>-3.2701061767987816E-2</v>
      </c>
      <c r="AE199" s="15">
        <f t="shared" si="66"/>
        <v>0.10904707328744659</v>
      </c>
      <c r="AF199" s="15">
        <f t="shared" si="67"/>
        <v>0.24764587204977287</v>
      </c>
      <c r="AG199" s="15">
        <f t="shared" si="68"/>
        <v>0.37772103130315687</v>
      </c>
      <c r="AH199" s="111">
        <f t="shared" si="69"/>
        <v>0.50940583887914936</v>
      </c>
    </row>
    <row r="200" spans="1:34" ht="15.75" x14ac:dyDescent="0.25">
      <c r="A200" s="25">
        <v>598</v>
      </c>
      <c r="B200" s="26" t="s">
        <v>191</v>
      </c>
      <c r="C200" s="25">
        <v>15</v>
      </c>
      <c r="D200" s="25">
        <v>23</v>
      </c>
      <c r="E200" s="31">
        <f>'Tasapainon muutos, pl. tasaus'!D190</f>
        <v>19207</v>
      </c>
      <c r="F200" s="64">
        <v>-32.814649143695412</v>
      </c>
      <c r="G200" s="32">
        <v>180.12161771681454</v>
      </c>
      <c r="H200" s="61">
        <f t="shared" si="81"/>
        <v>212.93626686050996</v>
      </c>
      <c r="I200" s="64">
        <f t="shared" si="70"/>
        <v>-208.7823639560248</v>
      </c>
      <c r="J200" s="32">
        <f t="shared" si="71"/>
        <v>-196.78813985681003</v>
      </c>
      <c r="K200" s="32">
        <f t="shared" si="72"/>
        <v>-184.39386644824992</v>
      </c>
      <c r="L200" s="32">
        <f t="shared" si="73"/>
        <v>-170.91686455936753</v>
      </c>
      <c r="M200" s="32">
        <f t="shared" si="74"/>
        <v>-157.64433073607643</v>
      </c>
      <c r="N200" s="61">
        <f t="shared" si="75"/>
        <v>22.477286980738114</v>
      </c>
      <c r="O200" s="87">
        <f t="shared" si="62"/>
        <v>55.291936124433526</v>
      </c>
      <c r="P200" s="32">
        <f>Taulukko5[[#This Row],[Tasaus 2023, €/asukas]]*Taulukko5[[#This Row],[Asukasluku 31.12.2022]]</f>
        <v>-4010082.8645033683</v>
      </c>
      <c r="Q200" s="32">
        <f>Taulukko5[[#This Row],[Tasaus 2024, €/asukas]]*Taulukko5[[#This Row],[Asukasluku 31.12.2022]]</f>
        <v>-3779709.8022297504</v>
      </c>
      <c r="R200" s="32">
        <f>Taulukko5[[#This Row],[Tasaus 2025, €/asukas]]*Taulukko5[[#This Row],[Asukasluku 31.12.2022]]</f>
        <v>-3541652.9928715364</v>
      </c>
      <c r="S200" s="32">
        <f>Taulukko5[[#This Row],[Tasaus 2026, €/asukas]]*Taulukko5[[#This Row],[Asukasluku 31.12.2022]]</f>
        <v>-3282800.2175917719</v>
      </c>
      <c r="T200" s="32">
        <f>Taulukko5[[#This Row],[Tasaus 2027, €/asukas]]*Taulukko5[[#This Row],[Asukasluku 31.12.2022]]</f>
        <v>-3027874.6604478201</v>
      </c>
      <c r="U200" s="64">
        <f t="shared" si="76"/>
        <v>4.1539029044851645</v>
      </c>
      <c r="V200" s="32">
        <f t="shared" si="77"/>
        <v>16.148127003699926</v>
      </c>
      <c r="W200" s="32">
        <f t="shared" si="78"/>
        <v>28.542400412260037</v>
      </c>
      <c r="X200" s="32">
        <f t="shared" si="79"/>
        <v>42.019402301142435</v>
      </c>
      <c r="Y200" s="99">
        <f t="shared" si="80"/>
        <v>55.291936124433533</v>
      </c>
      <c r="Z200" s="110">
        <v>21.25</v>
      </c>
      <c r="AA200" s="34">
        <f t="shared" si="63"/>
        <v>8.61</v>
      </c>
      <c r="AB200" s="33">
        <f t="shared" si="64"/>
        <v>-12.64</v>
      </c>
      <c r="AC200" s="32">
        <v>184.28647727640384</v>
      </c>
      <c r="AD200" s="15">
        <f t="shared" si="65"/>
        <v>-2.2540465073055217E-2</v>
      </c>
      <c r="AE200" s="15">
        <f t="shared" si="66"/>
        <v>-8.762513257812185E-2</v>
      </c>
      <c r="AF200" s="15">
        <f t="shared" si="67"/>
        <v>-0.15488060130125794</v>
      </c>
      <c r="AG200" s="15">
        <f t="shared" si="68"/>
        <v>-0.22801131652280288</v>
      </c>
      <c r="AH200" s="111">
        <f t="shared" si="69"/>
        <v>-0.30003251970302408</v>
      </c>
    </row>
    <row r="201" spans="1:34" ht="15.75" x14ac:dyDescent="0.25">
      <c r="A201" s="25">
        <v>599</v>
      </c>
      <c r="B201" s="26" t="s">
        <v>192</v>
      </c>
      <c r="C201" s="25">
        <v>15</v>
      </c>
      <c r="D201" s="25">
        <v>23</v>
      </c>
      <c r="E201" s="31">
        <f>'Tasapainon muutos, pl. tasaus'!D191</f>
        <v>11206</v>
      </c>
      <c r="F201" s="64">
        <v>47.88671736360692</v>
      </c>
      <c r="G201" s="32">
        <v>238.0059917273245</v>
      </c>
      <c r="H201" s="61">
        <f t="shared" si="81"/>
        <v>190.11927436371758</v>
      </c>
      <c r="I201" s="64">
        <f t="shared" si="70"/>
        <v>-185.96537145923241</v>
      </c>
      <c r="J201" s="32">
        <f t="shared" si="71"/>
        <v>-173.97114736001765</v>
      </c>
      <c r="K201" s="32">
        <f t="shared" si="72"/>
        <v>-161.57687395145754</v>
      </c>
      <c r="L201" s="32">
        <f t="shared" si="73"/>
        <v>-148.09987206257514</v>
      </c>
      <c r="M201" s="32">
        <f t="shared" si="74"/>
        <v>-134.82733823928405</v>
      </c>
      <c r="N201" s="61">
        <f t="shared" si="75"/>
        <v>103.17865348804045</v>
      </c>
      <c r="O201" s="87">
        <f t="shared" si="62"/>
        <v>55.291936124433533</v>
      </c>
      <c r="P201" s="32">
        <f>Taulukko5[[#This Row],[Tasaus 2023, €/asukas]]*Taulukko5[[#This Row],[Asukasluku 31.12.2022]]</f>
        <v>-2083927.9525721585</v>
      </c>
      <c r="Q201" s="32">
        <f>Taulukko5[[#This Row],[Tasaus 2024, €/asukas]]*Taulukko5[[#This Row],[Asukasluku 31.12.2022]]</f>
        <v>-1949520.6773163578</v>
      </c>
      <c r="R201" s="32">
        <f>Taulukko5[[#This Row],[Tasaus 2025, €/asukas]]*Taulukko5[[#This Row],[Asukasluku 31.12.2022]]</f>
        <v>-1810630.4495000332</v>
      </c>
      <c r="S201" s="32">
        <f>Taulukko5[[#This Row],[Tasaus 2026, €/asukas]]*Taulukko5[[#This Row],[Asukasluku 31.12.2022]]</f>
        <v>-1659607.1663332172</v>
      </c>
      <c r="T201" s="32">
        <f>Taulukko5[[#This Row],[Tasaus 2027, €/asukas]]*Taulukko5[[#This Row],[Asukasluku 31.12.2022]]</f>
        <v>-1510875.152309417</v>
      </c>
      <c r="U201" s="64">
        <f t="shared" si="76"/>
        <v>4.1539029044851645</v>
      </c>
      <c r="V201" s="32">
        <f t="shared" si="77"/>
        <v>16.148127003699926</v>
      </c>
      <c r="W201" s="32">
        <f t="shared" si="78"/>
        <v>28.542400412260037</v>
      </c>
      <c r="X201" s="32">
        <f t="shared" si="79"/>
        <v>42.019402301142435</v>
      </c>
      <c r="Y201" s="99">
        <f t="shared" si="80"/>
        <v>55.291936124433533</v>
      </c>
      <c r="Z201" s="110">
        <v>21</v>
      </c>
      <c r="AA201" s="34">
        <f t="shared" si="63"/>
        <v>8.36</v>
      </c>
      <c r="AB201" s="33">
        <f t="shared" si="64"/>
        <v>-12.64</v>
      </c>
      <c r="AC201" s="32">
        <v>154.35352810455481</v>
      </c>
      <c r="AD201" s="15">
        <f t="shared" si="65"/>
        <v>-2.691161618069025E-2</v>
      </c>
      <c r="AE201" s="15">
        <f t="shared" si="66"/>
        <v>-0.10461780305249409</v>
      </c>
      <c r="AF201" s="15">
        <f t="shared" si="67"/>
        <v>-0.18491576294210912</v>
      </c>
      <c r="AG201" s="15">
        <f t="shared" si="68"/>
        <v>-0.2722283242704997</v>
      </c>
      <c r="AH201" s="111">
        <f t="shared" si="69"/>
        <v>-0.35821621185736879</v>
      </c>
    </row>
    <row r="202" spans="1:34" ht="15.75" x14ac:dyDescent="0.25">
      <c r="A202" s="25">
        <v>601</v>
      </c>
      <c r="B202" s="26" t="s">
        <v>193</v>
      </c>
      <c r="C202" s="25">
        <v>13</v>
      </c>
      <c r="D202" s="25">
        <v>25</v>
      </c>
      <c r="E202" s="31">
        <f>'Tasapainon muutos, pl. tasaus'!D192</f>
        <v>3786</v>
      </c>
      <c r="F202" s="64">
        <v>486.5817105075983</v>
      </c>
      <c r="G202" s="32">
        <v>392.19506863622871</v>
      </c>
      <c r="H202" s="61">
        <f t="shared" si="81"/>
        <v>-94.386641871369591</v>
      </c>
      <c r="I202" s="64">
        <f t="shared" si="70"/>
        <v>98.540544775854755</v>
      </c>
      <c r="J202" s="32">
        <f t="shared" si="71"/>
        <v>80.534768875069517</v>
      </c>
      <c r="K202" s="32">
        <f t="shared" si="72"/>
        <v>62.92904228362962</v>
      </c>
      <c r="L202" s="32">
        <f t="shared" si="73"/>
        <v>46.406044172512033</v>
      </c>
      <c r="M202" s="32">
        <f t="shared" si="74"/>
        <v>29.678577995803124</v>
      </c>
      <c r="N202" s="61">
        <f t="shared" si="75"/>
        <v>421.87364663203186</v>
      </c>
      <c r="O202" s="87">
        <f t="shared" si="62"/>
        <v>-64.708063875566438</v>
      </c>
      <c r="P202" s="32">
        <f>Taulukko5[[#This Row],[Tasaus 2023, €/asukas]]*Taulukko5[[#This Row],[Asukasluku 31.12.2022]]</f>
        <v>373074.50252138608</v>
      </c>
      <c r="Q202" s="32">
        <f>Taulukko5[[#This Row],[Tasaus 2024, €/asukas]]*Taulukko5[[#This Row],[Asukasluku 31.12.2022]]</f>
        <v>304904.63496101322</v>
      </c>
      <c r="R202" s="32">
        <f>Taulukko5[[#This Row],[Tasaus 2025, €/asukas]]*Taulukko5[[#This Row],[Asukasluku 31.12.2022]]</f>
        <v>238249.35408582175</v>
      </c>
      <c r="S202" s="32">
        <f>Taulukko5[[#This Row],[Tasaus 2026, €/asukas]]*Taulukko5[[#This Row],[Asukasluku 31.12.2022]]</f>
        <v>175693.28323713056</v>
      </c>
      <c r="T202" s="32">
        <f>Taulukko5[[#This Row],[Tasaus 2027, €/asukas]]*Taulukko5[[#This Row],[Asukasluku 31.12.2022]]</f>
        <v>112363.09629211063</v>
      </c>
      <c r="U202" s="64">
        <f t="shared" si="76"/>
        <v>4.1539029044851645</v>
      </c>
      <c r="V202" s="32">
        <f t="shared" si="77"/>
        <v>-13.851872996300074</v>
      </c>
      <c r="W202" s="32">
        <f t="shared" si="78"/>
        <v>-31.457599587739971</v>
      </c>
      <c r="X202" s="32">
        <f t="shared" si="79"/>
        <v>-47.980597698857558</v>
      </c>
      <c r="Y202" s="99">
        <f t="shared" si="80"/>
        <v>-64.708063875566467</v>
      </c>
      <c r="Z202" s="110">
        <v>21.000000000000004</v>
      </c>
      <c r="AA202" s="34">
        <f t="shared" si="63"/>
        <v>8.360000000000003</v>
      </c>
      <c r="AB202" s="33">
        <f t="shared" si="64"/>
        <v>-12.64</v>
      </c>
      <c r="AC202" s="32">
        <v>135.80831636302264</v>
      </c>
      <c r="AD202" s="15">
        <f t="shared" si="65"/>
        <v>-3.0586513519404567E-2</v>
      </c>
      <c r="AE202" s="15">
        <f t="shared" si="66"/>
        <v>0.10199576408320461</v>
      </c>
      <c r="AF202" s="15">
        <f t="shared" si="67"/>
        <v>0.23163235087645284</v>
      </c>
      <c r="AG202" s="15">
        <f t="shared" si="68"/>
        <v>0.35329646212977817</v>
      </c>
      <c r="AH202" s="111">
        <f t="shared" si="69"/>
        <v>0.47646613704125801</v>
      </c>
    </row>
    <row r="203" spans="1:34" ht="15.75" x14ac:dyDescent="0.25">
      <c r="A203" s="25">
        <v>604</v>
      </c>
      <c r="B203" s="26" t="s">
        <v>194</v>
      </c>
      <c r="C203" s="25">
        <v>6</v>
      </c>
      <c r="D203" s="25">
        <v>23</v>
      </c>
      <c r="E203" s="31">
        <f>'Tasapainon muutos, pl. tasaus'!D193</f>
        <v>20405</v>
      </c>
      <c r="F203" s="64">
        <v>239.91831225501983</v>
      </c>
      <c r="G203" s="32">
        <v>145.40507997559021</v>
      </c>
      <c r="H203" s="61">
        <f t="shared" si="81"/>
        <v>-94.513232279429616</v>
      </c>
      <c r="I203" s="64">
        <f t="shared" si="70"/>
        <v>98.66713518391478</v>
      </c>
      <c r="J203" s="32">
        <f t="shared" si="71"/>
        <v>80.661359283129542</v>
      </c>
      <c r="K203" s="32">
        <f t="shared" si="72"/>
        <v>63.055632691689645</v>
      </c>
      <c r="L203" s="32">
        <f t="shared" si="73"/>
        <v>46.532634580572058</v>
      </c>
      <c r="M203" s="32">
        <f t="shared" si="74"/>
        <v>29.805168403863149</v>
      </c>
      <c r="N203" s="61">
        <f t="shared" si="75"/>
        <v>175.21024837945336</v>
      </c>
      <c r="O203" s="87">
        <f t="shared" si="62"/>
        <v>-64.708063875566467</v>
      </c>
      <c r="P203" s="32">
        <f>Taulukko5[[#This Row],[Tasaus 2023, €/asukas]]*Taulukko5[[#This Row],[Asukasluku 31.12.2022]]</f>
        <v>2013302.8934277811</v>
      </c>
      <c r="Q203" s="32">
        <f>Taulukko5[[#This Row],[Tasaus 2024, €/asukas]]*Taulukko5[[#This Row],[Asukasluku 31.12.2022]]</f>
        <v>1645895.0361722582</v>
      </c>
      <c r="R203" s="32">
        <f>Taulukko5[[#This Row],[Tasaus 2025, €/asukas]]*Taulukko5[[#This Row],[Asukasluku 31.12.2022]]</f>
        <v>1286650.1850739273</v>
      </c>
      <c r="S203" s="32">
        <f>Taulukko5[[#This Row],[Tasaus 2026, €/asukas]]*Taulukko5[[#This Row],[Asukasluku 31.12.2022]]</f>
        <v>949498.40861657285</v>
      </c>
      <c r="T203" s="32">
        <f>Taulukko5[[#This Row],[Tasaus 2027, €/asukas]]*Taulukko5[[#This Row],[Asukasluku 31.12.2022]]</f>
        <v>608174.46128082753</v>
      </c>
      <c r="U203" s="64">
        <f t="shared" si="76"/>
        <v>4.1539029044851645</v>
      </c>
      <c r="V203" s="32">
        <f t="shared" si="77"/>
        <v>-13.851872996300074</v>
      </c>
      <c r="W203" s="32">
        <f t="shared" si="78"/>
        <v>-31.457599587739971</v>
      </c>
      <c r="X203" s="32">
        <f t="shared" si="79"/>
        <v>-47.980597698857558</v>
      </c>
      <c r="Y203" s="99">
        <f t="shared" si="80"/>
        <v>-64.708063875566467</v>
      </c>
      <c r="Z203" s="110">
        <v>20.5</v>
      </c>
      <c r="AA203" s="34">
        <f t="shared" si="63"/>
        <v>7.8599999999999994</v>
      </c>
      <c r="AB203" s="33">
        <f t="shared" si="64"/>
        <v>-12.64</v>
      </c>
      <c r="AC203" s="32">
        <v>229.15987039692817</v>
      </c>
      <c r="AD203" s="15">
        <f t="shared" si="65"/>
        <v>-1.8126659337388273E-2</v>
      </c>
      <c r="AE203" s="15">
        <f t="shared" si="66"/>
        <v>6.044632933465717E-2</v>
      </c>
      <c r="AF203" s="15">
        <f t="shared" si="67"/>
        <v>0.13727359652129412</v>
      </c>
      <c r="AG203" s="15">
        <f t="shared" si="68"/>
        <v>0.20937609021924428</v>
      </c>
      <c r="AH203" s="111">
        <f t="shared" si="69"/>
        <v>0.28237083466440055</v>
      </c>
    </row>
    <row r="204" spans="1:34" ht="15.75" x14ac:dyDescent="0.25">
      <c r="A204" s="25">
        <v>607</v>
      </c>
      <c r="B204" s="26" t="s">
        <v>195</v>
      </c>
      <c r="C204" s="25">
        <v>12</v>
      </c>
      <c r="D204" s="25">
        <v>25</v>
      </c>
      <c r="E204" s="31">
        <f>'Tasapainon muutos, pl. tasaus'!D194</f>
        <v>4084</v>
      </c>
      <c r="F204" s="64">
        <v>-301.24073079597099</v>
      </c>
      <c r="G204" s="32">
        <v>-215.69199256190117</v>
      </c>
      <c r="H204" s="61">
        <f t="shared" si="81"/>
        <v>85.548738234069816</v>
      </c>
      <c r="I204" s="64">
        <f t="shared" si="70"/>
        <v>-81.394835329584652</v>
      </c>
      <c r="J204" s="32">
        <f t="shared" si="71"/>
        <v>-69.40061123036989</v>
      </c>
      <c r="K204" s="32">
        <f t="shared" si="72"/>
        <v>-57.006337821809787</v>
      </c>
      <c r="L204" s="32">
        <f t="shared" si="73"/>
        <v>-43.529335932927374</v>
      </c>
      <c r="M204" s="32">
        <f t="shared" si="74"/>
        <v>-30.256802109636283</v>
      </c>
      <c r="N204" s="61">
        <f t="shared" si="75"/>
        <v>-245.94879467153746</v>
      </c>
      <c r="O204" s="87">
        <f t="shared" si="62"/>
        <v>55.291936124433533</v>
      </c>
      <c r="P204" s="32">
        <f>Taulukko5[[#This Row],[Tasaus 2023, €/asukas]]*Taulukko5[[#This Row],[Asukasluku 31.12.2022]]</f>
        <v>-332416.50748602371</v>
      </c>
      <c r="Q204" s="32">
        <f>Taulukko5[[#This Row],[Tasaus 2024, €/asukas]]*Taulukko5[[#This Row],[Asukasluku 31.12.2022]]</f>
        <v>-283432.09626483062</v>
      </c>
      <c r="R204" s="32">
        <f>Taulukko5[[#This Row],[Tasaus 2025, €/asukas]]*Taulukko5[[#This Row],[Asukasluku 31.12.2022]]</f>
        <v>-232813.88366427118</v>
      </c>
      <c r="S204" s="32">
        <f>Taulukko5[[#This Row],[Tasaus 2026, €/asukas]]*Taulukko5[[#This Row],[Asukasluku 31.12.2022]]</f>
        <v>-177773.8079500754</v>
      </c>
      <c r="T204" s="32">
        <f>Taulukko5[[#This Row],[Tasaus 2027, €/asukas]]*Taulukko5[[#This Row],[Asukasluku 31.12.2022]]</f>
        <v>-123568.77981575458</v>
      </c>
      <c r="U204" s="64">
        <f t="shared" si="76"/>
        <v>4.1539029044851645</v>
      </c>
      <c r="V204" s="32">
        <f t="shared" si="77"/>
        <v>16.148127003699926</v>
      </c>
      <c r="W204" s="32">
        <f t="shared" si="78"/>
        <v>28.542400412260029</v>
      </c>
      <c r="X204" s="32">
        <f t="shared" si="79"/>
        <v>42.019402301142442</v>
      </c>
      <c r="Y204" s="99">
        <f t="shared" si="80"/>
        <v>55.291936124433533</v>
      </c>
      <c r="Z204" s="110">
        <v>20.25</v>
      </c>
      <c r="AA204" s="34">
        <f t="shared" si="63"/>
        <v>7.6099999999999994</v>
      </c>
      <c r="AB204" s="33">
        <f t="shared" si="64"/>
        <v>-12.64</v>
      </c>
      <c r="AC204" s="32">
        <v>127.32624071416343</v>
      </c>
      <c r="AD204" s="15">
        <f t="shared" si="65"/>
        <v>-3.2624091319952836E-2</v>
      </c>
      <c r="AE204" s="15">
        <f t="shared" si="66"/>
        <v>-0.12682481563208245</v>
      </c>
      <c r="AF204" s="15">
        <f t="shared" si="67"/>
        <v>-0.22416746345582675</v>
      </c>
      <c r="AG204" s="15">
        <f t="shared" si="68"/>
        <v>-0.3300136881875938</v>
      </c>
      <c r="AH204" s="111">
        <f t="shared" si="69"/>
        <v>-0.43425405332243511</v>
      </c>
    </row>
    <row r="205" spans="1:34" ht="15.75" x14ac:dyDescent="0.25">
      <c r="A205" s="25">
        <v>608</v>
      </c>
      <c r="B205" s="26" t="s">
        <v>196</v>
      </c>
      <c r="C205" s="25">
        <v>4</v>
      </c>
      <c r="D205" s="25">
        <v>25</v>
      </c>
      <c r="E205" s="31">
        <f>'Tasapainon muutos, pl. tasaus'!D195</f>
        <v>1980</v>
      </c>
      <c r="F205" s="64">
        <v>-331.63812546259209</v>
      </c>
      <c r="G205" s="32">
        <v>-238.20127257109252</v>
      </c>
      <c r="H205" s="61">
        <f t="shared" si="81"/>
        <v>93.436852891499569</v>
      </c>
      <c r="I205" s="64">
        <f t="shared" si="70"/>
        <v>-89.282949987014405</v>
      </c>
      <c r="J205" s="32">
        <f t="shared" si="71"/>
        <v>-77.288725887799643</v>
      </c>
      <c r="K205" s="32">
        <f t="shared" si="72"/>
        <v>-64.894452479239547</v>
      </c>
      <c r="L205" s="32">
        <f t="shared" si="73"/>
        <v>-51.417450590357127</v>
      </c>
      <c r="M205" s="32">
        <f t="shared" si="74"/>
        <v>-38.144916767066036</v>
      </c>
      <c r="N205" s="61">
        <f t="shared" si="75"/>
        <v>-276.34618933815852</v>
      </c>
      <c r="O205" s="87">
        <f t="shared" si="62"/>
        <v>55.291936124433562</v>
      </c>
      <c r="P205" s="32">
        <f>Taulukko5[[#This Row],[Tasaus 2023, €/asukas]]*Taulukko5[[#This Row],[Asukasluku 31.12.2022]]</f>
        <v>-176780.24097428852</v>
      </c>
      <c r="Q205" s="32">
        <f>Taulukko5[[#This Row],[Tasaus 2024, €/asukas]]*Taulukko5[[#This Row],[Asukasluku 31.12.2022]]</f>
        <v>-153031.67725784329</v>
      </c>
      <c r="R205" s="32">
        <f>Taulukko5[[#This Row],[Tasaus 2025, €/asukas]]*Taulukko5[[#This Row],[Asukasluku 31.12.2022]]</f>
        <v>-128491.0159088943</v>
      </c>
      <c r="S205" s="32">
        <f>Taulukko5[[#This Row],[Tasaus 2026, €/asukas]]*Taulukko5[[#This Row],[Asukasluku 31.12.2022]]</f>
        <v>-101806.55216890712</v>
      </c>
      <c r="T205" s="32">
        <f>Taulukko5[[#This Row],[Tasaus 2027, €/asukas]]*Taulukko5[[#This Row],[Asukasluku 31.12.2022]]</f>
        <v>-75526.935198790758</v>
      </c>
      <c r="U205" s="64">
        <f t="shared" si="76"/>
        <v>4.1539029044851645</v>
      </c>
      <c r="V205" s="32">
        <f t="shared" si="77"/>
        <v>16.148127003699926</v>
      </c>
      <c r="W205" s="32">
        <f t="shared" si="78"/>
        <v>28.542400412260022</v>
      </c>
      <c r="X205" s="32">
        <f t="shared" si="79"/>
        <v>42.019402301142442</v>
      </c>
      <c r="Y205" s="99">
        <f t="shared" si="80"/>
        <v>55.291936124433533</v>
      </c>
      <c r="Z205" s="110">
        <v>21.5</v>
      </c>
      <c r="AA205" s="34">
        <f t="shared" si="63"/>
        <v>8.86</v>
      </c>
      <c r="AB205" s="33">
        <f t="shared" si="64"/>
        <v>-12.64</v>
      </c>
      <c r="AC205" s="32">
        <v>145.89079101246239</v>
      </c>
      <c r="AD205" s="15">
        <f t="shared" si="65"/>
        <v>-2.8472687519600377E-2</v>
      </c>
      <c r="AE205" s="15">
        <f t="shared" si="66"/>
        <v>-0.11068640379309828</v>
      </c>
      <c r="AF205" s="15">
        <f t="shared" si="67"/>
        <v>-0.19564223494971558</v>
      </c>
      <c r="AG205" s="15">
        <f t="shared" si="68"/>
        <v>-0.28801956593376088</v>
      </c>
      <c r="AH205" s="111">
        <f t="shared" si="69"/>
        <v>-0.37899538237276642</v>
      </c>
    </row>
    <row r="206" spans="1:34" ht="15.75" x14ac:dyDescent="0.25">
      <c r="A206" s="25">
        <v>609</v>
      </c>
      <c r="B206" s="26" t="s">
        <v>197</v>
      </c>
      <c r="C206" s="25">
        <v>4</v>
      </c>
      <c r="D206" s="25">
        <v>21</v>
      </c>
      <c r="E206" s="31">
        <f>'Tasapainon muutos, pl. tasaus'!D196</f>
        <v>83205</v>
      </c>
      <c r="F206" s="64">
        <v>-127.35177581258121</v>
      </c>
      <c r="G206" s="32">
        <v>-62.163804128571392</v>
      </c>
      <c r="H206" s="61">
        <f t="shared" si="81"/>
        <v>65.187971684009824</v>
      </c>
      <c r="I206" s="64">
        <f t="shared" si="70"/>
        <v>-61.034068779524659</v>
      </c>
      <c r="J206" s="32">
        <f t="shared" si="71"/>
        <v>-49.039844680309891</v>
      </c>
      <c r="K206" s="32">
        <f t="shared" si="72"/>
        <v>-36.645571271749795</v>
      </c>
      <c r="L206" s="32">
        <f t="shared" si="73"/>
        <v>-23.168569382867382</v>
      </c>
      <c r="M206" s="32">
        <f t="shared" si="74"/>
        <v>-9.8960355595762906</v>
      </c>
      <c r="N206" s="61">
        <f t="shared" si="75"/>
        <v>-72.05983968814769</v>
      </c>
      <c r="O206" s="87">
        <f t="shared" si="62"/>
        <v>55.291936124433519</v>
      </c>
      <c r="P206" s="32">
        <f>Taulukko5[[#This Row],[Tasaus 2023, €/asukas]]*Taulukko5[[#This Row],[Asukasluku 31.12.2022]]</f>
        <v>-5078339.6928003496</v>
      </c>
      <c r="Q206" s="32">
        <f>Taulukko5[[#This Row],[Tasaus 2024, €/asukas]]*Taulukko5[[#This Row],[Asukasluku 31.12.2022]]</f>
        <v>-4080360.2766251843</v>
      </c>
      <c r="R206" s="32">
        <f>Taulukko5[[#This Row],[Tasaus 2025, €/asukas]]*Taulukko5[[#This Row],[Asukasluku 31.12.2022]]</f>
        <v>-3049094.7576659415</v>
      </c>
      <c r="S206" s="32">
        <f>Taulukko5[[#This Row],[Tasaus 2026, €/asukas]]*Taulukko5[[#This Row],[Asukasluku 31.12.2022]]</f>
        <v>-1927740.8155014806</v>
      </c>
      <c r="T206" s="32">
        <f>Taulukko5[[#This Row],[Tasaus 2027, €/asukas]]*Taulukko5[[#This Row],[Asukasluku 31.12.2022]]</f>
        <v>-823399.63873454521</v>
      </c>
      <c r="U206" s="64">
        <f t="shared" si="76"/>
        <v>4.1539029044851645</v>
      </c>
      <c r="V206" s="32">
        <f t="shared" si="77"/>
        <v>16.148127003699933</v>
      </c>
      <c r="W206" s="32">
        <f t="shared" si="78"/>
        <v>28.542400412260029</v>
      </c>
      <c r="X206" s="32">
        <f t="shared" si="79"/>
        <v>42.019402301142442</v>
      </c>
      <c r="Y206" s="99">
        <f t="shared" si="80"/>
        <v>55.291936124433533</v>
      </c>
      <c r="Z206" s="110">
        <v>21.000000000000004</v>
      </c>
      <c r="AA206" s="34">
        <f t="shared" si="63"/>
        <v>8.360000000000003</v>
      </c>
      <c r="AB206" s="33">
        <f t="shared" si="64"/>
        <v>-12.64</v>
      </c>
      <c r="AC206" s="32">
        <v>180.58169893048191</v>
      </c>
      <c r="AD206" s="15">
        <f t="shared" si="65"/>
        <v>-2.3002900787218103E-2</v>
      </c>
      <c r="AE206" s="15">
        <f t="shared" si="66"/>
        <v>-8.9422832431742927E-2</v>
      </c>
      <c r="AF206" s="15">
        <f t="shared" si="67"/>
        <v>-0.15805810102189771</v>
      </c>
      <c r="AG206" s="15">
        <f t="shared" si="68"/>
        <v>-0.23268915150321268</v>
      </c>
      <c r="AH206" s="111">
        <f t="shared" si="69"/>
        <v>-0.30618792741405726</v>
      </c>
    </row>
    <row r="207" spans="1:34" ht="15.75" x14ac:dyDescent="0.25">
      <c r="A207" s="25">
        <v>611</v>
      </c>
      <c r="B207" s="26" t="s">
        <v>198</v>
      </c>
      <c r="C207" s="25">
        <v>35</v>
      </c>
      <c r="D207" s="25">
        <v>24</v>
      </c>
      <c r="E207" s="31">
        <f>'Tasapainon muutos, pl. tasaus'!D197</f>
        <v>5011</v>
      </c>
      <c r="F207" s="64">
        <v>-103.83283660012572</v>
      </c>
      <c r="G207" s="32">
        <v>-152.06905672551085</v>
      </c>
      <c r="H207" s="61">
        <f t="shared" si="81"/>
        <v>-48.236220125385131</v>
      </c>
      <c r="I207" s="64">
        <f t="shared" si="70"/>
        <v>52.390123029870296</v>
      </c>
      <c r="J207" s="32">
        <f t="shared" si="71"/>
        <v>34.384347129085064</v>
      </c>
      <c r="K207" s="32">
        <f t="shared" si="72"/>
        <v>16.778620537645157</v>
      </c>
      <c r="L207" s="32">
        <f t="shared" si="73"/>
        <v>0.25562242652757217</v>
      </c>
      <c r="M207" s="32">
        <f t="shared" si="74"/>
        <v>-4.7080638755664674</v>
      </c>
      <c r="N207" s="61">
        <f t="shared" si="75"/>
        <v>-156.77712060107731</v>
      </c>
      <c r="O207" s="87">
        <f t="shared" si="62"/>
        <v>-52.944284000951598</v>
      </c>
      <c r="P207" s="32">
        <f>Taulukko5[[#This Row],[Tasaus 2023, €/asukas]]*Taulukko5[[#This Row],[Asukasluku 31.12.2022]]</f>
        <v>262526.90650268004</v>
      </c>
      <c r="Q207" s="32">
        <f>Taulukko5[[#This Row],[Tasaus 2024, €/asukas]]*Taulukko5[[#This Row],[Asukasluku 31.12.2022]]</f>
        <v>172299.96346384526</v>
      </c>
      <c r="R207" s="32">
        <f>Taulukko5[[#This Row],[Tasaus 2025, €/asukas]]*Taulukko5[[#This Row],[Asukasluku 31.12.2022]]</f>
        <v>84077.667514139888</v>
      </c>
      <c r="S207" s="32">
        <f>Taulukko5[[#This Row],[Tasaus 2026, €/asukas]]*Taulukko5[[#This Row],[Asukasluku 31.12.2022]]</f>
        <v>1280.9239793296642</v>
      </c>
      <c r="T207" s="32">
        <f>Taulukko5[[#This Row],[Tasaus 2027, €/asukas]]*Taulukko5[[#This Row],[Asukasluku 31.12.2022]]</f>
        <v>-23592.108080463568</v>
      </c>
      <c r="U207" s="64">
        <f t="shared" si="76"/>
        <v>4.1539029044851645</v>
      </c>
      <c r="V207" s="32">
        <f t="shared" si="77"/>
        <v>-13.851872996300067</v>
      </c>
      <c r="W207" s="32">
        <f t="shared" si="78"/>
        <v>-31.457599587739974</v>
      </c>
      <c r="X207" s="32">
        <f t="shared" si="79"/>
        <v>-47.980597698857558</v>
      </c>
      <c r="Y207" s="99">
        <f t="shared" si="80"/>
        <v>-52.944284000951598</v>
      </c>
      <c r="Z207" s="110">
        <v>20.500000000000004</v>
      </c>
      <c r="AA207" s="34">
        <f t="shared" si="63"/>
        <v>7.860000000000003</v>
      </c>
      <c r="AB207" s="33">
        <f t="shared" si="64"/>
        <v>-12.64</v>
      </c>
      <c r="AC207" s="32">
        <v>207.04410621834251</v>
      </c>
      <c r="AD207" s="15">
        <f t="shared" si="65"/>
        <v>-2.0062888919448803E-2</v>
      </c>
      <c r="AE207" s="15">
        <f t="shared" si="66"/>
        <v>6.6903005592887033E-2</v>
      </c>
      <c r="AF207" s="15">
        <f t="shared" si="67"/>
        <v>0.15193670644536839</v>
      </c>
      <c r="AG207" s="15">
        <f t="shared" si="68"/>
        <v>0.23174094918818244</v>
      </c>
      <c r="AH207" s="111">
        <f t="shared" si="69"/>
        <v>0.25571500183211271</v>
      </c>
    </row>
    <row r="208" spans="1:34" ht="15.75" x14ac:dyDescent="0.25">
      <c r="A208" s="25">
        <v>614</v>
      </c>
      <c r="B208" s="26" t="s">
        <v>199</v>
      </c>
      <c r="C208" s="25">
        <v>19</v>
      </c>
      <c r="D208" s="25">
        <v>25</v>
      </c>
      <c r="E208" s="31">
        <f>'Tasapainon muutos, pl. tasaus'!D198</f>
        <v>2999</v>
      </c>
      <c r="F208" s="64">
        <v>-217.64782542616834</v>
      </c>
      <c r="G208" s="32">
        <v>-111.07837707954035</v>
      </c>
      <c r="H208" s="61">
        <f t="shared" si="81"/>
        <v>106.56944834662799</v>
      </c>
      <c r="I208" s="64">
        <f t="shared" si="70"/>
        <v>-102.41554544214283</v>
      </c>
      <c r="J208" s="32">
        <f t="shared" si="71"/>
        <v>-90.421321342928067</v>
      </c>
      <c r="K208" s="32">
        <f t="shared" si="72"/>
        <v>-78.027047934367971</v>
      </c>
      <c r="L208" s="32">
        <f t="shared" si="73"/>
        <v>-64.550046045485558</v>
      </c>
      <c r="M208" s="32">
        <f t="shared" si="74"/>
        <v>-51.27751222219446</v>
      </c>
      <c r="N208" s="61">
        <f t="shared" si="75"/>
        <v>-162.35588930173481</v>
      </c>
      <c r="O208" s="87">
        <f t="shared" si="62"/>
        <v>55.291936124433533</v>
      </c>
      <c r="P208" s="32">
        <f>Taulukko5[[#This Row],[Tasaus 2023, €/asukas]]*Taulukko5[[#This Row],[Asukasluku 31.12.2022]]</f>
        <v>-307144.22078098636</v>
      </c>
      <c r="Q208" s="32">
        <f>Taulukko5[[#This Row],[Tasaus 2024, €/asukas]]*Taulukko5[[#This Row],[Asukasluku 31.12.2022]]</f>
        <v>-271173.54270744126</v>
      </c>
      <c r="R208" s="32">
        <f>Taulukko5[[#This Row],[Tasaus 2025, €/asukas]]*Taulukko5[[#This Row],[Asukasluku 31.12.2022]]</f>
        <v>-234003.11675516955</v>
      </c>
      <c r="S208" s="32">
        <f>Taulukko5[[#This Row],[Tasaus 2026, €/asukas]]*Taulukko5[[#This Row],[Asukasluku 31.12.2022]]</f>
        <v>-193585.58809041118</v>
      </c>
      <c r="T208" s="32">
        <f>Taulukko5[[#This Row],[Tasaus 2027, €/asukas]]*Taulukko5[[#This Row],[Asukasluku 31.12.2022]]</f>
        <v>-153781.25915436118</v>
      </c>
      <c r="U208" s="64">
        <f t="shared" si="76"/>
        <v>4.1539029044851645</v>
      </c>
      <c r="V208" s="32">
        <f t="shared" si="77"/>
        <v>16.148127003699926</v>
      </c>
      <c r="W208" s="32">
        <f t="shared" si="78"/>
        <v>28.542400412260022</v>
      </c>
      <c r="X208" s="32">
        <f t="shared" si="79"/>
        <v>42.019402301142435</v>
      </c>
      <c r="Y208" s="99">
        <f t="shared" si="80"/>
        <v>55.291936124433533</v>
      </c>
      <c r="Z208" s="110">
        <v>21.75</v>
      </c>
      <c r="AA208" s="34">
        <f t="shared" si="63"/>
        <v>9.11</v>
      </c>
      <c r="AB208" s="33">
        <f t="shared" si="64"/>
        <v>-12.64</v>
      </c>
      <c r="AC208" s="32">
        <v>132.14949887316189</v>
      </c>
      <c r="AD208" s="15">
        <f t="shared" si="65"/>
        <v>-3.1433361003299097E-2</v>
      </c>
      <c r="AE208" s="15">
        <f t="shared" si="66"/>
        <v>-0.12219590041123821</v>
      </c>
      <c r="AF208" s="15">
        <f t="shared" si="67"/>
        <v>-0.21598568784324518</v>
      </c>
      <c r="AG208" s="15">
        <f t="shared" si="68"/>
        <v>-0.31796868440245074</v>
      </c>
      <c r="AH208" s="111">
        <f t="shared" si="69"/>
        <v>-0.41840443282727208</v>
      </c>
    </row>
    <row r="209" spans="1:34" ht="15.75" x14ac:dyDescent="0.25">
      <c r="A209" s="25">
        <v>615</v>
      </c>
      <c r="B209" s="26" t="s">
        <v>200</v>
      </c>
      <c r="C209" s="25">
        <v>17</v>
      </c>
      <c r="D209" s="25">
        <v>24</v>
      </c>
      <c r="E209" s="31">
        <f>'Tasapainon muutos, pl. tasaus'!D199</f>
        <v>7603</v>
      </c>
      <c r="F209" s="64">
        <v>-212.9447874968981</v>
      </c>
      <c r="G209" s="32">
        <v>-279.03762481121885</v>
      </c>
      <c r="H209" s="61">
        <f t="shared" si="81"/>
        <v>-66.092837314320747</v>
      </c>
      <c r="I209" s="64">
        <f t="shared" si="70"/>
        <v>70.246740218805911</v>
      </c>
      <c r="J209" s="32">
        <f t="shared" si="71"/>
        <v>52.24096431802068</v>
      </c>
      <c r="K209" s="32">
        <f t="shared" si="72"/>
        <v>34.635237726580776</v>
      </c>
      <c r="L209" s="32">
        <f t="shared" si="73"/>
        <v>18.112239615463189</v>
      </c>
      <c r="M209" s="32">
        <f t="shared" si="74"/>
        <v>1.3847734387542792</v>
      </c>
      <c r="N209" s="61">
        <f t="shared" si="75"/>
        <v>-277.65285137246457</v>
      </c>
      <c r="O209" s="87">
        <f t="shared" ref="O209:O272" si="82">N209-F209</f>
        <v>-64.708063875566467</v>
      </c>
      <c r="P209" s="32">
        <f>Taulukko5[[#This Row],[Tasaus 2023, €/asukas]]*Taulukko5[[#This Row],[Asukasluku 31.12.2022]]</f>
        <v>534085.96588358132</v>
      </c>
      <c r="Q209" s="32">
        <f>Taulukko5[[#This Row],[Tasaus 2024, €/asukas]]*Taulukko5[[#This Row],[Asukasluku 31.12.2022]]</f>
        <v>397188.0517099112</v>
      </c>
      <c r="R209" s="32">
        <f>Taulukko5[[#This Row],[Tasaus 2025, €/asukas]]*Taulukko5[[#This Row],[Asukasluku 31.12.2022]]</f>
        <v>263331.71243519365</v>
      </c>
      <c r="S209" s="32">
        <f>Taulukko5[[#This Row],[Tasaus 2026, €/asukas]]*Taulukko5[[#This Row],[Asukasluku 31.12.2022]]</f>
        <v>137707.35779636662</v>
      </c>
      <c r="T209" s="32">
        <f>Taulukko5[[#This Row],[Tasaus 2027, €/asukas]]*Taulukko5[[#This Row],[Asukasluku 31.12.2022]]</f>
        <v>10528.432454848784</v>
      </c>
      <c r="U209" s="64">
        <f t="shared" si="76"/>
        <v>4.1539029044851645</v>
      </c>
      <c r="V209" s="32">
        <f t="shared" si="77"/>
        <v>-13.851872996300067</v>
      </c>
      <c r="W209" s="32">
        <f t="shared" si="78"/>
        <v>-31.457599587739971</v>
      </c>
      <c r="X209" s="32">
        <f t="shared" si="79"/>
        <v>-47.980597698857558</v>
      </c>
      <c r="Y209" s="99">
        <f t="shared" si="80"/>
        <v>-64.708063875566467</v>
      </c>
      <c r="Z209" s="110">
        <v>21</v>
      </c>
      <c r="AA209" s="34">
        <f t="shared" ref="AA209:AA272" si="83">Z209-$E$9</f>
        <v>8.36</v>
      </c>
      <c r="AB209" s="33">
        <f t="shared" ref="AB209:AB272" si="84">AA209-Z209</f>
        <v>-12.64</v>
      </c>
      <c r="AC209" s="32">
        <v>130.12673848191687</v>
      </c>
      <c r="AD209" s="15">
        <f t="shared" ref="AD209:AD272" si="85">-U209/$AC209</f>
        <v>-3.1921978164867429E-2</v>
      </c>
      <c r="AE209" s="15">
        <f t="shared" ref="AE209:AE272" si="86">-V209/$AC209</f>
        <v>0.10644909077026471</v>
      </c>
      <c r="AF209" s="15">
        <f t="shared" ref="AF209:AF272" si="87">-W209/$AC209</f>
        <v>0.24174585450100627</v>
      </c>
      <c r="AG209" s="15">
        <f t="shared" ref="AG209:AG272" si="88">-X209/$AC209</f>
        <v>0.36872204943125664</v>
      </c>
      <c r="AH209" s="111">
        <f t="shared" ref="AH209:AH272" si="89">-Y209/$AC209</f>
        <v>0.4972695437575933</v>
      </c>
    </row>
    <row r="210" spans="1:34" ht="15.75" x14ac:dyDescent="0.25">
      <c r="A210" s="25">
        <v>616</v>
      </c>
      <c r="B210" s="26" t="s">
        <v>201</v>
      </c>
      <c r="C210" s="25">
        <v>34</v>
      </c>
      <c r="D210" s="25">
        <v>26</v>
      </c>
      <c r="E210" s="31">
        <f>'Tasapainon muutos, pl. tasaus'!D200</f>
        <v>1807</v>
      </c>
      <c r="F210" s="64">
        <v>-383.82144665234432</v>
      </c>
      <c r="G210" s="32">
        <v>-351.43473249746563</v>
      </c>
      <c r="H210" s="61">
        <f t="shared" si="81"/>
        <v>32.386714154878689</v>
      </c>
      <c r="I210" s="64">
        <f t="shared" ref="I210:I273" si="90">H210*(-1)+$H$17</f>
        <v>-28.232811250393524</v>
      </c>
      <c r="J210" s="32">
        <f t="shared" ref="J210:J273" si="91">IF($H210&lt;-15,-$H210-15,IF($H210&gt;15,15-$H210,0))-$J$17</f>
        <v>-16.238587151178756</v>
      </c>
      <c r="K210" s="32">
        <f t="shared" ref="K210:K273" si="92">IF($H210&lt;-30,-$H210-30,IF($H210&gt;30,30-$H210,0))-$K$17</f>
        <v>-3.8443137426186622</v>
      </c>
      <c r="L210" s="32">
        <f t="shared" ref="L210:L273" si="93">IF($H210&lt;-45,-$H210-45,IF($H210&gt;45,45-$H210,0))-$L$17</f>
        <v>-2.9805976988575589</v>
      </c>
      <c r="M210" s="32">
        <f t="shared" ref="M210:M273" si="94">IF($H210&lt;-60,-$H210-60,IF($H210&gt;60,60-$H210,0))-$M$17</f>
        <v>-4.7080638755664674</v>
      </c>
      <c r="N210" s="61">
        <f t="shared" ref="N210:N273" si="95">G210+M210</f>
        <v>-356.14279637303213</v>
      </c>
      <c r="O210" s="87">
        <f t="shared" si="82"/>
        <v>27.678650279312194</v>
      </c>
      <c r="P210" s="32">
        <f>Taulukko5[[#This Row],[Tasaus 2023, €/asukas]]*Taulukko5[[#This Row],[Asukasluku 31.12.2022]]</f>
        <v>-51016.689929461099</v>
      </c>
      <c r="Q210" s="32">
        <f>Taulukko5[[#This Row],[Tasaus 2024, €/asukas]]*Taulukko5[[#This Row],[Asukasluku 31.12.2022]]</f>
        <v>-29343.126982180012</v>
      </c>
      <c r="R210" s="32">
        <f>Taulukko5[[#This Row],[Tasaus 2025, €/asukas]]*Taulukko5[[#This Row],[Asukasluku 31.12.2022]]</f>
        <v>-6946.674932911923</v>
      </c>
      <c r="S210" s="32">
        <f>Taulukko5[[#This Row],[Tasaus 2026, €/asukas]]*Taulukko5[[#This Row],[Asukasluku 31.12.2022]]</f>
        <v>-5385.940041835609</v>
      </c>
      <c r="T210" s="32">
        <f>Taulukko5[[#This Row],[Tasaus 2027, €/asukas]]*Taulukko5[[#This Row],[Asukasluku 31.12.2022]]</f>
        <v>-8507.4714231486068</v>
      </c>
      <c r="U210" s="64">
        <f t="shared" ref="U210:U274" si="96">$H210+I210</f>
        <v>4.1539029044851645</v>
      </c>
      <c r="V210" s="32">
        <f t="shared" ref="V210:V274" si="97">$H210+J210</f>
        <v>16.148127003699933</v>
      </c>
      <c r="W210" s="32">
        <f t="shared" ref="W210:W274" si="98">$H210+K210</f>
        <v>28.542400412260026</v>
      </c>
      <c r="X210" s="32">
        <f t="shared" ref="X210:X274" si="99">$H210+L210</f>
        <v>29.406116456021131</v>
      </c>
      <c r="Y210" s="99">
        <f t="shared" ref="Y210:Y274" si="100">$H210+M210</f>
        <v>27.678650279312222</v>
      </c>
      <c r="Z210" s="110">
        <v>21.5</v>
      </c>
      <c r="AA210" s="34">
        <f t="shared" si="83"/>
        <v>8.86</v>
      </c>
      <c r="AB210" s="33">
        <f t="shared" si="84"/>
        <v>-12.64</v>
      </c>
      <c r="AC210" s="32">
        <v>173.84151996133482</v>
      </c>
      <c r="AD210" s="15">
        <f t="shared" si="85"/>
        <v>-2.389476866866477E-2</v>
      </c>
      <c r="AE210" s="15">
        <f t="shared" si="86"/>
        <v>-9.2889932205445155E-2</v>
      </c>
      <c r="AF210" s="15">
        <f t="shared" si="87"/>
        <v>-0.16418632567529506</v>
      </c>
      <c r="AG210" s="15">
        <f t="shared" si="88"/>
        <v>-0.16915473623655344</v>
      </c>
      <c r="AH210" s="111">
        <f t="shared" si="89"/>
        <v>-0.15921771902056772</v>
      </c>
    </row>
    <row r="211" spans="1:34" ht="15.75" x14ac:dyDescent="0.25">
      <c r="A211" s="25">
        <v>619</v>
      </c>
      <c r="B211" s="26" t="s">
        <v>202</v>
      </c>
      <c r="C211" s="25">
        <v>6</v>
      </c>
      <c r="D211" s="25">
        <v>25</v>
      </c>
      <c r="E211" s="31">
        <f>'Tasapainon muutos, pl. tasaus'!D201</f>
        <v>2675</v>
      </c>
      <c r="F211" s="64">
        <v>228.3533464093353</v>
      </c>
      <c r="G211" s="32">
        <v>88.980327197455708</v>
      </c>
      <c r="H211" s="61">
        <f t="shared" ref="H211:H274" si="101">G211-F211</f>
        <v>-139.37301921187958</v>
      </c>
      <c r="I211" s="64">
        <f t="shared" si="90"/>
        <v>143.52692211636474</v>
      </c>
      <c r="J211" s="32">
        <f t="shared" si="91"/>
        <v>125.52114621557951</v>
      </c>
      <c r="K211" s="32">
        <f t="shared" si="92"/>
        <v>107.9154196241396</v>
      </c>
      <c r="L211" s="32">
        <f t="shared" si="93"/>
        <v>91.392421513022015</v>
      </c>
      <c r="M211" s="32">
        <f t="shared" si="94"/>
        <v>74.664955336313113</v>
      </c>
      <c r="N211" s="61">
        <f t="shared" si="95"/>
        <v>163.64528253376881</v>
      </c>
      <c r="O211" s="87">
        <f t="shared" si="82"/>
        <v>-64.708063875566495</v>
      </c>
      <c r="P211" s="32">
        <f>Taulukko5[[#This Row],[Tasaus 2023, €/asukas]]*Taulukko5[[#This Row],[Asukasluku 31.12.2022]]</f>
        <v>383934.5166612757</v>
      </c>
      <c r="Q211" s="32">
        <f>Taulukko5[[#This Row],[Tasaus 2024, €/asukas]]*Taulukko5[[#This Row],[Asukasluku 31.12.2022]]</f>
        <v>335769.06612667517</v>
      </c>
      <c r="R211" s="32">
        <f>Taulukko5[[#This Row],[Tasaus 2025, €/asukas]]*Taulukko5[[#This Row],[Asukasluku 31.12.2022]]</f>
        <v>288673.74749457341</v>
      </c>
      <c r="S211" s="32">
        <f>Taulukko5[[#This Row],[Tasaus 2026, €/asukas]]*Taulukko5[[#This Row],[Asukasluku 31.12.2022]]</f>
        <v>244474.7275473339</v>
      </c>
      <c r="T211" s="32">
        <f>Taulukko5[[#This Row],[Tasaus 2027, €/asukas]]*Taulukko5[[#This Row],[Asukasluku 31.12.2022]]</f>
        <v>199728.75552463759</v>
      </c>
      <c r="U211" s="64">
        <f t="shared" si="96"/>
        <v>4.1539029044851645</v>
      </c>
      <c r="V211" s="32">
        <f t="shared" si="97"/>
        <v>-13.851872996300074</v>
      </c>
      <c r="W211" s="32">
        <f t="shared" si="98"/>
        <v>-31.457599587739978</v>
      </c>
      <c r="X211" s="32">
        <f t="shared" si="99"/>
        <v>-47.980597698857565</v>
      </c>
      <c r="Y211" s="99">
        <f t="shared" si="100"/>
        <v>-64.708063875566467</v>
      </c>
      <c r="Z211" s="110">
        <v>22</v>
      </c>
      <c r="AA211" s="34">
        <f t="shared" si="83"/>
        <v>9.36</v>
      </c>
      <c r="AB211" s="33">
        <f t="shared" si="84"/>
        <v>-12.64</v>
      </c>
      <c r="AC211" s="32">
        <v>136.29834307085332</v>
      </c>
      <c r="AD211" s="15">
        <f t="shared" si="85"/>
        <v>-3.0476547336498433E-2</v>
      </c>
      <c r="AE211" s="15">
        <f t="shared" si="86"/>
        <v>0.10162906374510597</v>
      </c>
      <c r="AF211" s="15">
        <f t="shared" si="87"/>
        <v>0.23079957451417485</v>
      </c>
      <c r="AG211" s="15">
        <f t="shared" si="88"/>
        <v>0.35202627279126447</v>
      </c>
      <c r="AH211" s="111">
        <f t="shared" si="89"/>
        <v>0.47475312184777352</v>
      </c>
    </row>
    <row r="212" spans="1:34" ht="15.75" x14ac:dyDescent="0.25">
      <c r="A212" s="25">
        <v>620</v>
      </c>
      <c r="B212" s="26" t="s">
        <v>203</v>
      </c>
      <c r="C212" s="25">
        <v>18</v>
      </c>
      <c r="D212" s="25">
        <v>25</v>
      </c>
      <c r="E212" s="31">
        <f>'Tasapainon muutos, pl. tasaus'!D202</f>
        <v>2380</v>
      </c>
      <c r="F212" s="64">
        <v>723.38626771642816</v>
      </c>
      <c r="G212" s="32">
        <v>547.19809702775569</v>
      </c>
      <c r="H212" s="61">
        <f t="shared" si="101"/>
        <v>-176.18817068867247</v>
      </c>
      <c r="I212" s="64">
        <f t="shared" si="90"/>
        <v>180.34207359315764</v>
      </c>
      <c r="J212" s="32">
        <f t="shared" si="91"/>
        <v>162.3362976923724</v>
      </c>
      <c r="K212" s="32">
        <f t="shared" si="92"/>
        <v>144.73057110093251</v>
      </c>
      <c r="L212" s="32">
        <f t="shared" si="93"/>
        <v>128.20757298981491</v>
      </c>
      <c r="M212" s="32">
        <f t="shared" si="94"/>
        <v>111.480106813106</v>
      </c>
      <c r="N212" s="61">
        <f t="shared" si="95"/>
        <v>658.67820384086167</v>
      </c>
      <c r="O212" s="87">
        <f t="shared" si="82"/>
        <v>-64.708063875566495</v>
      </c>
      <c r="P212" s="32">
        <f>Taulukko5[[#This Row],[Tasaus 2023, €/asukas]]*Taulukko5[[#This Row],[Asukasluku 31.12.2022]]</f>
        <v>429214.13515171519</v>
      </c>
      <c r="Q212" s="32">
        <f>Taulukko5[[#This Row],[Tasaus 2024, €/asukas]]*Taulukko5[[#This Row],[Asukasluku 31.12.2022]]</f>
        <v>386360.38850784634</v>
      </c>
      <c r="R212" s="32">
        <f>Taulukko5[[#This Row],[Tasaus 2025, €/asukas]]*Taulukko5[[#This Row],[Asukasluku 31.12.2022]]</f>
        <v>344458.75922021939</v>
      </c>
      <c r="S212" s="32">
        <f>Taulukko5[[#This Row],[Tasaus 2026, €/asukas]]*Taulukko5[[#This Row],[Asukasluku 31.12.2022]]</f>
        <v>305134.02371575945</v>
      </c>
      <c r="T212" s="32">
        <f>Taulukko5[[#This Row],[Tasaus 2027, €/asukas]]*Taulukko5[[#This Row],[Asukasluku 31.12.2022]]</f>
        <v>265322.65421519231</v>
      </c>
      <c r="U212" s="64">
        <f t="shared" si="96"/>
        <v>4.1539029044851645</v>
      </c>
      <c r="V212" s="32">
        <f t="shared" si="97"/>
        <v>-13.851872996300074</v>
      </c>
      <c r="W212" s="32">
        <f t="shared" si="98"/>
        <v>-31.457599587739963</v>
      </c>
      <c r="X212" s="32">
        <f t="shared" si="99"/>
        <v>-47.980597698857565</v>
      </c>
      <c r="Y212" s="99">
        <f t="shared" si="100"/>
        <v>-64.708063875566467</v>
      </c>
      <c r="Z212" s="110">
        <v>21.5</v>
      </c>
      <c r="AA212" s="34">
        <f t="shared" si="83"/>
        <v>8.86</v>
      </c>
      <c r="AB212" s="33">
        <f t="shared" si="84"/>
        <v>-12.64</v>
      </c>
      <c r="AC212" s="32">
        <v>133.79107937741074</v>
      </c>
      <c r="AD212" s="15">
        <f t="shared" si="85"/>
        <v>-3.1047682131089143E-2</v>
      </c>
      <c r="AE212" s="15">
        <f t="shared" si="86"/>
        <v>0.10353360673042616</v>
      </c>
      <c r="AF212" s="15">
        <f t="shared" si="87"/>
        <v>0.23512479108566978</v>
      </c>
      <c r="AG212" s="15">
        <f t="shared" si="88"/>
        <v>0.35862329478267591</v>
      </c>
      <c r="AH212" s="111">
        <f t="shared" si="89"/>
        <v>0.4836500622962443</v>
      </c>
    </row>
    <row r="213" spans="1:34" ht="15.75" x14ac:dyDescent="0.25">
      <c r="A213" s="25">
        <v>623</v>
      </c>
      <c r="B213" s="26" t="s">
        <v>204</v>
      </c>
      <c r="C213" s="25">
        <v>10</v>
      </c>
      <c r="D213" s="25">
        <v>25</v>
      </c>
      <c r="E213" s="31">
        <f>'Tasapainon muutos, pl. tasaus'!D203</f>
        <v>2107</v>
      </c>
      <c r="F213" s="64">
        <v>-73.78159461291547</v>
      </c>
      <c r="G213" s="32">
        <v>-112.82251709937611</v>
      </c>
      <c r="H213" s="61">
        <f t="shared" si="101"/>
        <v>-39.040922486460644</v>
      </c>
      <c r="I213" s="64">
        <f t="shared" si="90"/>
        <v>43.194825390945809</v>
      </c>
      <c r="J213" s="32">
        <f t="shared" si="91"/>
        <v>25.189049490160578</v>
      </c>
      <c r="K213" s="32">
        <f t="shared" si="92"/>
        <v>7.5833228987206711</v>
      </c>
      <c r="L213" s="32">
        <f t="shared" si="93"/>
        <v>-2.9805976988575589</v>
      </c>
      <c r="M213" s="32">
        <f t="shared" si="94"/>
        <v>-4.7080638755664674</v>
      </c>
      <c r="N213" s="61">
        <f t="shared" si="95"/>
        <v>-117.53058097494258</v>
      </c>
      <c r="O213" s="87">
        <f t="shared" si="82"/>
        <v>-43.748986362027111</v>
      </c>
      <c r="P213" s="32">
        <f>Taulukko5[[#This Row],[Tasaus 2023, €/asukas]]*Taulukko5[[#This Row],[Asukasluku 31.12.2022]]</f>
        <v>91011.497098722815</v>
      </c>
      <c r="Q213" s="32">
        <f>Taulukko5[[#This Row],[Tasaus 2024, €/asukas]]*Taulukko5[[#This Row],[Asukasluku 31.12.2022]]</f>
        <v>53073.327275768337</v>
      </c>
      <c r="R213" s="32">
        <f>Taulukko5[[#This Row],[Tasaus 2025, €/asukas]]*Taulukko5[[#This Row],[Asukasluku 31.12.2022]]</f>
        <v>15978.061347604455</v>
      </c>
      <c r="S213" s="32">
        <f>Taulukko5[[#This Row],[Tasaus 2026, €/asukas]]*Taulukko5[[#This Row],[Asukasluku 31.12.2022]]</f>
        <v>-6280.1193514928764</v>
      </c>
      <c r="T213" s="32">
        <f>Taulukko5[[#This Row],[Tasaus 2027, €/asukas]]*Taulukko5[[#This Row],[Asukasluku 31.12.2022]]</f>
        <v>-9919.8905858185462</v>
      </c>
      <c r="U213" s="64">
        <f t="shared" si="96"/>
        <v>4.1539029044851645</v>
      </c>
      <c r="V213" s="32">
        <f t="shared" si="97"/>
        <v>-13.851872996300067</v>
      </c>
      <c r="W213" s="32">
        <f t="shared" si="98"/>
        <v>-31.457599587739974</v>
      </c>
      <c r="X213" s="32">
        <f t="shared" si="99"/>
        <v>-42.021520185318202</v>
      </c>
      <c r="Y213" s="99">
        <f t="shared" si="100"/>
        <v>-43.748986362027111</v>
      </c>
      <c r="Z213" s="110">
        <v>19.5</v>
      </c>
      <c r="AA213" s="34">
        <f t="shared" si="83"/>
        <v>6.8599999999999994</v>
      </c>
      <c r="AB213" s="33">
        <f t="shared" si="84"/>
        <v>-12.64</v>
      </c>
      <c r="AC213" s="32">
        <v>163.15261824633913</v>
      </c>
      <c r="AD213" s="15">
        <f t="shared" si="85"/>
        <v>-2.546022827665146E-2</v>
      </c>
      <c r="AE213" s="15">
        <f t="shared" si="86"/>
        <v>8.4901322119057557E-2</v>
      </c>
      <c r="AF213" s="15">
        <f t="shared" si="87"/>
        <v>0.19281087809601136</v>
      </c>
      <c r="AG213" s="15">
        <f t="shared" si="88"/>
        <v>0.25755958216907804</v>
      </c>
      <c r="AH213" s="111">
        <f t="shared" si="89"/>
        <v>0.26814762050567809</v>
      </c>
    </row>
    <row r="214" spans="1:34" ht="15.75" x14ac:dyDescent="0.25">
      <c r="A214" s="25">
        <v>624</v>
      </c>
      <c r="B214" s="26" t="s">
        <v>205</v>
      </c>
      <c r="C214" s="25">
        <v>8</v>
      </c>
      <c r="D214" s="25">
        <v>24</v>
      </c>
      <c r="E214" s="31">
        <f>'Tasapainon muutos, pl. tasaus'!D204</f>
        <v>5117</v>
      </c>
      <c r="F214" s="64">
        <v>29.132801322766248</v>
      </c>
      <c r="G214" s="32">
        <v>-150.99681627865061</v>
      </c>
      <c r="H214" s="61">
        <f t="shared" si="101"/>
        <v>-180.12961760141687</v>
      </c>
      <c r="I214" s="64">
        <f t="shared" si="90"/>
        <v>184.28352050590203</v>
      </c>
      <c r="J214" s="32">
        <f t="shared" si="91"/>
        <v>166.27774460511679</v>
      </c>
      <c r="K214" s="32">
        <f t="shared" si="92"/>
        <v>148.6720180136769</v>
      </c>
      <c r="L214" s="32">
        <f t="shared" si="93"/>
        <v>132.1490199025593</v>
      </c>
      <c r="M214" s="32">
        <f t="shared" si="94"/>
        <v>115.4215537258504</v>
      </c>
      <c r="N214" s="61">
        <f t="shared" si="95"/>
        <v>-35.575262552800211</v>
      </c>
      <c r="O214" s="87">
        <f t="shared" si="82"/>
        <v>-64.708063875566467</v>
      </c>
      <c r="P214" s="32">
        <f>Taulukko5[[#This Row],[Tasaus 2023, €/asukas]]*Taulukko5[[#This Row],[Asukasluku 31.12.2022]]</f>
        <v>942978.77442870068</v>
      </c>
      <c r="Q214" s="32">
        <f>Taulukko5[[#This Row],[Tasaus 2024, €/asukas]]*Taulukko5[[#This Row],[Asukasluku 31.12.2022]]</f>
        <v>850843.21914438263</v>
      </c>
      <c r="R214" s="32">
        <f>Taulukko5[[#This Row],[Tasaus 2025, €/asukas]]*Taulukko5[[#This Row],[Asukasluku 31.12.2022]]</f>
        <v>760754.71617598471</v>
      </c>
      <c r="S214" s="32">
        <f>Taulukko5[[#This Row],[Tasaus 2026, €/asukas]]*Taulukko5[[#This Row],[Asukasluku 31.12.2022]]</f>
        <v>676206.53484139591</v>
      </c>
      <c r="T214" s="32">
        <f>Taulukko5[[#This Row],[Tasaus 2027, €/asukas]]*Taulukko5[[#This Row],[Asukasluku 31.12.2022]]</f>
        <v>590612.09041517647</v>
      </c>
      <c r="U214" s="64">
        <f t="shared" si="96"/>
        <v>4.1539029044851645</v>
      </c>
      <c r="V214" s="32">
        <f t="shared" si="97"/>
        <v>-13.851872996300074</v>
      </c>
      <c r="W214" s="32">
        <f t="shared" si="98"/>
        <v>-31.457599587739963</v>
      </c>
      <c r="X214" s="32">
        <f t="shared" si="99"/>
        <v>-47.980597698857565</v>
      </c>
      <c r="Y214" s="99">
        <f t="shared" si="100"/>
        <v>-64.708063875566467</v>
      </c>
      <c r="Z214" s="110">
        <v>20.75</v>
      </c>
      <c r="AA214" s="34">
        <f t="shared" si="83"/>
        <v>8.11</v>
      </c>
      <c r="AB214" s="33">
        <f t="shared" si="84"/>
        <v>-12.64</v>
      </c>
      <c r="AC214" s="32">
        <v>192.60598274706356</v>
      </c>
      <c r="AD214" s="15">
        <f t="shared" si="85"/>
        <v>-2.1566842552031236E-2</v>
      </c>
      <c r="AE214" s="15">
        <f t="shared" si="86"/>
        <v>7.1918186541955989E-2</v>
      </c>
      <c r="AF214" s="15">
        <f t="shared" si="87"/>
        <v>0.16332618093723031</v>
      </c>
      <c r="AG214" s="15">
        <f t="shared" si="88"/>
        <v>0.24911270675255839</v>
      </c>
      <c r="AH214" s="111">
        <f t="shared" si="89"/>
        <v>0.33596081986997878</v>
      </c>
    </row>
    <row r="215" spans="1:34" ht="15.75" x14ac:dyDescent="0.25">
      <c r="A215" s="25">
        <v>625</v>
      </c>
      <c r="B215" s="26" t="s">
        <v>206</v>
      </c>
      <c r="C215" s="25">
        <v>17</v>
      </c>
      <c r="D215" s="25">
        <v>25</v>
      </c>
      <c r="E215" s="31">
        <f>'Tasapainon muutos, pl. tasaus'!D205</f>
        <v>2991</v>
      </c>
      <c r="F215" s="64">
        <v>97.155409145538556</v>
      </c>
      <c r="G215" s="32">
        <v>-137.73471345670711</v>
      </c>
      <c r="H215" s="61">
        <f t="shared" si="101"/>
        <v>-234.89012260224567</v>
      </c>
      <c r="I215" s="64">
        <f t="shared" si="90"/>
        <v>239.04402550673083</v>
      </c>
      <c r="J215" s="32">
        <f t="shared" si="91"/>
        <v>221.03824960594559</v>
      </c>
      <c r="K215" s="32">
        <f t="shared" si="92"/>
        <v>203.4325230145057</v>
      </c>
      <c r="L215" s="32">
        <f t="shared" si="93"/>
        <v>186.9095249033881</v>
      </c>
      <c r="M215" s="32">
        <f t="shared" si="94"/>
        <v>170.1820587266792</v>
      </c>
      <c r="N215" s="61">
        <f t="shared" si="95"/>
        <v>32.447345269972089</v>
      </c>
      <c r="O215" s="87">
        <f t="shared" si="82"/>
        <v>-64.708063875566467</v>
      </c>
      <c r="P215" s="32">
        <f>Taulukko5[[#This Row],[Tasaus 2023, €/asukas]]*Taulukko5[[#This Row],[Asukasluku 31.12.2022]]</f>
        <v>714980.68029063195</v>
      </c>
      <c r="Q215" s="32">
        <f>Taulukko5[[#This Row],[Tasaus 2024, €/asukas]]*Taulukko5[[#This Row],[Asukasluku 31.12.2022]]</f>
        <v>661125.40457138326</v>
      </c>
      <c r="R215" s="32">
        <f>Taulukko5[[#This Row],[Tasaus 2025, €/asukas]]*Taulukko5[[#This Row],[Asukasluku 31.12.2022]]</f>
        <v>608466.67633638659</v>
      </c>
      <c r="S215" s="32">
        <f>Taulukko5[[#This Row],[Tasaus 2026, €/asukas]]*Taulukko5[[#This Row],[Asukasluku 31.12.2022]]</f>
        <v>559046.38898603385</v>
      </c>
      <c r="T215" s="32">
        <f>Taulukko5[[#This Row],[Tasaus 2027, €/asukas]]*Taulukko5[[#This Row],[Asukasluku 31.12.2022]]</f>
        <v>509014.53765149752</v>
      </c>
      <c r="U215" s="64">
        <f t="shared" si="96"/>
        <v>4.1539029044851645</v>
      </c>
      <c r="V215" s="32">
        <f t="shared" si="97"/>
        <v>-13.851872996300074</v>
      </c>
      <c r="W215" s="32">
        <f t="shared" si="98"/>
        <v>-31.457599587739963</v>
      </c>
      <c r="X215" s="32">
        <f t="shared" si="99"/>
        <v>-47.980597698857565</v>
      </c>
      <c r="Y215" s="99">
        <f t="shared" si="100"/>
        <v>-64.708063875566467</v>
      </c>
      <c r="Z215" s="110">
        <v>20.75</v>
      </c>
      <c r="AA215" s="34">
        <f t="shared" si="83"/>
        <v>8.11</v>
      </c>
      <c r="AB215" s="33">
        <f t="shared" si="84"/>
        <v>-12.64</v>
      </c>
      <c r="AC215" s="32">
        <v>180.26076488118841</v>
      </c>
      <c r="AD215" s="15">
        <f t="shared" si="85"/>
        <v>-2.3043854868934132E-2</v>
      </c>
      <c r="AE215" s="15">
        <f t="shared" si="86"/>
        <v>7.6843527239163642E-2</v>
      </c>
      <c r="AF215" s="15">
        <f t="shared" si="87"/>
        <v>0.17451162824297328</v>
      </c>
      <c r="AG215" s="15">
        <f t="shared" si="88"/>
        <v>0.26617327253926854</v>
      </c>
      <c r="AH215" s="111">
        <f t="shared" si="89"/>
        <v>0.35896920729375675</v>
      </c>
    </row>
    <row r="216" spans="1:34" ht="15.75" x14ac:dyDescent="0.25">
      <c r="A216" s="25">
        <v>626</v>
      </c>
      <c r="B216" s="26" t="s">
        <v>207</v>
      </c>
      <c r="C216" s="25">
        <v>17</v>
      </c>
      <c r="D216" s="25">
        <v>24</v>
      </c>
      <c r="E216" s="31">
        <f>'Tasapainon muutos, pl. tasaus'!D206</f>
        <v>4835</v>
      </c>
      <c r="F216" s="64">
        <v>-329.00634817067134</v>
      </c>
      <c r="G216" s="32">
        <v>-235.14422095811616</v>
      </c>
      <c r="H216" s="61">
        <f t="shared" si="101"/>
        <v>93.86212721255518</v>
      </c>
      <c r="I216" s="64">
        <f t="shared" si="90"/>
        <v>-89.708224308070015</v>
      </c>
      <c r="J216" s="32">
        <f t="shared" si="91"/>
        <v>-77.714000208855254</v>
      </c>
      <c r="K216" s="32">
        <f t="shared" si="92"/>
        <v>-65.319726800295157</v>
      </c>
      <c r="L216" s="32">
        <f t="shared" si="93"/>
        <v>-51.842724911412738</v>
      </c>
      <c r="M216" s="32">
        <f t="shared" si="94"/>
        <v>-38.570191088121646</v>
      </c>
      <c r="N216" s="61">
        <f t="shared" si="95"/>
        <v>-273.71441204623784</v>
      </c>
      <c r="O216" s="87">
        <f t="shared" si="82"/>
        <v>55.291936124433505</v>
      </c>
      <c r="P216" s="32">
        <f>Taulukko5[[#This Row],[Tasaus 2023, €/asukas]]*Taulukko5[[#This Row],[Asukasluku 31.12.2022]]</f>
        <v>-433739.26452951855</v>
      </c>
      <c r="Q216" s="32">
        <f>Taulukko5[[#This Row],[Tasaus 2024, €/asukas]]*Taulukko5[[#This Row],[Asukasluku 31.12.2022]]</f>
        <v>-375747.19100981514</v>
      </c>
      <c r="R216" s="32">
        <f>Taulukko5[[#This Row],[Tasaus 2025, €/asukas]]*Taulukko5[[#This Row],[Asukasluku 31.12.2022]]</f>
        <v>-315820.8790794271</v>
      </c>
      <c r="S216" s="32">
        <f>Taulukko5[[#This Row],[Tasaus 2026, €/asukas]]*Taulukko5[[#This Row],[Asukasluku 31.12.2022]]</f>
        <v>-250659.5749466806</v>
      </c>
      <c r="T216" s="32">
        <f>Taulukko5[[#This Row],[Tasaus 2027, €/asukas]]*Taulukko5[[#This Row],[Asukasluku 31.12.2022]]</f>
        <v>-186486.87391106816</v>
      </c>
      <c r="U216" s="64">
        <f t="shared" si="96"/>
        <v>4.1539029044851645</v>
      </c>
      <c r="V216" s="32">
        <f t="shared" si="97"/>
        <v>16.148127003699926</v>
      </c>
      <c r="W216" s="32">
        <f t="shared" si="98"/>
        <v>28.542400412260022</v>
      </c>
      <c r="X216" s="32">
        <f t="shared" si="99"/>
        <v>42.019402301142442</v>
      </c>
      <c r="Y216" s="99">
        <f t="shared" si="100"/>
        <v>55.291936124433533</v>
      </c>
      <c r="Z216" s="110">
        <v>21.75</v>
      </c>
      <c r="AA216" s="34">
        <f t="shared" si="83"/>
        <v>9.11</v>
      </c>
      <c r="AB216" s="33">
        <f t="shared" si="84"/>
        <v>-12.64</v>
      </c>
      <c r="AC216" s="32">
        <v>149.95480174853955</v>
      </c>
      <c r="AD216" s="15">
        <f t="shared" si="85"/>
        <v>-2.7701032951588163E-2</v>
      </c>
      <c r="AE216" s="15">
        <f t="shared" si="86"/>
        <v>-0.10768662834004378</v>
      </c>
      <c r="AF216" s="15">
        <f t="shared" si="87"/>
        <v>-0.1903400229898807</v>
      </c>
      <c r="AG216" s="15">
        <f t="shared" si="88"/>
        <v>-0.28021378316117629</v>
      </c>
      <c r="AH216" s="111">
        <f t="shared" si="89"/>
        <v>-0.36872401203365957</v>
      </c>
    </row>
    <row r="217" spans="1:34" ht="15.75" x14ac:dyDescent="0.25">
      <c r="A217" s="25">
        <v>630</v>
      </c>
      <c r="B217" s="26" t="s">
        <v>208</v>
      </c>
      <c r="C217" s="25">
        <v>17</v>
      </c>
      <c r="D217" s="25">
        <v>26</v>
      </c>
      <c r="E217" s="31">
        <f>'Tasapainon muutos, pl. tasaus'!D207</f>
        <v>1635</v>
      </c>
      <c r="F217" s="64">
        <v>545.82111276670128</v>
      </c>
      <c r="G217" s="32">
        <v>810.76045008056121</v>
      </c>
      <c r="H217" s="61">
        <f t="shared" si="101"/>
        <v>264.93933731385994</v>
      </c>
      <c r="I217" s="64">
        <f t="shared" si="90"/>
        <v>-260.78543440937477</v>
      </c>
      <c r="J217" s="32">
        <f t="shared" si="91"/>
        <v>-248.79121031016001</v>
      </c>
      <c r="K217" s="32">
        <f t="shared" si="92"/>
        <v>-236.3969369015999</v>
      </c>
      <c r="L217" s="32">
        <f t="shared" si="93"/>
        <v>-222.9199350127175</v>
      </c>
      <c r="M217" s="32">
        <f t="shared" si="94"/>
        <v>-209.6474011894264</v>
      </c>
      <c r="N217" s="61">
        <f t="shared" si="95"/>
        <v>601.11304889113478</v>
      </c>
      <c r="O217" s="87">
        <f t="shared" si="82"/>
        <v>55.291936124433505</v>
      </c>
      <c r="P217" s="32">
        <f>Taulukko5[[#This Row],[Tasaus 2023, €/asukas]]*Taulukko5[[#This Row],[Asukasluku 31.12.2022]]</f>
        <v>-426384.18525932776</v>
      </c>
      <c r="Q217" s="32">
        <f>Taulukko5[[#This Row],[Tasaus 2024, €/asukas]]*Taulukko5[[#This Row],[Asukasluku 31.12.2022]]</f>
        <v>-406773.62885711162</v>
      </c>
      <c r="R217" s="32">
        <f>Taulukko5[[#This Row],[Tasaus 2025, €/asukas]]*Taulukko5[[#This Row],[Asukasluku 31.12.2022]]</f>
        <v>-386508.99183411582</v>
      </c>
      <c r="S217" s="32">
        <f>Taulukko5[[#This Row],[Tasaus 2026, €/asukas]]*Taulukko5[[#This Row],[Asukasluku 31.12.2022]]</f>
        <v>-364474.0937457931</v>
      </c>
      <c r="T217" s="32">
        <f>Taulukko5[[#This Row],[Tasaus 2027, €/asukas]]*Taulukko5[[#This Row],[Asukasluku 31.12.2022]]</f>
        <v>-342773.5009447122</v>
      </c>
      <c r="U217" s="64">
        <f t="shared" si="96"/>
        <v>4.1539029044851645</v>
      </c>
      <c r="V217" s="32">
        <f t="shared" si="97"/>
        <v>16.148127003699926</v>
      </c>
      <c r="W217" s="32">
        <f t="shared" si="98"/>
        <v>28.542400412260037</v>
      </c>
      <c r="X217" s="32">
        <f t="shared" si="99"/>
        <v>42.019402301142435</v>
      </c>
      <c r="Y217" s="99">
        <f t="shared" si="100"/>
        <v>55.291936124433533</v>
      </c>
      <c r="Z217" s="110">
        <v>19.75</v>
      </c>
      <c r="AA217" s="34">
        <f t="shared" si="83"/>
        <v>7.1099999999999994</v>
      </c>
      <c r="AB217" s="33">
        <f t="shared" si="84"/>
        <v>-12.64</v>
      </c>
      <c r="AC217" s="32">
        <v>139.05866635054608</v>
      </c>
      <c r="AD217" s="15">
        <f t="shared" si="85"/>
        <v>-2.9871585953613257E-2</v>
      </c>
      <c r="AE217" s="15">
        <f t="shared" si="86"/>
        <v>-0.1161245640238841</v>
      </c>
      <c r="AF217" s="15">
        <f t="shared" si="87"/>
        <v>-0.20525438048074557</v>
      </c>
      <c r="AG217" s="15">
        <f t="shared" si="88"/>
        <v>-0.30217032425162066</v>
      </c>
      <c r="AH217" s="111">
        <f t="shared" si="89"/>
        <v>-0.39761589533047037</v>
      </c>
    </row>
    <row r="218" spans="1:34" ht="15.75" x14ac:dyDescent="0.25">
      <c r="A218" s="25">
        <v>631</v>
      </c>
      <c r="B218" s="26" t="s">
        <v>209</v>
      </c>
      <c r="C218" s="25">
        <v>2</v>
      </c>
      <c r="D218" s="25">
        <v>25</v>
      </c>
      <c r="E218" s="31">
        <f>'Tasapainon muutos, pl. tasaus'!D208</f>
        <v>1963</v>
      </c>
      <c r="F218" s="64">
        <v>-244.83794596184177</v>
      </c>
      <c r="G218" s="32">
        <v>-528.28476164918595</v>
      </c>
      <c r="H218" s="61">
        <f t="shared" si="101"/>
        <v>-283.44681568734416</v>
      </c>
      <c r="I218" s="64">
        <f t="shared" si="90"/>
        <v>287.60071859182932</v>
      </c>
      <c r="J218" s="32">
        <f t="shared" si="91"/>
        <v>269.59494269104408</v>
      </c>
      <c r="K218" s="32">
        <f t="shared" si="92"/>
        <v>251.98921609960419</v>
      </c>
      <c r="L218" s="32">
        <f t="shared" si="93"/>
        <v>235.46621798848659</v>
      </c>
      <c r="M218" s="32">
        <f t="shared" si="94"/>
        <v>218.73875181177769</v>
      </c>
      <c r="N218" s="61">
        <f t="shared" si="95"/>
        <v>-309.54600983740829</v>
      </c>
      <c r="O218" s="87">
        <f t="shared" si="82"/>
        <v>-64.708063875566523</v>
      </c>
      <c r="P218" s="32">
        <f>Taulukko5[[#This Row],[Tasaus 2023, €/asukas]]*Taulukko5[[#This Row],[Asukasluku 31.12.2022]]</f>
        <v>564560.21059576096</v>
      </c>
      <c r="Q218" s="32">
        <f>Taulukko5[[#This Row],[Tasaus 2024, €/asukas]]*Taulukko5[[#This Row],[Asukasluku 31.12.2022]]</f>
        <v>529214.87250251952</v>
      </c>
      <c r="R218" s="32">
        <f>Taulukko5[[#This Row],[Tasaus 2025, €/asukas]]*Taulukko5[[#This Row],[Asukasluku 31.12.2022]]</f>
        <v>494654.83120352303</v>
      </c>
      <c r="S218" s="32">
        <f>Taulukko5[[#This Row],[Tasaus 2026, €/asukas]]*Taulukko5[[#This Row],[Asukasluku 31.12.2022]]</f>
        <v>462220.1859113992</v>
      </c>
      <c r="T218" s="32">
        <f>Taulukko5[[#This Row],[Tasaus 2027, €/asukas]]*Taulukko5[[#This Row],[Asukasluku 31.12.2022]]</f>
        <v>429384.16980651958</v>
      </c>
      <c r="U218" s="64">
        <f t="shared" si="96"/>
        <v>4.1539029044851645</v>
      </c>
      <c r="V218" s="32">
        <f t="shared" si="97"/>
        <v>-13.851872996300074</v>
      </c>
      <c r="W218" s="32">
        <f t="shared" si="98"/>
        <v>-31.457599587739963</v>
      </c>
      <c r="X218" s="32">
        <f t="shared" si="99"/>
        <v>-47.980597698857565</v>
      </c>
      <c r="Y218" s="99">
        <f t="shared" si="100"/>
        <v>-64.708063875566467</v>
      </c>
      <c r="Z218" s="110">
        <v>21.75</v>
      </c>
      <c r="AA218" s="34">
        <f t="shared" si="83"/>
        <v>9.11</v>
      </c>
      <c r="AB218" s="33">
        <f t="shared" si="84"/>
        <v>-12.64</v>
      </c>
      <c r="AC218" s="32">
        <v>183.67646382003394</v>
      </c>
      <c r="AD218" s="15">
        <f t="shared" si="85"/>
        <v>-2.2615324892987679E-2</v>
      </c>
      <c r="AE218" s="15">
        <f t="shared" si="86"/>
        <v>7.5414523495357183E-2</v>
      </c>
      <c r="AF218" s="15">
        <f t="shared" si="87"/>
        <v>0.17126636115208585</v>
      </c>
      <c r="AG218" s="15">
        <f t="shared" si="88"/>
        <v>0.2612234398516563</v>
      </c>
      <c r="AH218" s="111">
        <f t="shared" si="89"/>
        <v>0.35229371542653054</v>
      </c>
    </row>
    <row r="219" spans="1:34" ht="15.75" x14ac:dyDescent="0.25">
      <c r="A219" s="25">
        <v>635</v>
      </c>
      <c r="B219" s="26" t="s">
        <v>210</v>
      </c>
      <c r="C219" s="25">
        <v>6</v>
      </c>
      <c r="D219" s="25">
        <v>24</v>
      </c>
      <c r="E219" s="31">
        <f>'Tasapainon muutos, pl. tasaus'!D209</f>
        <v>6347</v>
      </c>
      <c r="F219" s="64">
        <v>166.51410971450696</v>
      </c>
      <c r="G219" s="32">
        <v>178.20399664830501</v>
      </c>
      <c r="H219" s="61">
        <f t="shared" si="101"/>
        <v>11.68988693379805</v>
      </c>
      <c r="I219" s="64">
        <f t="shared" si="90"/>
        <v>-7.5359840293128855</v>
      </c>
      <c r="J219" s="32">
        <f t="shared" si="91"/>
        <v>1.1481270036999331</v>
      </c>
      <c r="K219" s="32">
        <f t="shared" si="92"/>
        <v>-1.4575995877399734</v>
      </c>
      <c r="L219" s="32">
        <f t="shared" si="93"/>
        <v>-2.9805976988575589</v>
      </c>
      <c r="M219" s="32">
        <f t="shared" si="94"/>
        <v>-4.7080638755664674</v>
      </c>
      <c r="N219" s="61">
        <f t="shared" si="95"/>
        <v>173.49593277273854</v>
      </c>
      <c r="O219" s="87">
        <f t="shared" si="82"/>
        <v>6.9818230582315834</v>
      </c>
      <c r="P219" s="32">
        <f>Taulukko5[[#This Row],[Tasaus 2023, €/asukas]]*Taulukko5[[#This Row],[Asukasluku 31.12.2022]]</f>
        <v>-47830.890634048883</v>
      </c>
      <c r="Q219" s="32">
        <f>Taulukko5[[#This Row],[Tasaus 2024, €/asukas]]*Taulukko5[[#This Row],[Asukasluku 31.12.2022]]</f>
        <v>7287.162092483476</v>
      </c>
      <c r="R219" s="32">
        <f>Taulukko5[[#This Row],[Tasaus 2025, €/asukas]]*Taulukko5[[#This Row],[Asukasluku 31.12.2022]]</f>
        <v>-9251.3845833856121</v>
      </c>
      <c r="S219" s="32">
        <f>Taulukko5[[#This Row],[Tasaus 2026, €/asukas]]*Taulukko5[[#This Row],[Asukasluku 31.12.2022]]</f>
        <v>-18917.853594648925</v>
      </c>
      <c r="T219" s="32">
        <f>Taulukko5[[#This Row],[Tasaus 2027, €/asukas]]*Taulukko5[[#This Row],[Asukasluku 31.12.2022]]</f>
        <v>-29882.081418220369</v>
      </c>
      <c r="U219" s="64">
        <f t="shared" si="96"/>
        <v>4.1539029044851645</v>
      </c>
      <c r="V219" s="32">
        <f t="shared" si="97"/>
        <v>12.838013937497983</v>
      </c>
      <c r="W219" s="32">
        <f t="shared" si="98"/>
        <v>10.232287346058076</v>
      </c>
      <c r="X219" s="32">
        <f t="shared" si="99"/>
        <v>8.709289234940492</v>
      </c>
      <c r="Y219" s="99">
        <f t="shared" si="100"/>
        <v>6.9818230582315826</v>
      </c>
      <c r="Z219" s="110">
        <v>21.5</v>
      </c>
      <c r="AA219" s="34">
        <f t="shared" si="83"/>
        <v>8.86</v>
      </c>
      <c r="AB219" s="33">
        <f t="shared" si="84"/>
        <v>-12.64</v>
      </c>
      <c r="AC219" s="32">
        <v>164.12662454802458</v>
      </c>
      <c r="AD219" s="15">
        <f t="shared" si="85"/>
        <v>-2.5309135040851975E-2</v>
      </c>
      <c r="AE219" s="15">
        <f t="shared" si="86"/>
        <v>-7.822017891887792E-2</v>
      </c>
      <c r="AF219" s="15">
        <f t="shared" si="87"/>
        <v>-6.2343860261770252E-2</v>
      </c>
      <c r="AG219" s="15">
        <f t="shared" si="88"/>
        <v>-5.3064451053717335E-2</v>
      </c>
      <c r="AH219" s="111">
        <f t="shared" si="89"/>
        <v>-4.2539247227305607E-2</v>
      </c>
    </row>
    <row r="220" spans="1:34" ht="15.75" x14ac:dyDescent="0.25">
      <c r="A220" s="25">
        <v>636</v>
      </c>
      <c r="B220" s="26" t="s">
        <v>211</v>
      </c>
      <c r="C220" s="25">
        <v>2</v>
      </c>
      <c r="D220" s="25">
        <v>24</v>
      </c>
      <c r="E220" s="31">
        <f>'Tasapainon muutos, pl. tasaus'!D210</f>
        <v>8154</v>
      </c>
      <c r="F220" s="64">
        <v>121.23721888068464</v>
      </c>
      <c r="G220" s="32">
        <v>65.578095377324416</v>
      </c>
      <c r="H220" s="61">
        <f t="shared" si="101"/>
        <v>-55.65912350336022</v>
      </c>
      <c r="I220" s="64">
        <f t="shared" si="90"/>
        <v>59.813026407845385</v>
      </c>
      <c r="J220" s="32">
        <f t="shared" si="91"/>
        <v>41.807250507060154</v>
      </c>
      <c r="K220" s="32">
        <f t="shared" si="92"/>
        <v>24.201523915620246</v>
      </c>
      <c r="L220" s="32">
        <f t="shared" si="93"/>
        <v>7.6785258045026614</v>
      </c>
      <c r="M220" s="32">
        <f t="shared" si="94"/>
        <v>-4.7080638755664674</v>
      </c>
      <c r="N220" s="61">
        <f t="shared" si="95"/>
        <v>60.87003150175795</v>
      </c>
      <c r="O220" s="87">
        <f t="shared" si="82"/>
        <v>-60.367187378926687</v>
      </c>
      <c r="P220" s="32">
        <f>Taulukko5[[#This Row],[Tasaus 2023, €/asukas]]*Taulukko5[[#This Row],[Asukasluku 31.12.2022]]</f>
        <v>487715.41732957127</v>
      </c>
      <c r="Q220" s="32">
        <f>Taulukko5[[#This Row],[Tasaus 2024, €/asukas]]*Taulukko5[[#This Row],[Asukasluku 31.12.2022]]</f>
        <v>340896.32063456852</v>
      </c>
      <c r="R220" s="32">
        <f>Taulukko5[[#This Row],[Tasaus 2025, €/asukas]]*Taulukko5[[#This Row],[Asukasluku 31.12.2022]]</f>
        <v>197339.22600796749</v>
      </c>
      <c r="S220" s="32">
        <f>Taulukko5[[#This Row],[Tasaus 2026, €/asukas]]*Taulukko5[[#This Row],[Asukasluku 31.12.2022]]</f>
        <v>62610.699409914698</v>
      </c>
      <c r="T220" s="32">
        <f>Taulukko5[[#This Row],[Tasaus 2027, €/asukas]]*Taulukko5[[#This Row],[Asukasluku 31.12.2022]]</f>
        <v>-38389.552841368975</v>
      </c>
      <c r="U220" s="64">
        <f t="shared" si="96"/>
        <v>4.1539029044851645</v>
      </c>
      <c r="V220" s="32">
        <f t="shared" si="97"/>
        <v>-13.851872996300067</v>
      </c>
      <c r="W220" s="32">
        <f t="shared" si="98"/>
        <v>-31.457599587739974</v>
      </c>
      <c r="X220" s="32">
        <f t="shared" si="99"/>
        <v>-47.980597698857558</v>
      </c>
      <c r="Y220" s="99">
        <f t="shared" si="100"/>
        <v>-60.367187378926687</v>
      </c>
      <c r="Z220" s="110">
        <v>21.25</v>
      </c>
      <c r="AA220" s="34">
        <f t="shared" si="83"/>
        <v>8.61</v>
      </c>
      <c r="AB220" s="33">
        <f t="shared" si="84"/>
        <v>-12.64</v>
      </c>
      <c r="AC220" s="32">
        <v>157.64337957309851</v>
      </c>
      <c r="AD220" s="15">
        <f t="shared" si="85"/>
        <v>-2.6349999065828317E-2</v>
      </c>
      <c r="AE220" s="15">
        <f t="shared" si="86"/>
        <v>8.7868409278025E-2</v>
      </c>
      <c r="AF220" s="15">
        <f t="shared" si="87"/>
        <v>0.19954913218003698</v>
      </c>
      <c r="AG220" s="15">
        <f t="shared" si="88"/>
        <v>0.30436164099494689</v>
      </c>
      <c r="AH220" s="111">
        <f t="shared" si="89"/>
        <v>0.3829351257401501</v>
      </c>
    </row>
    <row r="221" spans="1:34" ht="15.75" x14ac:dyDescent="0.25">
      <c r="A221" s="25">
        <v>638</v>
      </c>
      <c r="B221" s="26" t="s">
        <v>212</v>
      </c>
      <c r="C221" s="25">
        <v>34</v>
      </c>
      <c r="D221" s="25">
        <v>21</v>
      </c>
      <c r="E221" s="31">
        <f>'Tasapainon muutos, pl. tasaus'!D211</f>
        <v>51232</v>
      </c>
      <c r="F221" s="64">
        <v>704.06014422163582</v>
      </c>
      <c r="G221" s="32">
        <v>562.40562312543534</v>
      </c>
      <c r="H221" s="61">
        <f t="shared" si="101"/>
        <v>-141.65452109620048</v>
      </c>
      <c r="I221" s="64">
        <f t="shared" si="90"/>
        <v>145.80842400068565</v>
      </c>
      <c r="J221" s="32">
        <f t="shared" si="91"/>
        <v>127.80264809990041</v>
      </c>
      <c r="K221" s="32">
        <f t="shared" si="92"/>
        <v>110.19692150846051</v>
      </c>
      <c r="L221" s="32">
        <f t="shared" si="93"/>
        <v>93.673923397342918</v>
      </c>
      <c r="M221" s="32">
        <f t="shared" si="94"/>
        <v>76.946457220634016</v>
      </c>
      <c r="N221" s="61">
        <f t="shared" si="95"/>
        <v>639.35208034606933</v>
      </c>
      <c r="O221" s="87">
        <f t="shared" si="82"/>
        <v>-64.708063875566495</v>
      </c>
      <c r="P221" s="32">
        <f>Taulukko5[[#This Row],[Tasaus 2023, €/asukas]]*Taulukko5[[#This Row],[Asukasluku 31.12.2022]]</f>
        <v>7470057.178403127</v>
      </c>
      <c r="Q221" s="32">
        <f>Taulukko5[[#This Row],[Tasaus 2024, €/asukas]]*Taulukko5[[#This Row],[Asukasluku 31.12.2022]]</f>
        <v>6547585.267454098</v>
      </c>
      <c r="R221" s="32">
        <f>Taulukko5[[#This Row],[Tasaus 2025, €/asukas]]*Taulukko5[[#This Row],[Asukasluku 31.12.2022]]</f>
        <v>5645608.6827214491</v>
      </c>
      <c r="S221" s="32">
        <f>Taulukko5[[#This Row],[Tasaus 2026, €/asukas]]*Taulukko5[[#This Row],[Asukasluku 31.12.2022]]</f>
        <v>4799102.4434926724</v>
      </c>
      <c r="T221" s="32">
        <f>Taulukko5[[#This Row],[Tasaus 2027, €/asukas]]*Taulukko5[[#This Row],[Asukasluku 31.12.2022]]</f>
        <v>3942120.8963275221</v>
      </c>
      <c r="U221" s="64">
        <f t="shared" si="96"/>
        <v>4.1539029044851645</v>
      </c>
      <c r="V221" s="32">
        <f t="shared" si="97"/>
        <v>-13.851872996300074</v>
      </c>
      <c r="W221" s="32">
        <f t="shared" si="98"/>
        <v>-31.457599587739978</v>
      </c>
      <c r="X221" s="32">
        <f t="shared" si="99"/>
        <v>-47.980597698857565</v>
      </c>
      <c r="Y221" s="99">
        <f t="shared" si="100"/>
        <v>-64.708063875566467</v>
      </c>
      <c r="Z221" s="110">
        <v>19.75</v>
      </c>
      <c r="AA221" s="34">
        <f t="shared" si="83"/>
        <v>7.1099999999999994</v>
      </c>
      <c r="AB221" s="33">
        <f t="shared" si="84"/>
        <v>-12.64</v>
      </c>
      <c r="AC221" s="32">
        <v>221.48262808752145</v>
      </c>
      <c r="AD221" s="15">
        <f t="shared" si="85"/>
        <v>-1.8754982909285785E-2</v>
      </c>
      <c r="AE221" s="15">
        <f t="shared" si="86"/>
        <v>6.2541577711577201E-2</v>
      </c>
      <c r="AF221" s="15">
        <f t="shared" si="87"/>
        <v>0.14203190498222343</v>
      </c>
      <c r="AG221" s="15">
        <f t="shared" si="88"/>
        <v>0.21663368415466638</v>
      </c>
      <c r="AH221" s="111">
        <f t="shared" si="89"/>
        <v>0.29215864212156772</v>
      </c>
    </row>
    <row r="222" spans="1:34" ht="15.75" x14ac:dyDescent="0.25">
      <c r="A222" s="25">
        <v>678</v>
      </c>
      <c r="B222" s="26" t="s">
        <v>213</v>
      </c>
      <c r="C222" s="25">
        <v>17</v>
      </c>
      <c r="D222" s="25">
        <v>22</v>
      </c>
      <c r="E222" s="31">
        <f>'Tasapainon muutos, pl. tasaus'!D212</f>
        <v>24073</v>
      </c>
      <c r="F222" s="64">
        <v>-171.5287687087509</v>
      </c>
      <c r="G222" s="32">
        <v>-182.1416767874193</v>
      </c>
      <c r="H222" s="61">
        <f t="shared" si="101"/>
        <v>-10.612908078668397</v>
      </c>
      <c r="I222" s="64">
        <f t="shared" si="90"/>
        <v>14.766810983153562</v>
      </c>
      <c r="J222" s="32">
        <f t="shared" si="91"/>
        <v>1.1481270036999331</v>
      </c>
      <c r="K222" s="32">
        <f t="shared" si="92"/>
        <v>-1.4575995877399734</v>
      </c>
      <c r="L222" s="32">
        <f t="shared" si="93"/>
        <v>-2.9805976988575589</v>
      </c>
      <c r="M222" s="32">
        <f t="shared" si="94"/>
        <v>-4.7080638755664674</v>
      </c>
      <c r="N222" s="61">
        <f t="shared" si="95"/>
        <v>-186.84974066298577</v>
      </c>
      <c r="O222" s="87">
        <f t="shared" si="82"/>
        <v>-15.320971954234864</v>
      </c>
      <c r="P222" s="32">
        <f>Taulukko5[[#This Row],[Tasaus 2023, €/asukas]]*Taulukko5[[#This Row],[Asukasluku 31.12.2022]]</f>
        <v>355481.44079745567</v>
      </c>
      <c r="Q222" s="32">
        <f>Taulukko5[[#This Row],[Tasaus 2024, €/asukas]]*Taulukko5[[#This Row],[Asukasluku 31.12.2022]]</f>
        <v>27638.861360068491</v>
      </c>
      <c r="R222" s="32">
        <f>Taulukko5[[#This Row],[Tasaus 2025, €/asukas]]*Taulukko5[[#This Row],[Asukasluku 31.12.2022]]</f>
        <v>-35088.794875664382</v>
      </c>
      <c r="S222" s="32">
        <f>Taulukko5[[#This Row],[Tasaus 2026, €/asukas]]*Taulukko5[[#This Row],[Asukasluku 31.12.2022]]</f>
        <v>-71751.928404598017</v>
      </c>
      <c r="T222" s="32">
        <f>Taulukko5[[#This Row],[Tasaus 2027, €/asukas]]*Taulukko5[[#This Row],[Asukasluku 31.12.2022]]</f>
        <v>-113337.22167651157</v>
      </c>
      <c r="U222" s="64">
        <f t="shared" si="96"/>
        <v>4.1539029044851645</v>
      </c>
      <c r="V222" s="32">
        <f t="shared" si="97"/>
        <v>-9.4647810749684638</v>
      </c>
      <c r="W222" s="32">
        <f t="shared" si="98"/>
        <v>-12.070507666408371</v>
      </c>
      <c r="X222" s="32">
        <f t="shared" si="99"/>
        <v>-13.593505777525955</v>
      </c>
      <c r="Y222" s="99">
        <f t="shared" si="100"/>
        <v>-15.320971954234864</v>
      </c>
      <c r="Z222" s="110">
        <v>21.25</v>
      </c>
      <c r="AA222" s="34">
        <f t="shared" si="83"/>
        <v>8.61</v>
      </c>
      <c r="AB222" s="33">
        <f t="shared" si="84"/>
        <v>-12.64</v>
      </c>
      <c r="AC222" s="32">
        <v>178.91191176702935</v>
      </c>
      <c r="AD222" s="15">
        <f t="shared" si="85"/>
        <v>-2.3217587154812702E-2</v>
      </c>
      <c r="AE222" s="15">
        <f t="shared" si="86"/>
        <v>5.2901905644455106E-2</v>
      </c>
      <c r="AF222" s="15">
        <f t="shared" si="87"/>
        <v>6.7466204721606332E-2</v>
      </c>
      <c r="AG222" s="15">
        <f t="shared" si="88"/>
        <v>7.59787631984324E-2</v>
      </c>
      <c r="AH222" s="111">
        <f t="shared" si="89"/>
        <v>8.5634163778793612E-2</v>
      </c>
    </row>
    <row r="223" spans="1:34" ht="15.75" x14ac:dyDescent="0.25">
      <c r="A223" s="25">
        <v>680</v>
      </c>
      <c r="B223" s="26" t="s">
        <v>214</v>
      </c>
      <c r="C223" s="25">
        <v>2</v>
      </c>
      <c r="D223" s="25">
        <v>22</v>
      </c>
      <c r="E223" s="31">
        <f>'Tasapainon muutos, pl. tasaus'!D213</f>
        <v>24942</v>
      </c>
      <c r="F223" s="64">
        <v>234.27518172570129</v>
      </c>
      <c r="G223" s="32">
        <v>180.87255002521368</v>
      </c>
      <c r="H223" s="61">
        <f t="shared" si="101"/>
        <v>-53.402631700487603</v>
      </c>
      <c r="I223" s="64">
        <f t="shared" si="90"/>
        <v>57.556534604972768</v>
      </c>
      <c r="J223" s="32">
        <f t="shared" si="91"/>
        <v>39.550758704187537</v>
      </c>
      <c r="K223" s="32">
        <f t="shared" si="92"/>
        <v>21.945032112747629</v>
      </c>
      <c r="L223" s="32">
        <f t="shared" si="93"/>
        <v>5.4220340016300446</v>
      </c>
      <c r="M223" s="32">
        <f t="shared" si="94"/>
        <v>-4.7080638755664674</v>
      </c>
      <c r="N223" s="61">
        <f t="shared" si="95"/>
        <v>176.16448614964722</v>
      </c>
      <c r="O223" s="87">
        <f t="shared" si="82"/>
        <v>-58.11069557605407</v>
      </c>
      <c r="P223" s="32">
        <f>Taulukko5[[#This Row],[Tasaus 2023, €/asukas]]*Taulukko5[[#This Row],[Asukasluku 31.12.2022]]</f>
        <v>1435575.0861172308</v>
      </c>
      <c r="Q223" s="32">
        <f>Taulukko5[[#This Row],[Tasaus 2024, €/asukas]]*Taulukko5[[#This Row],[Asukasluku 31.12.2022]]</f>
        <v>986475.02359984559</v>
      </c>
      <c r="R223" s="32">
        <f>Taulukko5[[#This Row],[Tasaus 2025, €/asukas]]*Taulukko5[[#This Row],[Asukasluku 31.12.2022]]</f>
        <v>547352.99095615139</v>
      </c>
      <c r="S223" s="32">
        <f>Taulukko5[[#This Row],[Tasaus 2026, €/asukas]]*Taulukko5[[#This Row],[Asukasluku 31.12.2022]]</f>
        <v>135236.37206865658</v>
      </c>
      <c r="T223" s="32">
        <f>Taulukko5[[#This Row],[Tasaus 2027, €/asukas]]*Taulukko5[[#This Row],[Asukasluku 31.12.2022]]</f>
        <v>-117428.52918437883</v>
      </c>
      <c r="U223" s="64">
        <f t="shared" si="96"/>
        <v>4.1539029044851645</v>
      </c>
      <c r="V223" s="32">
        <f t="shared" si="97"/>
        <v>-13.851872996300067</v>
      </c>
      <c r="W223" s="32">
        <f t="shared" si="98"/>
        <v>-31.457599587739974</v>
      </c>
      <c r="X223" s="32">
        <f t="shared" si="99"/>
        <v>-47.980597698857558</v>
      </c>
      <c r="Y223" s="99">
        <f t="shared" si="100"/>
        <v>-58.11069557605407</v>
      </c>
      <c r="Z223" s="110">
        <v>20.25</v>
      </c>
      <c r="AA223" s="34">
        <f t="shared" si="83"/>
        <v>7.6099999999999994</v>
      </c>
      <c r="AB223" s="33">
        <f t="shared" si="84"/>
        <v>-12.64</v>
      </c>
      <c r="AC223" s="32">
        <v>201.09622249990309</v>
      </c>
      <c r="AD223" s="15">
        <f t="shared" si="85"/>
        <v>-2.0656295045458482E-2</v>
      </c>
      <c r="AE223" s="15">
        <f t="shared" si="86"/>
        <v>6.8881815998839774E-2</v>
      </c>
      <c r="AF223" s="15">
        <f t="shared" si="87"/>
        <v>0.15643058430774417</v>
      </c>
      <c r="AG223" s="15">
        <f t="shared" si="88"/>
        <v>0.23859522124479826</v>
      </c>
      <c r="AH223" s="111">
        <f t="shared" si="89"/>
        <v>0.28896960297741087</v>
      </c>
    </row>
    <row r="224" spans="1:34" ht="15.75" x14ac:dyDescent="0.25">
      <c r="A224" s="25">
        <v>681</v>
      </c>
      <c r="B224" s="26" t="s">
        <v>215</v>
      </c>
      <c r="C224" s="25">
        <v>10</v>
      </c>
      <c r="D224" s="25">
        <v>25</v>
      </c>
      <c r="E224" s="31">
        <f>'Tasapainon muutos, pl. tasaus'!D214</f>
        <v>3308</v>
      </c>
      <c r="F224" s="64">
        <v>256.50427334848115</v>
      </c>
      <c r="G224" s="32">
        <v>162.00059110318293</v>
      </c>
      <c r="H224" s="61">
        <f t="shared" si="101"/>
        <v>-94.503682245298222</v>
      </c>
      <c r="I224" s="64">
        <f t="shared" si="90"/>
        <v>98.657585149783387</v>
      </c>
      <c r="J224" s="32">
        <f t="shared" si="91"/>
        <v>80.651809248998148</v>
      </c>
      <c r="K224" s="32">
        <f t="shared" si="92"/>
        <v>63.046082657558252</v>
      </c>
      <c r="L224" s="32">
        <f t="shared" si="93"/>
        <v>46.523084546440664</v>
      </c>
      <c r="M224" s="32">
        <f t="shared" si="94"/>
        <v>29.795618369731756</v>
      </c>
      <c r="N224" s="61">
        <f t="shared" si="95"/>
        <v>191.79620947291468</v>
      </c>
      <c r="O224" s="87">
        <f t="shared" si="82"/>
        <v>-64.708063875566467</v>
      </c>
      <c r="P224" s="32">
        <f>Taulukko5[[#This Row],[Tasaus 2023, €/asukas]]*Taulukko5[[#This Row],[Asukasluku 31.12.2022]]</f>
        <v>326359.29167548346</v>
      </c>
      <c r="Q224" s="32">
        <f>Taulukko5[[#This Row],[Tasaus 2024, €/asukas]]*Taulukko5[[#This Row],[Asukasluku 31.12.2022]]</f>
        <v>266796.18499568588</v>
      </c>
      <c r="R224" s="32">
        <f>Taulukko5[[#This Row],[Tasaus 2025, €/asukas]]*Taulukko5[[#This Row],[Asukasluku 31.12.2022]]</f>
        <v>208556.44143120269</v>
      </c>
      <c r="S224" s="32">
        <f>Taulukko5[[#This Row],[Tasaus 2026, €/asukas]]*Taulukko5[[#This Row],[Asukasluku 31.12.2022]]</f>
        <v>153898.36367962571</v>
      </c>
      <c r="T224" s="32">
        <f>Taulukko5[[#This Row],[Tasaus 2027, €/asukas]]*Taulukko5[[#This Row],[Asukasluku 31.12.2022]]</f>
        <v>98563.905567072652</v>
      </c>
      <c r="U224" s="64">
        <f t="shared" si="96"/>
        <v>4.1539029044851645</v>
      </c>
      <c r="V224" s="32">
        <f t="shared" si="97"/>
        <v>-13.851872996300074</v>
      </c>
      <c r="W224" s="32">
        <f t="shared" si="98"/>
        <v>-31.457599587739971</v>
      </c>
      <c r="X224" s="32">
        <f t="shared" si="99"/>
        <v>-47.980597698857558</v>
      </c>
      <c r="Y224" s="99">
        <f t="shared" si="100"/>
        <v>-64.708063875566467</v>
      </c>
      <c r="Z224" s="110">
        <v>21.999999999999996</v>
      </c>
      <c r="AA224" s="34">
        <f t="shared" si="83"/>
        <v>9.3599999999999959</v>
      </c>
      <c r="AB224" s="33">
        <f t="shared" si="84"/>
        <v>-12.64</v>
      </c>
      <c r="AC224" s="32">
        <v>138.97830649717383</v>
      </c>
      <c r="AD224" s="15">
        <f t="shared" si="85"/>
        <v>-2.9888858262707606E-2</v>
      </c>
      <c r="AE224" s="15">
        <f t="shared" si="86"/>
        <v>9.9669317790843537E-2</v>
      </c>
      <c r="AF224" s="15">
        <f t="shared" si="87"/>
        <v>0.22634899201610051</v>
      </c>
      <c r="AG224" s="15">
        <f t="shared" si="88"/>
        <v>0.34523803684306126</v>
      </c>
      <c r="AH224" s="111">
        <f t="shared" si="89"/>
        <v>0.46559830455900919</v>
      </c>
    </row>
    <row r="225" spans="1:34" ht="15.75" x14ac:dyDescent="0.25">
      <c r="A225" s="25">
        <v>683</v>
      </c>
      <c r="B225" s="26" t="s">
        <v>216</v>
      </c>
      <c r="C225" s="25">
        <v>19</v>
      </c>
      <c r="D225" s="25">
        <v>25</v>
      </c>
      <c r="E225" s="31">
        <f>'Tasapainon muutos, pl. tasaus'!D215</f>
        <v>3618</v>
      </c>
      <c r="F225" s="64">
        <v>46.251553908110928</v>
      </c>
      <c r="G225" s="32">
        <v>-12.407555375041747</v>
      </c>
      <c r="H225" s="61">
        <f t="shared" si="101"/>
        <v>-58.659109283152674</v>
      </c>
      <c r="I225" s="64">
        <f t="shared" si="90"/>
        <v>62.813012187637838</v>
      </c>
      <c r="J225" s="32">
        <f t="shared" si="91"/>
        <v>44.807236286852607</v>
      </c>
      <c r="K225" s="32">
        <f t="shared" si="92"/>
        <v>27.2015096954127</v>
      </c>
      <c r="L225" s="32">
        <f t="shared" si="93"/>
        <v>10.678511584295116</v>
      </c>
      <c r="M225" s="32">
        <f t="shared" si="94"/>
        <v>-4.7080638755664674</v>
      </c>
      <c r="N225" s="61">
        <f t="shared" si="95"/>
        <v>-17.115619250608216</v>
      </c>
      <c r="O225" s="87">
        <f t="shared" si="82"/>
        <v>-63.36717315871914</v>
      </c>
      <c r="P225" s="32">
        <f>Taulukko5[[#This Row],[Tasaus 2023, €/asukas]]*Taulukko5[[#This Row],[Asukasluku 31.12.2022]]</f>
        <v>227257.47809487369</v>
      </c>
      <c r="Q225" s="32">
        <f>Taulukko5[[#This Row],[Tasaus 2024, €/asukas]]*Taulukko5[[#This Row],[Asukasluku 31.12.2022]]</f>
        <v>162112.58088583272</v>
      </c>
      <c r="R225" s="32">
        <f>Taulukko5[[#This Row],[Tasaus 2025, €/asukas]]*Taulukko5[[#This Row],[Asukasluku 31.12.2022]]</f>
        <v>98415.062078003146</v>
      </c>
      <c r="S225" s="32">
        <f>Taulukko5[[#This Row],[Tasaus 2026, €/asukas]]*Taulukko5[[#This Row],[Asukasluku 31.12.2022]]</f>
        <v>38634.854911979732</v>
      </c>
      <c r="T225" s="32">
        <f>Taulukko5[[#This Row],[Tasaus 2027, €/asukas]]*Taulukko5[[#This Row],[Asukasluku 31.12.2022]]</f>
        <v>-17033.775101799478</v>
      </c>
      <c r="U225" s="64">
        <f t="shared" si="96"/>
        <v>4.1539029044851645</v>
      </c>
      <c r="V225" s="32">
        <f t="shared" si="97"/>
        <v>-13.851872996300067</v>
      </c>
      <c r="W225" s="32">
        <f t="shared" si="98"/>
        <v>-31.457599587739974</v>
      </c>
      <c r="X225" s="32">
        <f t="shared" si="99"/>
        <v>-47.980597698857558</v>
      </c>
      <c r="Y225" s="99">
        <f t="shared" si="100"/>
        <v>-63.36717315871914</v>
      </c>
      <c r="Z225" s="110">
        <v>19.75</v>
      </c>
      <c r="AA225" s="34">
        <f t="shared" si="83"/>
        <v>7.1099999999999994</v>
      </c>
      <c r="AB225" s="33">
        <f t="shared" si="84"/>
        <v>-12.64</v>
      </c>
      <c r="AC225" s="32">
        <v>125.04160837678661</v>
      </c>
      <c r="AD225" s="15">
        <f t="shared" si="85"/>
        <v>-3.3220165338630731E-2</v>
      </c>
      <c r="AE225" s="15">
        <f t="shared" si="86"/>
        <v>0.1107781095918117</v>
      </c>
      <c r="AF225" s="15">
        <f t="shared" si="87"/>
        <v>0.25157705499875777</v>
      </c>
      <c r="AG225" s="15">
        <f t="shared" si="88"/>
        <v>0.38371705484048246</v>
      </c>
      <c r="AH225" s="111">
        <f t="shared" si="89"/>
        <v>0.50676869868608443</v>
      </c>
    </row>
    <row r="226" spans="1:34" ht="15.75" x14ac:dyDescent="0.25">
      <c r="A226" s="25">
        <v>684</v>
      </c>
      <c r="B226" s="26" t="s">
        <v>217</v>
      </c>
      <c r="C226" s="25">
        <v>4</v>
      </c>
      <c r="D226" s="25">
        <v>22</v>
      </c>
      <c r="E226" s="31">
        <f>'Tasapainon muutos, pl. tasaus'!D216</f>
        <v>38667</v>
      </c>
      <c r="F226" s="64">
        <v>-74.131977039890657</v>
      </c>
      <c r="G226" s="32">
        <v>-149.11156241623377</v>
      </c>
      <c r="H226" s="61">
        <f t="shared" si="101"/>
        <v>-74.97958537634311</v>
      </c>
      <c r="I226" s="64">
        <f t="shared" si="90"/>
        <v>79.133488280828274</v>
      </c>
      <c r="J226" s="32">
        <f t="shared" si="91"/>
        <v>61.127712380043043</v>
      </c>
      <c r="K226" s="32">
        <f t="shared" si="92"/>
        <v>43.521985788603139</v>
      </c>
      <c r="L226" s="32">
        <f t="shared" si="93"/>
        <v>26.998987677485552</v>
      </c>
      <c r="M226" s="32">
        <f t="shared" si="94"/>
        <v>10.271521500776643</v>
      </c>
      <c r="N226" s="61">
        <f t="shared" si="95"/>
        <v>-138.84004091545711</v>
      </c>
      <c r="O226" s="87">
        <f t="shared" si="82"/>
        <v>-64.708063875566452</v>
      </c>
      <c r="P226" s="32">
        <f>Taulukko5[[#This Row],[Tasaus 2023, €/asukas]]*Taulukko5[[#This Row],[Asukasluku 31.12.2022]]</f>
        <v>3059854.5913547869</v>
      </c>
      <c r="Q226" s="32">
        <f>Taulukko5[[#This Row],[Tasaus 2024, €/asukas]]*Taulukko5[[#This Row],[Asukasluku 31.12.2022]]</f>
        <v>2363625.2545991242</v>
      </c>
      <c r="R226" s="32">
        <f>Taulukko5[[#This Row],[Tasaus 2025, €/asukas]]*Taulukko5[[#This Row],[Asukasluku 31.12.2022]]</f>
        <v>1682864.6244879176</v>
      </c>
      <c r="S226" s="32">
        <f>Taulukko5[[#This Row],[Tasaus 2026, €/asukas]]*Taulukko5[[#This Row],[Asukasluku 31.12.2022]]</f>
        <v>1043969.8565253338</v>
      </c>
      <c r="T226" s="32">
        <f>Taulukko5[[#This Row],[Tasaus 2027, €/asukas]]*Taulukko5[[#This Row],[Asukasluku 31.12.2022]]</f>
        <v>397168.92187053047</v>
      </c>
      <c r="U226" s="64">
        <f t="shared" si="96"/>
        <v>4.1539029044851645</v>
      </c>
      <c r="V226" s="32">
        <f t="shared" si="97"/>
        <v>-13.851872996300067</v>
      </c>
      <c r="W226" s="32">
        <f t="shared" si="98"/>
        <v>-31.457599587739971</v>
      </c>
      <c r="X226" s="32">
        <f t="shared" si="99"/>
        <v>-47.980597698857558</v>
      </c>
      <c r="Y226" s="99">
        <f t="shared" si="100"/>
        <v>-64.708063875566467</v>
      </c>
      <c r="Z226" s="110">
        <v>20.5</v>
      </c>
      <c r="AA226" s="34">
        <f t="shared" si="83"/>
        <v>7.8599999999999994</v>
      </c>
      <c r="AB226" s="33">
        <f t="shared" si="84"/>
        <v>-12.64</v>
      </c>
      <c r="AC226" s="32">
        <v>214.31076341549388</v>
      </c>
      <c r="AD226" s="15">
        <f t="shared" si="85"/>
        <v>-1.9382614472012342E-2</v>
      </c>
      <c r="AE226" s="15">
        <f t="shared" si="86"/>
        <v>6.4634518470007132E-2</v>
      </c>
      <c r="AF226" s="15">
        <f t="shared" si="87"/>
        <v>0.14678497284222591</v>
      </c>
      <c r="AG226" s="15">
        <f t="shared" si="88"/>
        <v>0.22388328488119574</v>
      </c>
      <c r="AH226" s="111">
        <f t="shared" si="89"/>
        <v>0.30193566969902508</v>
      </c>
    </row>
    <row r="227" spans="1:34" ht="15.75" x14ac:dyDescent="0.25">
      <c r="A227" s="25">
        <v>686</v>
      </c>
      <c r="B227" s="26" t="s">
        <v>218</v>
      </c>
      <c r="C227" s="25">
        <v>11</v>
      </c>
      <c r="D227" s="25">
        <v>25</v>
      </c>
      <c r="E227" s="31">
        <f>'Tasapainon muutos, pl. tasaus'!D217</f>
        <v>2964</v>
      </c>
      <c r="F227" s="64">
        <v>-184.34730204741638</v>
      </c>
      <c r="G227" s="32">
        <v>-10.255725236369521</v>
      </c>
      <c r="H227" s="61">
        <f t="shared" si="101"/>
        <v>174.09157681104685</v>
      </c>
      <c r="I227" s="64">
        <f t="shared" si="90"/>
        <v>-169.93767390656168</v>
      </c>
      <c r="J227" s="32">
        <f t="shared" si="91"/>
        <v>-157.94344980734692</v>
      </c>
      <c r="K227" s="32">
        <f t="shared" si="92"/>
        <v>-145.54917639878681</v>
      </c>
      <c r="L227" s="32">
        <f t="shared" si="93"/>
        <v>-132.07217450990441</v>
      </c>
      <c r="M227" s="32">
        <f t="shared" si="94"/>
        <v>-118.79964068661332</v>
      </c>
      <c r="N227" s="61">
        <f t="shared" si="95"/>
        <v>-129.05536592298284</v>
      </c>
      <c r="O227" s="87">
        <f t="shared" si="82"/>
        <v>55.291936124433533</v>
      </c>
      <c r="P227" s="32">
        <f>Taulukko5[[#This Row],[Tasaus 2023, €/asukas]]*Taulukko5[[#This Row],[Asukasluku 31.12.2022]]</f>
        <v>-503695.26545904885</v>
      </c>
      <c r="Q227" s="32">
        <f>Taulukko5[[#This Row],[Tasaus 2024, €/asukas]]*Taulukko5[[#This Row],[Asukasluku 31.12.2022]]</f>
        <v>-468144.38522897626</v>
      </c>
      <c r="R227" s="32">
        <f>Taulukko5[[#This Row],[Tasaus 2025, €/asukas]]*Taulukko5[[#This Row],[Asukasluku 31.12.2022]]</f>
        <v>-431407.75884600409</v>
      </c>
      <c r="S227" s="32">
        <f>Taulukko5[[#This Row],[Tasaus 2026, €/asukas]]*Taulukko5[[#This Row],[Asukasluku 31.12.2022]]</f>
        <v>-391461.9252473567</v>
      </c>
      <c r="T227" s="32">
        <f>Taulukko5[[#This Row],[Tasaus 2027, €/asukas]]*Taulukko5[[#This Row],[Asukasluku 31.12.2022]]</f>
        <v>-352122.13499512186</v>
      </c>
      <c r="U227" s="64">
        <f t="shared" si="96"/>
        <v>4.1539029044851645</v>
      </c>
      <c r="V227" s="32">
        <f t="shared" si="97"/>
        <v>16.148127003699926</v>
      </c>
      <c r="W227" s="32">
        <f t="shared" si="98"/>
        <v>28.542400412260037</v>
      </c>
      <c r="X227" s="32">
        <f t="shared" si="99"/>
        <v>42.019402301142435</v>
      </c>
      <c r="Y227" s="99">
        <f t="shared" si="100"/>
        <v>55.291936124433533</v>
      </c>
      <c r="Z227" s="110">
        <v>22.499999999999996</v>
      </c>
      <c r="AA227" s="34">
        <f t="shared" si="83"/>
        <v>9.8599999999999959</v>
      </c>
      <c r="AB227" s="33">
        <f t="shared" si="84"/>
        <v>-12.64</v>
      </c>
      <c r="AC227" s="32">
        <v>142.27832305996859</v>
      </c>
      <c r="AD227" s="15">
        <f t="shared" si="85"/>
        <v>-2.91956133242753E-2</v>
      </c>
      <c r="AE227" s="15">
        <f t="shared" si="86"/>
        <v>-0.11349674817922677</v>
      </c>
      <c r="AF227" s="15">
        <f t="shared" si="87"/>
        <v>-0.20060962062527093</v>
      </c>
      <c r="AG227" s="15">
        <f t="shared" si="88"/>
        <v>-0.2953324258919735</v>
      </c>
      <c r="AH227" s="111">
        <f t="shared" si="89"/>
        <v>-0.3886181319492264</v>
      </c>
    </row>
    <row r="228" spans="1:34" ht="15.75" x14ac:dyDescent="0.25">
      <c r="A228" s="25">
        <v>687</v>
      </c>
      <c r="B228" s="26" t="s">
        <v>219</v>
      </c>
      <c r="C228" s="25">
        <v>11</v>
      </c>
      <c r="D228" s="25">
        <v>26</v>
      </c>
      <c r="E228" s="31">
        <f>'Tasapainon muutos, pl. tasaus'!D218</f>
        <v>1477</v>
      </c>
      <c r="F228" s="64">
        <v>390.55815513457753</v>
      </c>
      <c r="G228" s="32">
        <v>500.95627879225015</v>
      </c>
      <c r="H228" s="61">
        <f t="shared" si="101"/>
        <v>110.39812365767261</v>
      </c>
      <c r="I228" s="64">
        <f t="shared" si="90"/>
        <v>-106.24422075318745</v>
      </c>
      <c r="J228" s="32">
        <f t="shared" si="91"/>
        <v>-94.249996653972687</v>
      </c>
      <c r="K228" s="32">
        <f t="shared" si="92"/>
        <v>-81.855723245412591</v>
      </c>
      <c r="L228" s="32">
        <f t="shared" si="93"/>
        <v>-68.378721356530178</v>
      </c>
      <c r="M228" s="32">
        <f t="shared" si="94"/>
        <v>-55.10618753323908</v>
      </c>
      <c r="N228" s="61">
        <f t="shared" si="95"/>
        <v>445.85009125901104</v>
      </c>
      <c r="O228" s="87">
        <f t="shared" si="82"/>
        <v>55.291936124433505</v>
      </c>
      <c r="P228" s="32">
        <f>Taulukko5[[#This Row],[Tasaus 2023, €/asukas]]*Taulukko5[[#This Row],[Asukasluku 31.12.2022]]</f>
        <v>-156922.71405245786</v>
      </c>
      <c r="Q228" s="32">
        <f>Taulukko5[[#This Row],[Tasaus 2024, €/asukas]]*Taulukko5[[#This Row],[Asukasluku 31.12.2022]]</f>
        <v>-139207.24505791767</v>
      </c>
      <c r="R228" s="32">
        <f>Taulukko5[[#This Row],[Tasaus 2025, €/asukas]]*Taulukko5[[#This Row],[Asukasluku 31.12.2022]]</f>
        <v>-120900.9032334744</v>
      </c>
      <c r="S228" s="32">
        <f>Taulukko5[[#This Row],[Tasaus 2026, €/asukas]]*Taulukko5[[#This Row],[Asukasluku 31.12.2022]]</f>
        <v>-100995.37144359507</v>
      </c>
      <c r="T228" s="32">
        <f>Taulukko5[[#This Row],[Tasaus 2027, €/asukas]]*Taulukko5[[#This Row],[Asukasluku 31.12.2022]]</f>
        <v>-81391.838986594128</v>
      </c>
      <c r="U228" s="64">
        <f t="shared" si="96"/>
        <v>4.1539029044851645</v>
      </c>
      <c r="V228" s="32">
        <f t="shared" si="97"/>
        <v>16.148127003699926</v>
      </c>
      <c r="W228" s="32">
        <f t="shared" si="98"/>
        <v>28.542400412260022</v>
      </c>
      <c r="X228" s="32">
        <f t="shared" si="99"/>
        <v>42.019402301142435</v>
      </c>
      <c r="Y228" s="99">
        <f t="shared" si="100"/>
        <v>55.291936124433533</v>
      </c>
      <c r="Z228" s="110">
        <v>22</v>
      </c>
      <c r="AA228" s="34">
        <f t="shared" si="83"/>
        <v>9.36</v>
      </c>
      <c r="AB228" s="33">
        <f t="shared" si="84"/>
        <v>-12.64</v>
      </c>
      <c r="AC228" s="32">
        <v>120.57772418676568</v>
      </c>
      <c r="AD228" s="15">
        <f t="shared" si="85"/>
        <v>-3.4450002539864549E-2</v>
      </c>
      <c r="AE228" s="15">
        <f t="shared" si="86"/>
        <v>-0.13392297053714261</v>
      </c>
      <c r="AF228" s="15">
        <f t="shared" si="87"/>
        <v>-0.23671370980638204</v>
      </c>
      <c r="AG228" s="15">
        <f t="shared" si="88"/>
        <v>-0.34848395576000085</v>
      </c>
      <c r="AH228" s="111">
        <f t="shared" si="89"/>
        <v>-0.45855846506764841</v>
      </c>
    </row>
    <row r="229" spans="1:34" ht="15.75" x14ac:dyDescent="0.25">
      <c r="A229" s="25">
        <v>689</v>
      </c>
      <c r="B229" s="26" t="s">
        <v>220</v>
      </c>
      <c r="C229" s="25">
        <v>9</v>
      </c>
      <c r="D229" s="25">
        <v>25</v>
      </c>
      <c r="E229" s="31">
        <f>'Tasapainon muutos, pl. tasaus'!D219</f>
        <v>3093</v>
      </c>
      <c r="F229" s="64">
        <v>153.82606386971915</v>
      </c>
      <c r="G229" s="32">
        <v>-105.25189027601851</v>
      </c>
      <c r="H229" s="61">
        <f t="shared" si="101"/>
        <v>-259.07795414573764</v>
      </c>
      <c r="I229" s="64">
        <f t="shared" si="90"/>
        <v>263.2318570502228</v>
      </c>
      <c r="J229" s="32">
        <f t="shared" si="91"/>
        <v>245.22608114943756</v>
      </c>
      <c r="K229" s="32">
        <f t="shared" si="92"/>
        <v>227.62035455799767</v>
      </c>
      <c r="L229" s="32">
        <f t="shared" si="93"/>
        <v>211.09735644688007</v>
      </c>
      <c r="M229" s="32">
        <f t="shared" si="94"/>
        <v>194.36989027017117</v>
      </c>
      <c r="N229" s="61">
        <f t="shared" si="95"/>
        <v>89.117999994152655</v>
      </c>
      <c r="O229" s="87">
        <f t="shared" si="82"/>
        <v>-64.708063875566495</v>
      </c>
      <c r="P229" s="32">
        <f>Taulukko5[[#This Row],[Tasaus 2023, €/asukas]]*Taulukko5[[#This Row],[Asukasluku 31.12.2022]]</f>
        <v>814176.13385633915</v>
      </c>
      <c r="Q229" s="32">
        <f>Taulukko5[[#This Row],[Tasaus 2024, €/asukas]]*Taulukko5[[#This Row],[Asukasluku 31.12.2022]]</f>
        <v>758484.26899521041</v>
      </c>
      <c r="R229" s="32">
        <f>Taulukko5[[#This Row],[Tasaus 2025, €/asukas]]*Taulukko5[[#This Row],[Asukasluku 31.12.2022]]</f>
        <v>704029.75664788682</v>
      </c>
      <c r="S229" s="32">
        <f>Taulukko5[[#This Row],[Tasaus 2026, €/asukas]]*Taulukko5[[#This Row],[Asukasluku 31.12.2022]]</f>
        <v>652924.12349020003</v>
      </c>
      <c r="T229" s="32">
        <f>Taulukko5[[#This Row],[Tasaus 2027, €/asukas]]*Taulukko5[[#This Row],[Asukasluku 31.12.2022]]</f>
        <v>601186.07060563937</v>
      </c>
      <c r="U229" s="64">
        <f t="shared" si="96"/>
        <v>4.1539029044851645</v>
      </c>
      <c r="V229" s="32">
        <f t="shared" si="97"/>
        <v>-13.851872996300074</v>
      </c>
      <c r="W229" s="32">
        <f t="shared" si="98"/>
        <v>-31.457599587739963</v>
      </c>
      <c r="X229" s="32">
        <f t="shared" si="99"/>
        <v>-47.980597698857565</v>
      </c>
      <c r="Y229" s="99">
        <f t="shared" si="100"/>
        <v>-64.708063875566467</v>
      </c>
      <c r="Z229" s="110">
        <v>21</v>
      </c>
      <c r="AA229" s="34">
        <f t="shared" si="83"/>
        <v>8.36</v>
      </c>
      <c r="AB229" s="33">
        <f t="shared" si="84"/>
        <v>-12.64</v>
      </c>
      <c r="AC229" s="32">
        <v>161.76246231737167</v>
      </c>
      <c r="AD229" s="15">
        <f t="shared" si="85"/>
        <v>-2.5679028650882972E-2</v>
      </c>
      <c r="AE229" s="15">
        <f t="shared" si="86"/>
        <v>8.5630947982995198E-2</v>
      </c>
      <c r="AF229" s="15">
        <f t="shared" si="87"/>
        <v>0.19446785822301205</v>
      </c>
      <c r="AG229" s="15">
        <f t="shared" si="88"/>
        <v>0.2966114450256172</v>
      </c>
      <c r="AH229" s="111">
        <f t="shared" si="89"/>
        <v>0.40001903376453157</v>
      </c>
    </row>
    <row r="230" spans="1:34" ht="15.75" x14ac:dyDescent="0.25">
      <c r="A230" s="25">
        <v>691</v>
      </c>
      <c r="B230" s="26" t="s">
        <v>221</v>
      </c>
      <c r="C230" s="25">
        <v>17</v>
      </c>
      <c r="D230" s="25">
        <v>25</v>
      </c>
      <c r="E230" s="31">
        <f>'Tasapainon muutos, pl. tasaus'!D220</f>
        <v>2636</v>
      </c>
      <c r="F230" s="64">
        <v>655.45510910570977</v>
      </c>
      <c r="G230" s="32">
        <v>614.09914639139652</v>
      </c>
      <c r="H230" s="61">
        <f t="shared" si="101"/>
        <v>-41.35596271431325</v>
      </c>
      <c r="I230" s="64">
        <f t="shared" si="90"/>
        <v>45.509865618798415</v>
      </c>
      <c r="J230" s="32">
        <f t="shared" si="91"/>
        <v>27.504089718013184</v>
      </c>
      <c r="K230" s="32">
        <f t="shared" si="92"/>
        <v>9.8983631265732761</v>
      </c>
      <c r="L230" s="32">
        <f t="shared" si="93"/>
        <v>-2.9805976988575589</v>
      </c>
      <c r="M230" s="32">
        <f t="shared" si="94"/>
        <v>-4.7080638755664674</v>
      </c>
      <c r="N230" s="61">
        <f t="shared" si="95"/>
        <v>609.39108251583002</v>
      </c>
      <c r="O230" s="87">
        <f t="shared" si="82"/>
        <v>-46.064026589879745</v>
      </c>
      <c r="P230" s="32">
        <f>Taulukko5[[#This Row],[Tasaus 2023, €/asukas]]*Taulukko5[[#This Row],[Asukasluku 31.12.2022]]</f>
        <v>119964.00577115262</v>
      </c>
      <c r="Q230" s="32">
        <f>Taulukko5[[#This Row],[Tasaus 2024, €/asukas]]*Taulukko5[[#This Row],[Asukasluku 31.12.2022]]</f>
        <v>72500.780496682753</v>
      </c>
      <c r="R230" s="32">
        <f>Taulukko5[[#This Row],[Tasaus 2025, €/asukas]]*Taulukko5[[#This Row],[Asukasluku 31.12.2022]]</f>
        <v>26092.085201647154</v>
      </c>
      <c r="S230" s="32">
        <f>Taulukko5[[#This Row],[Tasaus 2026, €/asukas]]*Taulukko5[[#This Row],[Asukasluku 31.12.2022]]</f>
        <v>-7856.8555341885249</v>
      </c>
      <c r="T230" s="32">
        <f>Taulukko5[[#This Row],[Tasaus 2027, €/asukas]]*Taulukko5[[#This Row],[Asukasluku 31.12.2022]]</f>
        <v>-12410.456375993208</v>
      </c>
      <c r="U230" s="64">
        <f t="shared" si="96"/>
        <v>4.1539029044851645</v>
      </c>
      <c r="V230" s="32">
        <f t="shared" si="97"/>
        <v>-13.851872996300067</v>
      </c>
      <c r="W230" s="32">
        <f t="shared" si="98"/>
        <v>-31.457599587739974</v>
      </c>
      <c r="X230" s="32">
        <f t="shared" si="99"/>
        <v>-44.336560413170808</v>
      </c>
      <c r="Y230" s="99">
        <f t="shared" si="100"/>
        <v>-46.064026589879717</v>
      </c>
      <c r="Z230" s="110">
        <v>22.5</v>
      </c>
      <c r="AA230" s="34">
        <f t="shared" si="83"/>
        <v>9.86</v>
      </c>
      <c r="AB230" s="33">
        <f t="shared" si="84"/>
        <v>-12.64</v>
      </c>
      <c r="AC230" s="32">
        <v>135.39507348590473</v>
      </c>
      <c r="AD230" s="15">
        <f t="shared" si="85"/>
        <v>-3.0679867424552972E-2</v>
      </c>
      <c r="AE230" s="15">
        <f t="shared" si="86"/>
        <v>0.10230706804662366</v>
      </c>
      <c r="AF230" s="15">
        <f t="shared" si="87"/>
        <v>0.23233932208777788</v>
      </c>
      <c r="AG230" s="15">
        <f t="shared" si="88"/>
        <v>0.32746066213248487</v>
      </c>
      <c r="AH230" s="111">
        <f t="shared" si="89"/>
        <v>0.34021936990695012</v>
      </c>
    </row>
    <row r="231" spans="1:34" ht="15.75" x14ac:dyDescent="0.25">
      <c r="A231" s="25">
        <v>694</v>
      </c>
      <c r="B231" s="26" t="s">
        <v>222</v>
      </c>
      <c r="C231" s="25">
        <v>5</v>
      </c>
      <c r="D231" s="25">
        <v>22</v>
      </c>
      <c r="E231" s="31">
        <f>'Tasapainon muutos, pl. tasaus'!D221</f>
        <v>28349</v>
      </c>
      <c r="F231" s="64">
        <v>351.38255617891173</v>
      </c>
      <c r="G231" s="32">
        <v>324.33818341984539</v>
      </c>
      <c r="H231" s="61">
        <f t="shared" si="101"/>
        <v>-27.044372759066334</v>
      </c>
      <c r="I231" s="64">
        <f t="shared" si="90"/>
        <v>31.198275663551499</v>
      </c>
      <c r="J231" s="32">
        <f t="shared" si="91"/>
        <v>13.192499762766268</v>
      </c>
      <c r="K231" s="32">
        <f t="shared" si="92"/>
        <v>-1.4575995877399734</v>
      </c>
      <c r="L231" s="32">
        <f t="shared" si="93"/>
        <v>-2.9805976988575589</v>
      </c>
      <c r="M231" s="32">
        <f t="shared" si="94"/>
        <v>-4.7080638755664674</v>
      </c>
      <c r="N231" s="61">
        <f t="shared" si="95"/>
        <v>319.6301195442789</v>
      </c>
      <c r="O231" s="87">
        <f t="shared" si="82"/>
        <v>-31.752436634632829</v>
      </c>
      <c r="P231" s="32">
        <f>Taulukko5[[#This Row],[Tasaus 2023, €/asukas]]*Taulukko5[[#This Row],[Asukasluku 31.12.2022]]</f>
        <v>884439.91678602144</v>
      </c>
      <c r="Q231" s="32">
        <f>Taulukko5[[#This Row],[Tasaus 2024, €/asukas]]*Taulukko5[[#This Row],[Asukasluku 31.12.2022]]</f>
        <v>373994.17577466095</v>
      </c>
      <c r="R231" s="32">
        <f>Taulukko5[[#This Row],[Tasaus 2025, €/asukas]]*Taulukko5[[#This Row],[Asukasluku 31.12.2022]]</f>
        <v>-41321.49071284051</v>
      </c>
      <c r="S231" s="32">
        <f>Taulukko5[[#This Row],[Tasaus 2026, €/asukas]]*Taulukko5[[#This Row],[Asukasluku 31.12.2022]]</f>
        <v>-84496.964164912933</v>
      </c>
      <c r="T231" s="32">
        <f>Taulukko5[[#This Row],[Tasaus 2027, €/asukas]]*Taulukko5[[#This Row],[Asukasluku 31.12.2022]]</f>
        <v>-133468.90280843378</v>
      </c>
      <c r="U231" s="64">
        <f t="shared" si="96"/>
        <v>4.1539029044851645</v>
      </c>
      <c r="V231" s="32">
        <f t="shared" si="97"/>
        <v>-13.851872996300067</v>
      </c>
      <c r="W231" s="32">
        <f t="shared" si="98"/>
        <v>-28.501972346806308</v>
      </c>
      <c r="X231" s="32">
        <f t="shared" si="99"/>
        <v>-30.024970457923892</v>
      </c>
      <c r="Y231" s="99">
        <f t="shared" si="100"/>
        <v>-31.752436634632801</v>
      </c>
      <c r="Z231" s="110">
        <v>20.5</v>
      </c>
      <c r="AA231" s="34">
        <f t="shared" si="83"/>
        <v>7.8599999999999994</v>
      </c>
      <c r="AB231" s="33">
        <f t="shared" si="84"/>
        <v>-12.64</v>
      </c>
      <c r="AC231" s="32">
        <v>200.8791723587309</v>
      </c>
      <c r="AD231" s="15">
        <f t="shared" si="85"/>
        <v>-2.0678614192351941E-2</v>
      </c>
      <c r="AE231" s="15">
        <f t="shared" si="86"/>
        <v>6.895624286804275E-2</v>
      </c>
      <c r="AF231" s="15">
        <f t="shared" si="87"/>
        <v>0.14188614982894973</v>
      </c>
      <c r="AG231" s="15">
        <f t="shared" si="88"/>
        <v>0.14946781244351789</v>
      </c>
      <c r="AH231" s="111">
        <f t="shared" si="89"/>
        <v>0.15806734098808992</v>
      </c>
    </row>
    <row r="232" spans="1:34" ht="15.75" x14ac:dyDescent="0.25">
      <c r="A232" s="25">
        <v>697</v>
      </c>
      <c r="B232" s="26" t="s">
        <v>223</v>
      </c>
      <c r="C232" s="25">
        <v>18</v>
      </c>
      <c r="D232" s="25">
        <v>26</v>
      </c>
      <c r="E232" s="31">
        <f>'Tasapainon muutos, pl. tasaus'!D222</f>
        <v>1174</v>
      </c>
      <c r="F232" s="64">
        <v>-68.954600411583073</v>
      </c>
      <c r="G232" s="32">
        <v>-11.941660908375688</v>
      </c>
      <c r="H232" s="61">
        <f t="shared" si="101"/>
        <v>57.012939503207384</v>
      </c>
      <c r="I232" s="64">
        <f t="shared" si="90"/>
        <v>-52.85903659872222</v>
      </c>
      <c r="J232" s="32">
        <f t="shared" si="91"/>
        <v>-40.864812499507451</v>
      </c>
      <c r="K232" s="32">
        <f t="shared" si="92"/>
        <v>-28.470539090947359</v>
      </c>
      <c r="L232" s="32">
        <f t="shared" si="93"/>
        <v>-14.993537202064942</v>
      </c>
      <c r="M232" s="32">
        <f t="shared" si="94"/>
        <v>-4.7080638755664674</v>
      </c>
      <c r="N232" s="61">
        <f t="shared" si="95"/>
        <v>-16.649724783942155</v>
      </c>
      <c r="O232" s="87">
        <f t="shared" si="82"/>
        <v>52.304875627640918</v>
      </c>
      <c r="P232" s="32">
        <f>Taulukko5[[#This Row],[Tasaus 2023, €/asukas]]*Taulukko5[[#This Row],[Asukasluku 31.12.2022]]</f>
        <v>-62056.508966899884</v>
      </c>
      <c r="Q232" s="32">
        <f>Taulukko5[[#This Row],[Tasaus 2024, €/asukas]]*Taulukko5[[#This Row],[Asukasluku 31.12.2022]]</f>
        <v>-47975.289874421745</v>
      </c>
      <c r="R232" s="32">
        <f>Taulukko5[[#This Row],[Tasaus 2025, €/asukas]]*Taulukko5[[#This Row],[Asukasluku 31.12.2022]]</f>
        <v>-33424.412892772198</v>
      </c>
      <c r="S232" s="32">
        <f>Taulukko5[[#This Row],[Tasaus 2026, €/asukas]]*Taulukko5[[#This Row],[Asukasluku 31.12.2022]]</f>
        <v>-17602.412675224241</v>
      </c>
      <c r="T232" s="32">
        <f>Taulukko5[[#This Row],[Tasaus 2027, €/asukas]]*Taulukko5[[#This Row],[Asukasluku 31.12.2022]]</f>
        <v>-5527.2669899150324</v>
      </c>
      <c r="U232" s="64">
        <f t="shared" si="96"/>
        <v>4.1539029044851645</v>
      </c>
      <c r="V232" s="32">
        <f t="shared" si="97"/>
        <v>16.148127003699933</v>
      </c>
      <c r="W232" s="32">
        <f t="shared" si="98"/>
        <v>28.542400412260026</v>
      </c>
      <c r="X232" s="32">
        <f t="shared" si="99"/>
        <v>42.019402301142442</v>
      </c>
      <c r="Y232" s="99">
        <f t="shared" si="100"/>
        <v>52.304875627640918</v>
      </c>
      <c r="Z232" s="110">
        <v>22</v>
      </c>
      <c r="AA232" s="34">
        <f t="shared" si="83"/>
        <v>9.36</v>
      </c>
      <c r="AB232" s="33">
        <f t="shared" si="84"/>
        <v>-12.64</v>
      </c>
      <c r="AC232" s="32">
        <v>151.71639149728375</v>
      </c>
      <c r="AD232" s="15">
        <f t="shared" si="85"/>
        <v>-2.7379394299392717E-2</v>
      </c>
      <c r="AE232" s="15">
        <f t="shared" si="86"/>
        <v>-0.10643627128443166</v>
      </c>
      <c r="AF232" s="15">
        <f t="shared" si="87"/>
        <v>-0.18812997152500185</v>
      </c>
      <c r="AG232" s="15">
        <f t="shared" si="88"/>
        <v>-0.27696020111244696</v>
      </c>
      <c r="AH232" s="111">
        <f t="shared" si="89"/>
        <v>-0.3447542820617201</v>
      </c>
    </row>
    <row r="233" spans="1:34" ht="15.75" x14ac:dyDescent="0.25">
      <c r="A233" s="25">
        <v>698</v>
      </c>
      <c r="B233" s="26" t="s">
        <v>224</v>
      </c>
      <c r="C233" s="25">
        <v>19</v>
      </c>
      <c r="D233" s="25">
        <v>21</v>
      </c>
      <c r="E233" s="31">
        <f>'Tasapainon muutos, pl. tasaus'!D223</f>
        <v>64535</v>
      </c>
      <c r="F233" s="64">
        <v>-199.50031344960789</v>
      </c>
      <c r="G233" s="32">
        <v>17.257490890241016</v>
      </c>
      <c r="H233" s="61">
        <f t="shared" si="101"/>
        <v>216.75780433984892</v>
      </c>
      <c r="I233" s="64">
        <f t="shared" si="90"/>
        <v>-212.60390143536375</v>
      </c>
      <c r="J233" s="32">
        <f t="shared" si="91"/>
        <v>-200.60967733614899</v>
      </c>
      <c r="K233" s="32">
        <f t="shared" si="92"/>
        <v>-188.21540392758888</v>
      </c>
      <c r="L233" s="32">
        <f t="shared" si="93"/>
        <v>-174.73840203870648</v>
      </c>
      <c r="M233" s="32">
        <f t="shared" si="94"/>
        <v>-161.46586821541538</v>
      </c>
      <c r="N233" s="61">
        <f t="shared" si="95"/>
        <v>-144.20837732517435</v>
      </c>
      <c r="O233" s="87">
        <f t="shared" si="82"/>
        <v>55.291936124433533</v>
      </c>
      <c r="P233" s="32">
        <f>Taulukko5[[#This Row],[Tasaus 2023, €/asukas]]*Taulukko5[[#This Row],[Asukasluku 31.12.2022]]</f>
        <v>-13720392.7791312</v>
      </c>
      <c r="Q233" s="32">
        <f>Taulukko5[[#This Row],[Tasaus 2024, €/asukas]]*Taulukko5[[#This Row],[Asukasluku 31.12.2022]]</f>
        <v>-12946345.526888374</v>
      </c>
      <c r="R233" s="32">
        <f>Taulukko5[[#This Row],[Tasaus 2025, €/asukas]]*Taulukko5[[#This Row],[Asukasluku 31.12.2022]]</f>
        <v>-12146481.092466949</v>
      </c>
      <c r="S233" s="32">
        <f>Taulukko5[[#This Row],[Tasaus 2026, €/asukas]]*Taulukko5[[#This Row],[Asukasluku 31.12.2022]]</f>
        <v>-11276742.775567923</v>
      </c>
      <c r="T233" s="32">
        <f>Taulukko5[[#This Row],[Tasaus 2027, €/asukas]]*Taulukko5[[#This Row],[Asukasluku 31.12.2022]]</f>
        <v>-10420199.805281831</v>
      </c>
      <c r="U233" s="64">
        <f t="shared" si="96"/>
        <v>4.1539029044851645</v>
      </c>
      <c r="V233" s="32">
        <f t="shared" si="97"/>
        <v>16.148127003699926</v>
      </c>
      <c r="W233" s="32">
        <f t="shared" si="98"/>
        <v>28.542400412260037</v>
      </c>
      <c r="X233" s="32">
        <f t="shared" si="99"/>
        <v>42.019402301142435</v>
      </c>
      <c r="Y233" s="99">
        <f t="shared" si="100"/>
        <v>55.291936124433533</v>
      </c>
      <c r="Z233" s="110">
        <v>21.5</v>
      </c>
      <c r="AA233" s="34">
        <f t="shared" si="83"/>
        <v>8.86</v>
      </c>
      <c r="AB233" s="33">
        <f t="shared" si="84"/>
        <v>-12.64</v>
      </c>
      <c r="AC233" s="32">
        <v>180.8856356748893</v>
      </c>
      <c r="AD233" s="15">
        <f t="shared" si="85"/>
        <v>-2.2964249698362384E-2</v>
      </c>
      <c r="AE233" s="15">
        <f t="shared" si="86"/>
        <v>-8.927257791062744E-2</v>
      </c>
      <c r="AF233" s="15">
        <f t="shared" si="87"/>
        <v>-0.15779252070385552</v>
      </c>
      <c r="AG233" s="15">
        <f t="shared" si="88"/>
        <v>-0.23229817085456722</v>
      </c>
      <c r="AH233" s="111">
        <f t="shared" si="89"/>
        <v>-0.30567344896203502</v>
      </c>
    </row>
    <row r="234" spans="1:34" ht="15.75" x14ac:dyDescent="0.25">
      <c r="A234" s="25">
        <v>700</v>
      </c>
      <c r="B234" s="26" t="s">
        <v>225</v>
      </c>
      <c r="C234" s="25">
        <v>9</v>
      </c>
      <c r="D234" s="25">
        <v>24</v>
      </c>
      <c r="E234" s="31">
        <f>'Tasapainon muutos, pl. tasaus'!D224</f>
        <v>4842</v>
      </c>
      <c r="F234" s="64">
        <v>-181.98492929990141</v>
      </c>
      <c r="G234" s="32">
        <v>-269.61798398708254</v>
      </c>
      <c r="H234" s="61">
        <f t="shared" si="101"/>
        <v>-87.633054687181129</v>
      </c>
      <c r="I234" s="64">
        <f t="shared" si="90"/>
        <v>91.786957591666294</v>
      </c>
      <c r="J234" s="32">
        <f t="shared" si="91"/>
        <v>73.781181690881056</v>
      </c>
      <c r="K234" s="32">
        <f t="shared" si="92"/>
        <v>56.175455099441159</v>
      </c>
      <c r="L234" s="32">
        <f t="shared" si="93"/>
        <v>39.652456988323571</v>
      </c>
      <c r="M234" s="32">
        <f t="shared" si="94"/>
        <v>22.924990811614663</v>
      </c>
      <c r="N234" s="61">
        <f t="shared" si="95"/>
        <v>-246.69299317546788</v>
      </c>
      <c r="O234" s="87">
        <f t="shared" si="82"/>
        <v>-64.708063875566467</v>
      </c>
      <c r="P234" s="32">
        <f>Taulukko5[[#This Row],[Tasaus 2023, €/asukas]]*Taulukko5[[#This Row],[Asukasluku 31.12.2022]]</f>
        <v>444432.44865884818</v>
      </c>
      <c r="Q234" s="32">
        <f>Taulukko5[[#This Row],[Tasaus 2024, €/asukas]]*Taulukko5[[#This Row],[Asukasluku 31.12.2022]]</f>
        <v>357248.48174724606</v>
      </c>
      <c r="R234" s="32">
        <f>Taulukko5[[#This Row],[Tasaus 2025, €/asukas]]*Taulukko5[[#This Row],[Asukasluku 31.12.2022]]</f>
        <v>272001.5535914941</v>
      </c>
      <c r="S234" s="32">
        <f>Taulukko5[[#This Row],[Tasaus 2026, €/asukas]]*Taulukko5[[#This Row],[Asukasluku 31.12.2022]]</f>
        <v>191997.19673746274</v>
      </c>
      <c r="T234" s="32">
        <f>Taulukko5[[#This Row],[Tasaus 2027, €/asukas]]*Taulukko5[[#This Row],[Asukasluku 31.12.2022]]</f>
        <v>111002.8055098382</v>
      </c>
      <c r="U234" s="64">
        <f t="shared" si="96"/>
        <v>4.1539029044851645</v>
      </c>
      <c r="V234" s="32">
        <f t="shared" si="97"/>
        <v>-13.851872996300074</v>
      </c>
      <c r="W234" s="32">
        <f t="shared" si="98"/>
        <v>-31.457599587739971</v>
      </c>
      <c r="X234" s="32">
        <f t="shared" si="99"/>
        <v>-47.980597698857558</v>
      </c>
      <c r="Y234" s="99">
        <f t="shared" si="100"/>
        <v>-64.708063875566467</v>
      </c>
      <c r="Z234" s="110">
        <v>20.5</v>
      </c>
      <c r="AA234" s="34">
        <f t="shared" si="83"/>
        <v>7.8599999999999994</v>
      </c>
      <c r="AB234" s="33">
        <f t="shared" si="84"/>
        <v>-12.64</v>
      </c>
      <c r="AC234" s="32">
        <v>181.98510406713115</v>
      </c>
      <c r="AD234" s="15">
        <f t="shared" si="85"/>
        <v>-2.2825510504161164E-2</v>
      </c>
      <c r="AE234" s="15">
        <f t="shared" si="86"/>
        <v>7.6115422013827885E-2</v>
      </c>
      <c r="AF234" s="15">
        <f t="shared" si="87"/>
        <v>0.17285810148579966</v>
      </c>
      <c r="AG234" s="15">
        <f t="shared" si="88"/>
        <v>0.26365123642844057</v>
      </c>
      <c r="AH234" s="111">
        <f t="shared" si="89"/>
        <v>0.35556791423817186</v>
      </c>
    </row>
    <row r="235" spans="1:34" ht="15.75" x14ac:dyDescent="0.25">
      <c r="A235" s="25">
        <v>702</v>
      </c>
      <c r="B235" s="26" t="s">
        <v>226</v>
      </c>
      <c r="C235" s="25">
        <v>6</v>
      </c>
      <c r="D235" s="25">
        <v>25</v>
      </c>
      <c r="E235" s="31">
        <f>'Tasapainon muutos, pl. tasaus'!D225</f>
        <v>4114</v>
      </c>
      <c r="F235" s="64">
        <v>-459.85791382295162</v>
      </c>
      <c r="G235" s="32">
        <v>-529.70515419815752</v>
      </c>
      <c r="H235" s="61">
        <f t="shared" si="101"/>
        <v>-69.847240375205899</v>
      </c>
      <c r="I235" s="64">
        <f t="shared" si="90"/>
        <v>74.001143279691064</v>
      </c>
      <c r="J235" s="32">
        <f t="shared" si="91"/>
        <v>55.995367378905833</v>
      </c>
      <c r="K235" s="32">
        <f t="shared" si="92"/>
        <v>38.389640787465929</v>
      </c>
      <c r="L235" s="32">
        <f t="shared" si="93"/>
        <v>21.866642676348341</v>
      </c>
      <c r="M235" s="32">
        <f t="shared" si="94"/>
        <v>5.139176499639432</v>
      </c>
      <c r="N235" s="61">
        <f t="shared" si="95"/>
        <v>-524.56597769851805</v>
      </c>
      <c r="O235" s="87">
        <f t="shared" si="82"/>
        <v>-64.708063875566438</v>
      </c>
      <c r="P235" s="32">
        <f>Taulukko5[[#This Row],[Tasaus 2023, €/asukas]]*Taulukko5[[#This Row],[Asukasluku 31.12.2022]]</f>
        <v>304440.70345264906</v>
      </c>
      <c r="Q235" s="32">
        <f>Taulukko5[[#This Row],[Tasaus 2024, €/asukas]]*Taulukko5[[#This Row],[Asukasluku 31.12.2022]]</f>
        <v>230364.94139681858</v>
      </c>
      <c r="R235" s="32">
        <f>Taulukko5[[#This Row],[Tasaus 2025, €/asukas]]*Taulukko5[[#This Row],[Asukasluku 31.12.2022]]</f>
        <v>157934.98219963483</v>
      </c>
      <c r="S235" s="32">
        <f>Taulukko5[[#This Row],[Tasaus 2026, €/asukas]]*Taulukko5[[#This Row],[Asukasluku 31.12.2022]]</f>
        <v>89959.367970497071</v>
      </c>
      <c r="T235" s="32">
        <f>Taulukko5[[#This Row],[Tasaus 2027, €/asukas]]*Taulukko5[[#This Row],[Asukasluku 31.12.2022]]</f>
        <v>21142.572119516622</v>
      </c>
      <c r="U235" s="64">
        <f t="shared" si="96"/>
        <v>4.1539029044851645</v>
      </c>
      <c r="V235" s="32">
        <f t="shared" si="97"/>
        <v>-13.851872996300067</v>
      </c>
      <c r="W235" s="32">
        <f t="shared" si="98"/>
        <v>-31.457599587739971</v>
      </c>
      <c r="X235" s="32">
        <f t="shared" si="99"/>
        <v>-47.980597698857558</v>
      </c>
      <c r="Y235" s="99">
        <f t="shared" si="100"/>
        <v>-64.708063875566467</v>
      </c>
      <c r="Z235" s="110">
        <v>22</v>
      </c>
      <c r="AA235" s="34">
        <f t="shared" si="83"/>
        <v>9.36</v>
      </c>
      <c r="AB235" s="33">
        <f t="shared" si="84"/>
        <v>-12.64</v>
      </c>
      <c r="AC235" s="32">
        <v>148.59009802246948</v>
      </c>
      <c r="AD235" s="15">
        <f t="shared" si="85"/>
        <v>-2.7955448981916819E-2</v>
      </c>
      <c r="AE235" s="15">
        <f t="shared" si="86"/>
        <v>9.3222046291438723E-2</v>
      </c>
      <c r="AF235" s="15">
        <f t="shared" si="87"/>
        <v>0.21170724029661128</v>
      </c>
      <c r="AG235" s="15">
        <f t="shared" si="88"/>
        <v>0.32290575440364833</v>
      </c>
      <c r="AH235" s="111">
        <f t="shared" si="89"/>
        <v>0.43548032296056127</v>
      </c>
    </row>
    <row r="236" spans="1:34" ht="15.75" x14ac:dyDescent="0.25">
      <c r="A236" s="25">
        <v>704</v>
      </c>
      <c r="B236" s="26" t="s">
        <v>227</v>
      </c>
      <c r="C236" s="25">
        <v>2</v>
      </c>
      <c r="D236" s="25">
        <v>24</v>
      </c>
      <c r="E236" s="31">
        <f>'Tasapainon muutos, pl. tasaus'!D226</f>
        <v>6428</v>
      </c>
      <c r="F236" s="64">
        <v>-126.20925045127713</v>
      </c>
      <c r="G236" s="32">
        <v>-146.07780647736885</v>
      </c>
      <c r="H236" s="61">
        <f t="shared" si="101"/>
        <v>-19.868556026091724</v>
      </c>
      <c r="I236" s="64">
        <f t="shared" si="90"/>
        <v>24.022458930576889</v>
      </c>
      <c r="J236" s="32">
        <f t="shared" si="91"/>
        <v>6.0166830297916576</v>
      </c>
      <c r="K236" s="32">
        <f t="shared" si="92"/>
        <v>-1.4575995877399734</v>
      </c>
      <c r="L236" s="32">
        <f t="shared" si="93"/>
        <v>-2.9805976988575589</v>
      </c>
      <c r="M236" s="32">
        <f t="shared" si="94"/>
        <v>-4.7080638755664674</v>
      </c>
      <c r="N236" s="61">
        <f t="shared" si="95"/>
        <v>-150.78587035293532</v>
      </c>
      <c r="O236" s="87">
        <f t="shared" si="82"/>
        <v>-24.576619901658191</v>
      </c>
      <c r="P236" s="32">
        <f>Taulukko5[[#This Row],[Tasaus 2023, €/asukas]]*Taulukko5[[#This Row],[Asukasluku 31.12.2022]]</f>
        <v>154416.36600574825</v>
      </c>
      <c r="Q236" s="32">
        <f>Taulukko5[[#This Row],[Tasaus 2024, €/asukas]]*Taulukko5[[#This Row],[Asukasluku 31.12.2022]]</f>
        <v>38675.238515500772</v>
      </c>
      <c r="R236" s="32">
        <f>Taulukko5[[#This Row],[Tasaus 2025, €/asukas]]*Taulukko5[[#This Row],[Asukasluku 31.12.2022]]</f>
        <v>-9369.45014999255</v>
      </c>
      <c r="S236" s="32">
        <f>Taulukko5[[#This Row],[Tasaus 2026, €/asukas]]*Taulukko5[[#This Row],[Asukasluku 31.12.2022]]</f>
        <v>-19159.282008256389</v>
      </c>
      <c r="T236" s="32">
        <f>Taulukko5[[#This Row],[Tasaus 2027, €/asukas]]*Taulukko5[[#This Row],[Asukasluku 31.12.2022]]</f>
        <v>-30263.434592141253</v>
      </c>
      <c r="U236" s="64">
        <f t="shared" si="96"/>
        <v>4.1539029044851645</v>
      </c>
      <c r="V236" s="32">
        <f t="shared" si="97"/>
        <v>-13.851872996300067</v>
      </c>
      <c r="W236" s="32">
        <f t="shared" si="98"/>
        <v>-21.326155613831698</v>
      </c>
      <c r="X236" s="32">
        <f t="shared" si="99"/>
        <v>-22.849153724949282</v>
      </c>
      <c r="Y236" s="99">
        <f t="shared" si="100"/>
        <v>-24.576619901658191</v>
      </c>
      <c r="Z236" s="110">
        <v>19.75</v>
      </c>
      <c r="AA236" s="34">
        <f t="shared" si="83"/>
        <v>7.1099999999999994</v>
      </c>
      <c r="AB236" s="33">
        <f t="shared" si="84"/>
        <v>-12.64</v>
      </c>
      <c r="AC236" s="32">
        <v>206.14329483384023</v>
      </c>
      <c r="AD236" s="15">
        <f t="shared" si="85"/>
        <v>-2.0150560355763097E-2</v>
      </c>
      <c r="AE236" s="15">
        <f t="shared" si="86"/>
        <v>6.7195360428604925E-2</v>
      </c>
      <c r="AF236" s="15">
        <f t="shared" si="87"/>
        <v>0.10345306468018489</v>
      </c>
      <c r="AG236" s="15">
        <f t="shared" si="88"/>
        <v>0.11084112021866449</v>
      </c>
      <c r="AH236" s="111">
        <f t="shared" si="89"/>
        <v>0.11922104922921666</v>
      </c>
    </row>
    <row r="237" spans="1:34" ht="15.75" x14ac:dyDescent="0.25">
      <c r="A237" s="25">
        <v>707</v>
      </c>
      <c r="B237" s="26" t="s">
        <v>228</v>
      </c>
      <c r="C237" s="25">
        <v>12</v>
      </c>
      <c r="D237" s="25">
        <v>25</v>
      </c>
      <c r="E237" s="31">
        <f>'Tasapainon muutos, pl. tasaus'!D227</f>
        <v>1960</v>
      </c>
      <c r="F237" s="64">
        <v>607.63849420720635</v>
      </c>
      <c r="G237" s="32">
        <v>617.9582316144498</v>
      </c>
      <c r="H237" s="61">
        <f t="shared" si="101"/>
        <v>10.319737407243451</v>
      </c>
      <c r="I237" s="64">
        <f t="shared" si="90"/>
        <v>-6.1658345027582868</v>
      </c>
      <c r="J237" s="32">
        <f t="shared" si="91"/>
        <v>1.1481270036999331</v>
      </c>
      <c r="K237" s="32">
        <f t="shared" si="92"/>
        <v>-1.4575995877399734</v>
      </c>
      <c r="L237" s="32">
        <f t="shared" si="93"/>
        <v>-2.9805976988575589</v>
      </c>
      <c r="M237" s="32">
        <f t="shared" si="94"/>
        <v>-4.7080638755664674</v>
      </c>
      <c r="N237" s="61">
        <f t="shared" si="95"/>
        <v>613.25016773888331</v>
      </c>
      <c r="O237" s="87">
        <f t="shared" si="82"/>
        <v>5.6116735316769564</v>
      </c>
      <c r="P237" s="32">
        <f>Taulukko5[[#This Row],[Tasaus 2023, €/asukas]]*Taulukko5[[#This Row],[Asukasluku 31.12.2022]]</f>
        <v>-12085.035625406243</v>
      </c>
      <c r="Q237" s="32">
        <f>Taulukko5[[#This Row],[Tasaus 2024, €/asukas]]*Taulukko5[[#This Row],[Asukasluku 31.12.2022]]</f>
        <v>2250.3289272518691</v>
      </c>
      <c r="R237" s="32">
        <f>Taulukko5[[#This Row],[Tasaus 2025, €/asukas]]*Taulukko5[[#This Row],[Asukasluku 31.12.2022]]</f>
        <v>-2856.8951919703482</v>
      </c>
      <c r="S237" s="32">
        <f>Taulukko5[[#This Row],[Tasaus 2026, €/asukas]]*Taulukko5[[#This Row],[Asukasluku 31.12.2022]]</f>
        <v>-5841.9714897608155</v>
      </c>
      <c r="T237" s="32">
        <f>Taulukko5[[#This Row],[Tasaus 2027, €/asukas]]*Taulukko5[[#This Row],[Asukasluku 31.12.2022]]</f>
        <v>-9227.8051961102756</v>
      </c>
      <c r="U237" s="64">
        <f t="shared" si="96"/>
        <v>4.1539029044851645</v>
      </c>
      <c r="V237" s="32">
        <f t="shared" si="97"/>
        <v>11.467864410943385</v>
      </c>
      <c r="W237" s="32">
        <f t="shared" si="98"/>
        <v>8.8621378195034772</v>
      </c>
      <c r="X237" s="32">
        <f t="shared" si="99"/>
        <v>7.3391397083858925</v>
      </c>
      <c r="Y237" s="99">
        <f t="shared" si="100"/>
        <v>5.6116735316769839</v>
      </c>
      <c r="Z237" s="110">
        <v>21.500000000000004</v>
      </c>
      <c r="AA237" s="34">
        <f t="shared" si="83"/>
        <v>8.860000000000003</v>
      </c>
      <c r="AB237" s="33">
        <f t="shared" si="84"/>
        <v>-12.64</v>
      </c>
      <c r="AC237" s="32">
        <v>122.36750824153314</v>
      </c>
      <c r="AD237" s="15">
        <f t="shared" si="85"/>
        <v>-3.3946126420144551E-2</v>
      </c>
      <c r="AE237" s="15">
        <f t="shared" si="86"/>
        <v>-9.3716580289497475E-2</v>
      </c>
      <c r="AF237" s="15">
        <f t="shared" si="87"/>
        <v>-7.2422311664719755E-2</v>
      </c>
      <c r="AG237" s="15">
        <f t="shared" si="88"/>
        <v>-5.9976212753304163E-2</v>
      </c>
      <c r="AH237" s="111">
        <f t="shared" si="89"/>
        <v>-4.5859179551163795E-2</v>
      </c>
    </row>
    <row r="238" spans="1:34" ht="15.75" x14ac:dyDescent="0.25">
      <c r="A238" s="25">
        <v>710</v>
      </c>
      <c r="B238" s="26" t="s">
        <v>229</v>
      </c>
      <c r="C238" s="25">
        <v>33</v>
      </c>
      <c r="D238" s="25">
        <v>22</v>
      </c>
      <c r="E238" s="31">
        <f>'Tasapainon muutos, pl. tasaus'!D228</f>
        <v>27306</v>
      </c>
      <c r="F238" s="64">
        <v>2273.4432994498748</v>
      </c>
      <c r="G238" s="32">
        <v>2264.8887539098791</v>
      </c>
      <c r="H238" s="61">
        <f t="shared" si="101"/>
        <v>-8.5545455399956154</v>
      </c>
      <c r="I238" s="64">
        <f t="shared" si="90"/>
        <v>12.70844844448078</v>
      </c>
      <c r="J238" s="32">
        <f t="shared" si="91"/>
        <v>1.1481270036999331</v>
      </c>
      <c r="K238" s="32">
        <f t="shared" si="92"/>
        <v>-1.4575995877399734</v>
      </c>
      <c r="L238" s="32">
        <f t="shared" si="93"/>
        <v>-2.9805976988575589</v>
      </c>
      <c r="M238" s="32">
        <f t="shared" si="94"/>
        <v>-4.7080638755664674</v>
      </c>
      <c r="N238" s="61">
        <f t="shared" si="95"/>
        <v>2260.1806900343126</v>
      </c>
      <c r="O238" s="87">
        <f t="shared" si="82"/>
        <v>-13.26260941556211</v>
      </c>
      <c r="P238" s="32">
        <f>Taulukko5[[#This Row],[Tasaus 2023, €/asukas]]*Taulukko5[[#This Row],[Asukasluku 31.12.2022]]</f>
        <v>347016.89322499215</v>
      </c>
      <c r="Q238" s="32">
        <f>Taulukko5[[#This Row],[Tasaus 2024, €/asukas]]*Taulukko5[[#This Row],[Asukasluku 31.12.2022]]</f>
        <v>31350.755963030373</v>
      </c>
      <c r="R238" s="32">
        <f>Taulukko5[[#This Row],[Tasaus 2025, €/asukas]]*Taulukko5[[#This Row],[Asukasluku 31.12.2022]]</f>
        <v>-39801.214342827712</v>
      </c>
      <c r="S238" s="32">
        <f>Taulukko5[[#This Row],[Tasaus 2026, €/asukas]]*Taulukko5[[#This Row],[Asukasluku 31.12.2022]]</f>
        <v>-81388.200765004498</v>
      </c>
      <c r="T238" s="32">
        <f>Taulukko5[[#This Row],[Tasaus 2027, €/asukas]]*Taulukko5[[#This Row],[Asukasluku 31.12.2022]]</f>
        <v>-128558.39218621796</v>
      </c>
      <c r="U238" s="64">
        <f t="shared" si="96"/>
        <v>4.1539029044851645</v>
      </c>
      <c r="V238" s="32">
        <f t="shared" si="97"/>
        <v>-7.406418536295682</v>
      </c>
      <c r="W238" s="32">
        <f t="shared" si="98"/>
        <v>-10.01214512773559</v>
      </c>
      <c r="X238" s="32">
        <f t="shared" si="99"/>
        <v>-11.535143238853173</v>
      </c>
      <c r="Y238" s="99">
        <f t="shared" si="100"/>
        <v>-13.262609415562082</v>
      </c>
      <c r="Z238" s="110">
        <v>22</v>
      </c>
      <c r="AA238" s="34">
        <f t="shared" si="83"/>
        <v>9.36</v>
      </c>
      <c r="AB238" s="33">
        <f t="shared" si="84"/>
        <v>-12.64</v>
      </c>
      <c r="AC238" s="32">
        <v>184.97980059335657</v>
      </c>
      <c r="AD238" s="15">
        <f t="shared" si="85"/>
        <v>-2.2455981091777377E-2</v>
      </c>
      <c r="AE238" s="15">
        <f t="shared" si="86"/>
        <v>4.0039066495575405E-2</v>
      </c>
      <c r="AF238" s="15">
        <f t="shared" si="87"/>
        <v>5.4125613151380862E-2</v>
      </c>
      <c r="AG238" s="15">
        <f t="shared" si="88"/>
        <v>6.2358934336895648E-2</v>
      </c>
      <c r="AH238" s="111">
        <f t="shared" si="89"/>
        <v>7.1697608998495158E-2</v>
      </c>
    </row>
    <row r="239" spans="1:34" ht="15.75" x14ac:dyDescent="0.25">
      <c r="A239" s="25">
        <v>729</v>
      </c>
      <c r="B239" s="26" t="s">
        <v>230</v>
      </c>
      <c r="C239" s="25">
        <v>13</v>
      </c>
      <c r="D239" s="25">
        <v>24</v>
      </c>
      <c r="E239" s="31">
        <f>'Tasapainon muutos, pl. tasaus'!D229</f>
        <v>8975</v>
      </c>
      <c r="F239" s="64">
        <v>253.8860413991309</v>
      </c>
      <c r="G239" s="32">
        <v>325.7289877945251</v>
      </c>
      <c r="H239" s="61">
        <f t="shared" si="101"/>
        <v>71.842946395394193</v>
      </c>
      <c r="I239" s="64">
        <f t="shared" si="90"/>
        <v>-67.689043490909029</v>
      </c>
      <c r="J239" s="32">
        <f t="shared" si="91"/>
        <v>-55.69481939169426</v>
      </c>
      <c r="K239" s="32">
        <f t="shared" si="92"/>
        <v>-43.300545983134164</v>
      </c>
      <c r="L239" s="32">
        <f t="shared" si="93"/>
        <v>-29.823544094251751</v>
      </c>
      <c r="M239" s="32">
        <f t="shared" si="94"/>
        <v>-16.55101027096066</v>
      </c>
      <c r="N239" s="61">
        <f t="shared" si="95"/>
        <v>309.17797752356444</v>
      </c>
      <c r="O239" s="87">
        <f t="shared" si="82"/>
        <v>55.291936124433533</v>
      </c>
      <c r="P239" s="32">
        <f>Taulukko5[[#This Row],[Tasaus 2023, €/asukas]]*Taulukko5[[#This Row],[Asukasluku 31.12.2022]]</f>
        <v>-607509.16533090849</v>
      </c>
      <c r="Q239" s="32">
        <f>Taulukko5[[#This Row],[Tasaus 2024, €/asukas]]*Taulukko5[[#This Row],[Asukasluku 31.12.2022]]</f>
        <v>-499861.00404045597</v>
      </c>
      <c r="R239" s="32">
        <f>Taulukko5[[#This Row],[Tasaus 2025, €/asukas]]*Taulukko5[[#This Row],[Asukasluku 31.12.2022]]</f>
        <v>-388622.40019862913</v>
      </c>
      <c r="S239" s="32">
        <f>Taulukko5[[#This Row],[Tasaus 2026, €/asukas]]*Taulukko5[[#This Row],[Asukasluku 31.12.2022]]</f>
        <v>-267666.30824590946</v>
      </c>
      <c r="T239" s="32">
        <f>Taulukko5[[#This Row],[Tasaus 2027, €/asukas]]*Taulukko5[[#This Row],[Asukasluku 31.12.2022]]</f>
        <v>-148545.31718187191</v>
      </c>
      <c r="U239" s="64">
        <f t="shared" si="96"/>
        <v>4.1539029044851645</v>
      </c>
      <c r="V239" s="32">
        <f t="shared" si="97"/>
        <v>16.148127003699933</v>
      </c>
      <c r="W239" s="32">
        <f t="shared" si="98"/>
        <v>28.542400412260029</v>
      </c>
      <c r="X239" s="32">
        <f t="shared" si="99"/>
        <v>42.019402301142442</v>
      </c>
      <c r="Y239" s="99">
        <f t="shared" si="100"/>
        <v>55.291936124433533</v>
      </c>
      <c r="Z239" s="110">
        <v>22</v>
      </c>
      <c r="AA239" s="34">
        <f t="shared" si="83"/>
        <v>9.36</v>
      </c>
      <c r="AB239" s="33">
        <f t="shared" si="84"/>
        <v>-12.64</v>
      </c>
      <c r="AC239" s="32">
        <v>141.8691985294825</v>
      </c>
      <c r="AD239" s="15">
        <f t="shared" si="85"/>
        <v>-2.9279808073504571E-2</v>
      </c>
      <c r="AE239" s="15">
        <f t="shared" si="86"/>
        <v>-0.11382405181026038</v>
      </c>
      <c r="AF239" s="15">
        <f t="shared" si="87"/>
        <v>-0.20118814166930321</v>
      </c>
      <c r="AG239" s="15">
        <f t="shared" si="88"/>
        <v>-0.2961841099878364</v>
      </c>
      <c r="AH239" s="111">
        <f t="shared" si="89"/>
        <v>-0.38973883476858479</v>
      </c>
    </row>
    <row r="240" spans="1:34" ht="15.75" x14ac:dyDescent="0.25">
      <c r="A240" s="25">
        <v>732</v>
      </c>
      <c r="B240" s="26" t="s">
        <v>231</v>
      </c>
      <c r="C240" s="25">
        <v>19</v>
      </c>
      <c r="D240" s="25">
        <v>25</v>
      </c>
      <c r="E240" s="31">
        <f>'Tasapainon muutos, pl. tasaus'!D230</f>
        <v>3336</v>
      </c>
      <c r="F240" s="64">
        <v>779.62014582751169</v>
      </c>
      <c r="G240" s="32">
        <v>683.13504699145597</v>
      </c>
      <c r="H240" s="61">
        <f t="shared" si="101"/>
        <v>-96.485098836055727</v>
      </c>
      <c r="I240" s="64">
        <f t="shared" si="90"/>
        <v>100.63900174054089</v>
      </c>
      <c r="J240" s="32">
        <f t="shared" si="91"/>
        <v>82.633225839755653</v>
      </c>
      <c r="K240" s="32">
        <f t="shared" si="92"/>
        <v>65.027499248315749</v>
      </c>
      <c r="L240" s="32">
        <f t="shared" si="93"/>
        <v>48.504501137198169</v>
      </c>
      <c r="M240" s="32">
        <f t="shared" si="94"/>
        <v>31.77703496048926</v>
      </c>
      <c r="N240" s="61">
        <f t="shared" si="95"/>
        <v>714.9120819519452</v>
      </c>
      <c r="O240" s="87">
        <f t="shared" si="82"/>
        <v>-64.708063875566495</v>
      </c>
      <c r="P240" s="32">
        <f>Taulukko5[[#This Row],[Tasaus 2023, €/asukas]]*Taulukko5[[#This Row],[Asukasluku 31.12.2022]]</f>
        <v>335731.70980644441</v>
      </c>
      <c r="Q240" s="32">
        <f>Taulukko5[[#This Row],[Tasaus 2024, €/asukas]]*Taulukko5[[#This Row],[Asukasluku 31.12.2022]]</f>
        <v>275664.44140142488</v>
      </c>
      <c r="R240" s="32">
        <f>Taulukko5[[#This Row],[Tasaus 2025, €/asukas]]*Taulukko5[[#This Row],[Asukasluku 31.12.2022]]</f>
        <v>216931.73749238133</v>
      </c>
      <c r="S240" s="32">
        <f>Taulukko5[[#This Row],[Tasaus 2026, €/asukas]]*Taulukko5[[#This Row],[Asukasluku 31.12.2022]]</f>
        <v>161811.01579369308</v>
      </c>
      <c r="T240" s="32">
        <f>Taulukko5[[#This Row],[Tasaus 2027, €/asukas]]*Taulukko5[[#This Row],[Asukasluku 31.12.2022]]</f>
        <v>106008.18862819218</v>
      </c>
      <c r="U240" s="64">
        <f t="shared" si="96"/>
        <v>4.1539029044851645</v>
      </c>
      <c r="V240" s="32">
        <f t="shared" si="97"/>
        <v>-13.851872996300074</v>
      </c>
      <c r="W240" s="32">
        <f t="shared" si="98"/>
        <v>-31.457599587739978</v>
      </c>
      <c r="X240" s="32">
        <f t="shared" si="99"/>
        <v>-47.980597698857558</v>
      </c>
      <c r="Y240" s="99">
        <f t="shared" si="100"/>
        <v>-64.708063875566467</v>
      </c>
      <c r="Z240" s="110">
        <v>20.25</v>
      </c>
      <c r="AA240" s="34">
        <f t="shared" si="83"/>
        <v>7.6099999999999994</v>
      </c>
      <c r="AB240" s="33">
        <f t="shared" si="84"/>
        <v>-12.64</v>
      </c>
      <c r="AC240" s="32">
        <v>143.34531255385903</v>
      </c>
      <c r="AD240" s="15">
        <f t="shared" si="85"/>
        <v>-2.8978296049439509E-2</v>
      </c>
      <c r="AE240" s="15">
        <f t="shared" si="86"/>
        <v>9.6632898205830903E-2</v>
      </c>
      <c r="AF240" s="15">
        <f t="shared" si="87"/>
        <v>0.21945328401248165</v>
      </c>
      <c r="AG240" s="15">
        <f t="shared" si="88"/>
        <v>0.33472038146228078</v>
      </c>
      <c r="AH240" s="111">
        <f t="shared" si="89"/>
        <v>0.45141388108699926</v>
      </c>
    </row>
    <row r="241" spans="1:34" ht="15.75" x14ac:dyDescent="0.25">
      <c r="A241" s="25">
        <v>734</v>
      </c>
      <c r="B241" s="26" t="s">
        <v>232</v>
      </c>
      <c r="C241" s="25">
        <v>2</v>
      </c>
      <c r="D241" s="25">
        <v>21</v>
      </c>
      <c r="E241" s="31">
        <f>'Tasapainon muutos, pl. tasaus'!D231</f>
        <v>50933</v>
      </c>
      <c r="F241" s="64">
        <v>122.00240778731113</v>
      </c>
      <c r="G241" s="32">
        <v>131.54883036555063</v>
      </c>
      <c r="H241" s="61">
        <f t="shared" si="101"/>
        <v>9.5464225782395005</v>
      </c>
      <c r="I241" s="64">
        <f t="shared" si="90"/>
        <v>-5.3925196737543359</v>
      </c>
      <c r="J241" s="32">
        <f t="shared" si="91"/>
        <v>1.1481270036999331</v>
      </c>
      <c r="K241" s="32">
        <f t="shared" si="92"/>
        <v>-1.4575995877399734</v>
      </c>
      <c r="L241" s="32">
        <f t="shared" si="93"/>
        <v>-2.9805976988575589</v>
      </c>
      <c r="M241" s="32">
        <f t="shared" si="94"/>
        <v>-4.7080638755664674</v>
      </c>
      <c r="N241" s="61">
        <f t="shared" si="95"/>
        <v>126.84076648998416</v>
      </c>
      <c r="O241" s="87">
        <f t="shared" si="82"/>
        <v>4.8383587026730339</v>
      </c>
      <c r="P241" s="32">
        <f>Taulukko5[[#This Row],[Tasaus 2023, €/asukas]]*Taulukko5[[#This Row],[Asukasluku 31.12.2022]]</f>
        <v>-274657.2045433296</v>
      </c>
      <c r="Q241" s="32">
        <f>Taulukko5[[#This Row],[Tasaus 2024, €/asukas]]*Taulukko5[[#This Row],[Asukasluku 31.12.2022]]</f>
        <v>58477.552679448694</v>
      </c>
      <c r="R241" s="32">
        <f>Taulukko5[[#This Row],[Tasaus 2025, €/asukas]]*Taulukko5[[#This Row],[Asukasluku 31.12.2022]]</f>
        <v>-74239.919802360062</v>
      </c>
      <c r="S241" s="32">
        <f>Taulukko5[[#This Row],[Tasaus 2026, €/asukas]]*Taulukko5[[#This Row],[Asukasluku 31.12.2022]]</f>
        <v>-151810.78259591205</v>
      </c>
      <c r="T241" s="32">
        <f>Taulukko5[[#This Row],[Tasaus 2027, €/asukas]]*Taulukko5[[#This Row],[Asukasluku 31.12.2022]]</f>
        <v>-239795.8173742269</v>
      </c>
      <c r="U241" s="64">
        <f t="shared" si="96"/>
        <v>4.1539029044851645</v>
      </c>
      <c r="V241" s="32">
        <f t="shared" si="97"/>
        <v>10.694549581939434</v>
      </c>
      <c r="W241" s="32">
        <f t="shared" si="98"/>
        <v>8.0888229904995264</v>
      </c>
      <c r="X241" s="32">
        <f t="shared" si="99"/>
        <v>6.5658248793819416</v>
      </c>
      <c r="Y241" s="99">
        <f t="shared" si="100"/>
        <v>4.838358702673033</v>
      </c>
      <c r="Z241" s="110">
        <v>20.75</v>
      </c>
      <c r="AA241" s="34">
        <f t="shared" si="83"/>
        <v>8.11</v>
      </c>
      <c r="AB241" s="33">
        <f t="shared" si="84"/>
        <v>-12.64</v>
      </c>
      <c r="AC241" s="32">
        <v>174.9445659682161</v>
      </c>
      <c r="AD241" s="15">
        <f t="shared" si="85"/>
        <v>-2.3744109349700206E-2</v>
      </c>
      <c r="AE241" s="15">
        <f t="shared" si="86"/>
        <v>-6.113107613689709E-2</v>
      </c>
      <c r="AF241" s="15">
        <f t="shared" si="87"/>
        <v>-4.623649180374715E-2</v>
      </c>
      <c r="AG241" s="15">
        <f t="shared" si="88"/>
        <v>-3.7530887816057228E-2</v>
      </c>
      <c r="AH241" s="111">
        <f t="shared" si="89"/>
        <v>-2.7656524659085812E-2</v>
      </c>
    </row>
    <row r="242" spans="1:34" ht="15.75" x14ac:dyDescent="0.25">
      <c r="A242" s="25">
        <v>738</v>
      </c>
      <c r="B242" s="26" t="s">
        <v>233</v>
      </c>
      <c r="C242" s="25">
        <v>2</v>
      </c>
      <c r="D242" s="25">
        <v>25</v>
      </c>
      <c r="E242" s="31">
        <f>'Tasapainon muutos, pl. tasaus'!D232</f>
        <v>2917</v>
      </c>
      <c r="F242" s="64">
        <v>148.48678453935563</v>
      </c>
      <c r="G242" s="32">
        <v>131.11765495704103</v>
      </c>
      <c r="H242" s="61">
        <f t="shared" si="101"/>
        <v>-17.369129582314599</v>
      </c>
      <c r="I242" s="64">
        <f t="shared" si="90"/>
        <v>21.523032486799764</v>
      </c>
      <c r="J242" s="32">
        <f t="shared" si="91"/>
        <v>3.5172565860145326</v>
      </c>
      <c r="K242" s="32">
        <f t="shared" si="92"/>
        <v>-1.4575995877399734</v>
      </c>
      <c r="L242" s="32">
        <f t="shared" si="93"/>
        <v>-2.9805976988575589</v>
      </c>
      <c r="M242" s="32">
        <f t="shared" si="94"/>
        <v>-4.7080638755664674</v>
      </c>
      <c r="N242" s="61">
        <f t="shared" si="95"/>
        <v>126.40959108147456</v>
      </c>
      <c r="O242" s="87">
        <f t="shared" si="82"/>
        <v>-22.077193457881066</v>
      </c>
      <c r="P242" s="32">
        <f>Taulukko5[[#This Row],[Tasaus 2023, €/asukas]]*Taulukko5[[#This Row],[Asukasluku 31.12.2022]]</f>
        <v>62782.685763994908</v>
      </c>
      <c r="Q242" s="32">
        <f>Taulukko5[[#This Row],[Tasaus 2024, €/asukas]]*Taulukko5[[#This Row],[Asukasluku 31.12.2022]]</f>
        <v>10259.837461404391</v>
      </c>
      <c r="R242" s="32">
        <f>Taulukko5[[#This Row],[Tasaus 2025, €/asukas]]*Taulukko5[[#This Row],[Asukasluku 31.12.2022]]</f>
        <v>-4251.8179974375025</v>
      </c>
      <c r="S242" s="32">
        <f>Taulukko5[[#This Row],[Tasaus 2026, €/asukas]]*Taulukko5[[#This Row],[Asukasluku 31.12.2022]]</f>
        <v>-8694.4034875674988</v>
      </c>
      <c r="T242" s="32">
        <f>Taulukko5[[#This Row],[Tasaus 2027, €/asukas]]*Taulukko5[[#This Row],[Asukasluku 31.12.2022]]</f>
        <v>-13733.422325027386</v>
      </c>
      <c r="U242" s="64">
        <f t="shared" si="96"/>
        <v>4.1539029044851645</v>
      </c>
      <c r="V242" s="32">
        <f t="shared" si="97"/>
        <v>-13.851872996300067</v>
      </c>
      <c r="W242" s="32">
        <f t="shared" si="98"/>
        <v>-18.826729170054573</v>
      </c>
      <c r="X242" s="32">
        <f t="shared" si="99"/>
        <v>-20.349727281172157</v>
      </c>
      <c r="Y242" s="99">
        <f t="shared" si="100"/>
        <v>-22.077193457881066</v>
      </c>
      <c r="Z242" s="110">
        <v>21.5</v>
      </c>
      <c r="AA242" s="34">
        <f t="shared" si="83"/>
        <v>8.86</v>
      </c>
      <c r="AB242" s="33">
        <f t="shared" si="84"/>
        <v>-12.64</v>
      </c>
      <c r="AC242" s="32">
        <v>178.98263343092535</v>
      </c>
      <c r="AD242" s="15">
        <f t="shared" si="85"/>
        <v>-2.3208413156398648E-2</v>
      </c>
      <c r="AE242" s="15">
        <f t="shared" si="86"/>
        <v>7.7392273936152084E-2</v>
      </c>
      <c r="AF242" s="15">
        <f t="shared" si="87"/>
        <v>0.10518746321452668</v>
      </c>
      <c r="AG242" s="15">
        <f t="shared" si="88"/>
        <v>0.11369665811194869</v>
      </c>
      <c r="AH242" s="111">
        <f t="shared" si="89"/>
        <v>0.12334824354007118</v>
      </c>
    </row>
    <row r="243" spans="1:34" ht="15.75" x14ac:dyDescent="0.25">
      <c r="A243" s="25">
        <v>739</v>
      </c>
      <c r="B243" s="26" t="s">
        <v>234</v>
      </c>
      <c r="C243" s="25">
        <v>9</v>
      </c>
      <c r="D243" s="25">
        <v>25</v>
      </c>
      <c r="E243" s="31">
        <f>'Tasapainon muutos, pl. tasaus'!D233</f>
        <v>3256</v>
      </c>
      <c r="F243" s="64">
        <v>92.384900240734424</v>
      </c>
      <c r="G243" s="32">
        <v>-202.96703349438573</v>
      </c>
      <c r="H243" s="61">
        <f t="shared" si="101"/>
        <v>-295.35193373512016</v>
      </c>
      <c r="I243" s="64">
        <f t="shared" si="90"/>
        <v>299.50583663960532</v>
      </c>
      <c r="J243" s="32">
        <f t="shared" si="91"/>
        <v>281.50006073882008</v>
      </c>
      <c r="K243" s="32">
        <f t="shared" si="92"/>
        <v>263.89433414738016</v>
      </c>
      <c r="L243" s="32">
        <f t="shared" si="93"/>
        <v>247.37133603626259</v>
      </c>
      <c r="M243" s="32">
        <f t="shared" si="94"/>
        <v>230.64386985955369</v>
      </c>
      <c r="N243" s="61">
        <f t="shared" si="95"/>
        <v>27.676836365167958</v>
      </c>
      <c r="O243" s="87">
        <f t="shared" si="82"/>
        <v>-64.708063875566467</v>
      </c>
      <c r="P243" s="32">
        <f>Taulukko5[[#This Row],[Tasaus 2023, €/asukas]]*Taulukko5[[#This Row],[Asukasluku 31.12.2022]]</f>
        <v>975191.00409855496</v>
      </c>
      <c r="Q243" s="32">
        <f>Taulukko5[[#This Row],[Tasaus 2024, €/asukas]]*Taulukko5[[#This Row],[Asukasluku 31.12.2022]]</f>
        <v>916564.19776559819</v>
      </c>
      <c r="R243" s="32">
        <f>Taulukko5[[#This Row],[Tasaus 2025, €/asukas]]*Taulukko5[[#This Row],[Asukasluku 31.12.2022]]</f>
        <v>859239.95198386977</v>
      </c>
      <c r="S243" s="32">
        <f>Taulukko5[[#This Row],[Tasaus 2026, €/asukas]]*Taulukko5[[#This Row],[Asukasluku 31.12.2022]]</f>
        <v>805441.07013407105</v>
      </c>
      <c r="T243" s="32">
        <f>Taulukko5[[#This Row],[Tasaus 2027, €/asukas]]*Taulukko5[[#This Row],[Asukasluku 31.12.2022]]</f>
        <v>750976.44026270683</v>
      </c>
      <c r="U243" s="64">
        <f t="shared" si="96"/>
        <v>4.1539029044851645</v>
      </c>
      <c r="V243" s="32">
        <f t="shared" si="97"/>
        <v>-13.851872996300074</v>
      </c>
      <c r="W243" s="32">
        <f t="shared" si="98"/>
        <v>-31.457599587739992</v>
      </c>
      <c r="X243" s="32">
        <f t="shared" si="99"/>
        <v>-47.980597698857565</v>
      </c>
      <c r="Y243" s="99">
        <f t="shared" si="100"/>
        <v>-64.708063875566467</v>
      </c>
      <c r="Z243" s="110">
        <v>21.5</v>
      </c>
      <c r="AA243" s="34">
        <f t="shared" si="83"/>
        <v>8.86</v>
      </c>
      <c r="AB243" s="33">
        <f t="shared" si="84"/>
        <v>-12.64</v>
      </c>
      <c r="AC243" s="32">
        <v>149.53455213106608</v>
      </c>
      <c r="AD243" s="15">
        <f t="shared" si="85"/>
        <v>-2.7778883510777463E-2</v>
      </c>
      <c r="AE243" s="15">
        <f t="shared" si="86"/>
        <v>9.2633259664020626E-2</v>
      </c>
      <c r="AF243" s="15">
        <f t="shared" si="87"/>
        <v>0.21037010603520989</v>
      </c>
      <c r="AG243" s="15">
        <f t="shared" si="88"/>
        <v>0.32086629488014834</v>
      </c>
      <c r="AH243" s="111">
        <f t="shared" si="89"/>
        <v>0.43272984707139966</v>
      </c>
    </row>
    <row r="244" spans="1:34" ht="15.75" x14ac:dyDescent="0.25">
      <c r="A244" s="25">
        <v>740</v>
      </c>
      <c r="B244" s="26" t="s">
        <v>235</v>
      </c>
      <c r="C244" s="25">
        <v>10</v>
      </c>
      <c r="D244" s="25">
        <v>22</v>
      </c>
      <c r="E244" s="31">
        <f>'Tasapainon muutos, pl. tasaus'!D234</f>
        <v>32085</v>
      </c>
      <c r="F244" s="64">
        <v>34.245479563194884</v>
      </c>
      <c r="G244" s="32">
        <v>103.04954380982944</v>
      </c>
      <c r="H244" s="61">
        <f t="shared" si="101"/>
        <v>68.804064246634567</v>
      </c>
      <c r="I244" s="64">
        <f t="shared" si="90"/>
        <v>-64.650161342149403</v>
      </c>
      <c r="J244" s="32">
        <f t="shared" si="91"/>
        <v>-52.655937242934634</v>
      </c>
      <c r="K244" s="32">
        <f t="shared" si="92"/>
        <v>-40.261663834374538</v>
      </c>
      <c r="L244" s="32">
        <f t="shared" si="93"/>
        <v>-26.784661945492125</v>
      </c>
      <c r="M244" s="32">
        <f t="shared" si="94"/>
        <v>-13.512128122201034</v>
      </c>
      <c r="N244" s="61">
        <f t="shared" si="95"/>
        <v>89.53741568762841</v>
      </c>
      <c r="O244" s="87">
        <f t="shared" si="82"/>
        <v>55.291936124433526</v>
      </c>
      <c r="P244" s="32">
        <f>Taulukko5[[#This Row],[Tasaus 2023, €/asukas]]*Taulukko5[[#This Row],[Asukasluku 31.12.2022]]</f>
        <v>-2074300.4266628637</v>
      </c>
      <c r="Q244" s="32">
        <f>Taulukko5[[#This Row],[Tasaus 2024, €/asukas]]*Taulukko5[[#This Row],[Asukasluku 31.12.2022]]</f>
        <v>-1689465.7464395578</v>
      </c>
      <c r="R244" s="32">
        <f>Taulukko5[[#This Row],[Tasaus 2025, €/asukas]]*Taulukko5[[#This Row],[Asukasluku 31.12.2022]]</f>
        <v>-1291795.4841259071</v>
      </c>
      <c r="S244" s="32">
        <f>Taulukko5[[#This Row],[Tasaus 2026, €/asukas]]*Taulukko5[[#This Row],[Asukasluku 31.12.2022]]</f>
        <v>-859385.87852111482</v>
      </c>
      <c r="T244" s="32">
        <f>Taulukko5[[#This Row],[Tasaus 2027, €/asukas]]*Taulukko5[[#This Row],[Asukasluku 31.12.2022]]</f>
        <v>-433536.63080082019</v>
      </c>
      <c r="U244" s="64">
        <f t="shared" si="96"/>
        <v>4.1539029044851645</v>
      </c>
      <c r="V244" s="32">
        <f t="shared" si="97"/>
        <v>16.148127003699933</v>
      </c>
      <c r="W244" s="32">
        <f t="shared" si="98"/>
        <v>28.542400412260029</v>
      </c>
      <c r="X244" s="32">
        <f t="shared" si="99"/>
        <v>42.019402301142442</v>
      </c>
      <c r="Y244" s="99">
        <f t="shared" si="100"/>
        <v>55.291936124433533</v>
      </c>
      <c r="Z244" s="110">
        <v>22</v>
      </c>
      <c r="AA244" s="34">
        <f t="shared" si="83"/>
        <v>9.36</v>
      </c>
      <c r="AB244" s="33">
        <f t="shared" si="84"/>
        <v>-12.64</v>
      </c>
      <c r="AC244" s="32">
        <v>165.00229050666644</v>
      </c>
      <c r="AD244" s="15">
        <f t="shared" si="85"/>
        <v>-2.5174819644805706E-2</v>
      </c>
      <c r="AE244" s="15">
        <f t="shared" si="86"/>
        <v>-9.7866077823007644E-2</v>
      </c>
      <c r="AF244" s="15">
        <f t="shared" si="87"/>
        <v>-0.17298184361329733</v>
      </c>
      <c r="AG244" s="15">
        <f t="shared" si="88"/>
        <v>-0.25465950910205559</v>
      </c>
      <c r="AH244" s="111">
        <f t="shared" si="89"/>
        <v>-0.33509799139545654</v>
      </c>
    </row>
    <row r="245" spans="1:34" ht="15.75" x14ac:dyDescent="0.25">
      <c r="A245" s="25">
        <v>742</v>
      </c>
      <c r="B245" s="26" t="s">
        <v>236</v>
      </c>
      <c r="C245" s="25">
        <v>19</v>
      </c>
      <c r="D245" s="25">
        <v>26</v>
      </c>
      <c r="E245" s="31">
        <f>'Tasapainon muutos, pl. tasaus'!D235</f>
        <v>988</v>
      </c>
      <c r="F245" s="64">
        <v>-438.43492063917296</v>
      </c>
      <c r="G245" s="32">
        <v>-527.81313221819596</v>
      </c>
      <c r="H245" s="61">
        <f t="shared" si="101"/>
        <v>-89.378211579023002</v>
      </c>
      <c r="I245" s="64">
        <f t="shared" si="90"/>
        <v>93.532114483508167</v>
      </c>
      <c r="J245" s="32">
        <f t="shared" si="91"/>
        <v>75.526338582722929</v>
      </c>
      <c r="K245" s="32">
        <f t="shared" si="92"/>
        <v>57.920611991283032</v>
      </c>
      <c r="L245" s="32">
        <f t="shared" si="93"/>
        <v>41.397613880165444</v>
      </c>
      <c r="M245" s="32">
        <f t="shared" si="94"/>
        <v>24.670147703456536</v>
      </c>
      <c r="N245" s="61">
        <f t="shared" si="95"/>
        <v>-503.1429845147394</v>
      </c>
      <c r="O245" s="87">
        <f t="shared" si="82"/>
        <v>-64.708063875566438</v>
      </c>
      <c r="P245" s="32">
        <f>Taulukko5[[#This Row],[Tasaus 2023, €/asukas]]*Taulukko5[[#This Row],[Asukasluku 31.12.2022]]</f>
        <v>92409.729109706066</v>
      </c>
      <c r="Q245" s="32">
        <f>Taulukko5[[#This Row],[Tasaus 2024, €/asukas]]*Taulukko5[[#This Row],[Asukasluku 31.12.2022]]</f>
        <v>74620.02251973025</v>
      </c>
      <c r="R245" s="32">
        <f>Taulukko5[[#This Row],[Tasaus 2025, €/asukas]]*Taulukko5[[#This Row],[Asukasluku 31.12.2022]]</f>
        <v>57225.564647387633</v>
      </c>
      <c r="S245" s="32">
        <f>Taulukko5[[#This Row],[Tasaus 2026, €/asukas]]*Taulukko5[[#This Row],[Asukasluku 31.12.2022]]</f>
        <v>40900.842513603457</v>
      </c>
      <c r="T245" s="32">
        <f>Taulukko5[[#This Row],[Tasaus 2027, €/asukas]]*Taulukko5[[#This Row],[Asukasluku 31.12.2022]]</f>
        <v>24374.105931015056</v>
      </c>
      <c r="U245" s="64">
        <f t="shared" si="96"/>
        <v>4.1539029044851645</v>
      </c>
      <c r="V245" s="32">
        <f t="shared" si="97"/>
        <v>-13.851872996300074</v>
      </c>
      <c r="W245" s="32">
        <f t="shared" si="98"/>
        <v>-31.457599587739971</v>
      </c>
      <c r="X245" s="32">
        <f t="shared" si="99"/>
        <v>-47.980597698857558</v>
      </c>
      <c r="Y245" s="99">
        <f t="shared" si="100"/>
        <v>-64.708063875566467</v>
      </c>
      <c r="Z245" s="110">
        <v>21.75</v>
      </c>
      <c r="AA245" s="34">
        <f t="shared" si="83"/>
        <v>9.11</v>
      </c>
      <c r="AB245" s="33">
        <f t="shared" si="84"/>
        <v>-12.64</v>
      </c>
      <c r="AC245" s="32">
        <v>146.482652661282</v>
      </c>
      <c r="AD245" s="15">
        <f t="shared" si="85"/>
        <v>-2.8357643919040769E-2</v>
      </c>
      <c r="AE245" s="15">
        <f t="shared" si="86"/>
        <v>9.4563231513361115E-2</v>
      </c>
      <c r="AF245" s="15">
        <f t="shared" si="87"/>
        <v>0.2147530715495759</v>
      </c>
      <c r="AG245" s="15">
        <f t="shared" si="88"/>
        <v>0.3275513982519494</v>
      </c>
      <c r="AH245" s="111">
        <f t="shared" si="89"/>
        <v>0.44174557669428366</v>
      </c>
    </row>
    <row r="246" spans="1:34" ht="15.75" x14ac:dyDescent="0.25">
      <c r="A246" s="25">
        <v>743</v>
      </c>
      <c r="B246" s="26" t="s">
        <v>237</v>
      </c>
      <c r="C246" s="25">
        <v>14</v>
      </c>
      <c r="D246" s="25">
        <v>21</v>
      </c>
      <c r="E246" s="31">
        <f>'Tasapainon muutos, pl. tasaus'!D236</f>
        <v>65323</v>
      </c>
      <c r="F246" s="64">
        <v>171.96211311892921</v>
      </c>
      <c r="G246" s="32">
        <v>191.80202006187571</v>
      </c>
      <c r="H246" s="61">
        <f t="shared" si="101"/>
        <v>19.839906942946499</v>
      </c>
      <c r="I246" s="64">
        <f t="shared" si="90"/>
        <v>-15.686004038461334</v>
      </c>
      <c r="J246" s="32">
        <f t="shared" si="91"/>
        <v>-3.6917799392465653</v>
      </c>
      <c r="K246" s="32">
        <f t="shared" si="92"/>
        <v>-1.4575995877399734</v>
      </c>
      <c r="L246" s="32">
        <f t="shared" si="93"/>
        <v>-2.9805976988575589</v>
      </c>
      <c r="M246" s="32">
        <f t="shared" si="94"/>
        <v>-4.7080638755664674</v>
      </c>
      <c r="N246" s="61">
        <f t="shared" si="95"/>
        <v>187.09395618630924</v>
      </c>
      <c r="O246" s="87">
        <f t="shared" si="82"/>
        <v>15.131843067380032</v>
      </c>
      <c r="P246" s="32">
        <f>Taulukko5[[#This Row],[Tasaus 2023, €/asukas]]*Taulukko5[[#This Row],[Asukasluku 31.12.2022]]</f>
        <v>-1024656.8418044097</v>
      </c>
      <c r="Q246" s="32">
        <f>Taulukko5[[#This Row],[Tasaus 2024, €/asukas]]*Taulukko5[[#This Row],[Asukasluku 31.12.2022]]</f>
        <v>-241158.14097140339</v>
      </c>
      <c r="R246" s="32">
        <f>Taulukko5[[#This Row],[Tasaus 2025, €/asukas]]*Taulukko5[[#This Row],[Asukasluku 31.12.2022]]</f>
        <v>-95214.777869938291</v>
      </c>
      <c r="S246" s="32">
        <f>Taulukko5[[#This Row],[Tasaus 2026, €/asukas]]*Taulukko5[[#This Row],[Asukasluku 31.12.2022]]</f>
        <v>-194701.58348247231</v>
      </c>
      <c r="T246" s="32">
        <f>Taulukko5[[#This Row],[Tasaus 2027, €/asukas]]*Taulukko5[[#This Row],[Asukasluku 31.12.2022]]</f>
        <v>-307544.85654362832</v>
      </c>
      <c r="U246" s="64">
        <f t="shared" si="96"/>
        <v>4.1539029044851645</v>
      </c>
      <c r="V246" s="32">
        <f t="shared" si="97"/>
        <v>16.148127003699933</v>
      </c>
      <c r="W246" s="32">
        <f t="shared" si="98"/>
        <v>18.382307355206525</v>
      </c>
      <c r="X246" s="32">
        <f t="shared" si="99"/>
        <v>16.859309244088941</v>
      </c>
      <c r="Y246" s="99">
        <f t="shared" si="100"/>
        <v>15.131843067380032</v>
      </c>
      <c r="Z246" s="110">
        <v>21</v>
      </c>
      <c r="AA246" s="34">
        <f t="shared" si="83"/>
        <v>8.36</v>
      </c>
      <c r="AB246" s="33">
        <f t="shared" si="84"/>
        <v>-12.64</v>
      </c>
      <c r="AC246" s="32">
        <v>187.20491969791249</v>
      </c>
      <c r="AD246" s="15">
        <f t="shared" si="85"/>
        <v>-2.2189069129103046E-2</v>
      </c>
      <c r="AE246" s="15">
        <f t="shared" si="86"/>
        <v>-8.6259095272483918E-2</v>
      </c>
      <c r="AF246" s="15">
        <f t="shared" si="87"/>
        <v>-9.819350573088334E-2</v>
      </c>
      <c r="AG246" s="15">
        <f t="shared" si="88"/>
        <v>-9.005804586382854E-2</v>
      </c>
      <c r="AH246" s="111">
        <f t="shared" si="89"/>
        <v>-8.083037076054346E-2</v>
      </c>
    </row>
    <row r="247" spans="1:34" ht="15.75" x14ac:dyDescent="0.25">
      <c r="A247" s="25">
        <v>746</v>
      </c>
      <c r="B247" s="26" t="s">
        <v>238</v>
      </c>
      <c r="C247" s="25">
        <v>17</v>
      </c>
      <c r="D247" s="25">
        <v>25</v>
      </c>
      <c r="E247" s="31">
        <f>'Tasapainon muutos, pl. tasaus'!D237</f>
        <v>4735</v>
      </c>
      <c r="F247" s="64">
        <v>455.52852853558005</v>
      </c>
      <c r="G247" s="32">
        <v>578.19942723776137</v>
      </c>
      <c r="H247" s="61">
        <f t="shared" si="101"/>
        <v>122.67089870218132</v>
      </c>
      <c r="I247" s="64">
        <f t="shared" si="90"/>
        <v>-118.51699579769615</v>
      </c>
      <c r="J247" s="32">
        <f t="shared" si="91"/>
        <v>-106.52277169848139</v>
      </c>
      <c r="K247" s="32">
        <f t="shared" si="92"/>
        <v>-94.128498289921296</v>
      </c>
      <c r="L247" s="32">
        <f t="shared" si="93"/>
        <v>-80.651496401038884</v>
      </c>
      <c r="M247" s="32">
        <f t="shared" si="94"/>
        <v>-67.378962577747785</v>
      </c>
      <c r="N247" s="61">
        <f t="shared" si="95"/>
        <v>510.82046466001361</v>
      </c>
      <c r="O247" s="87">
        <f t="shared" si="82"/>
        <v>55.291936124433562</v>
      </c>
      <c r="P247" s="32">
        <f>Taulukko5[[#This Row],[Tasaus 2023, €/asukas]]*Taulukko5[[#This Row],[Asukasluku 31.12.2022]]</f>
        <v>-561177.97510209132</v>
      </c>
      <c r="Q247" s="32">
        <f>Taulukko5[[#This Row],[Tasaus 2024, €/asukas]]*Taulukko5[[#This Row],[Asukasluku 31.12.2022]]</f>
        <v>-504385.32399230939</v>
      </c>
      <c r="R247" s="32">
        <f>Taulukko5[[#This Row],[Tasaus 2025, €/asukas]]*Taulukko5[[#This Row],[Asukasluku 31.12.2022]]</f>
        <v>-445698.43940277735</v>
      </c>
      <c r="S247" s="32">
        <f>Taulukko5[[#This Row],[Tasaus 2026, €/asukas]]*Taulukko5[[#This Row],[Asukasluku 31.12.2022]]</f>
        <v>-381884.83545891911</v>
      </c>
      <c r="T247" s="32">
        <f>Taulukko5[[#This Row],[Tasaus 2027, €/asukas]]*Taulukko5[[#This Row],[Asukasluku 31.12.2022]]</f>
        <v>-319039.38780563575</v>
      </c>
      <c r="U247" s="64">
        <f t="shared" si="96"/>
        <v>4.1539029044851645</v>
      </c>
      <c r="V247" s="32">
        <f t="shared" si="97"/>
        <v>16.148127003699926</v>
      </c>
      <c r="W247" s="32">
        <f t="shared" si="98"/>
        <v>28.542400412260022</v>
      </c>
      <c r="X247" s="32">
        <f t="shared" si="99"/>
        <v>42.019402301142435</v>
      </c>
      <c r="Y247" s="99">
        <f t="shared" si="100"/>
        <v>55.291936124433533</v>
      </c>
      <c r="Z247" s="110">
        <v>21.75</v>
      </c>
      <c r="AA247" s="34">
        <f t="shared" si="83"/>
        <v>9.11</v>
      </c>
      <c r="AB247" s="33">
        <f t="shared" si="84"/>
        <v>-12.64</v>
      </c>
      <c r="AC247" s="32">
        <v>134.90967067615952</v>
      </c>
      <c r="AD247" s="15">
        <f t="shared" si="85"/>
        <v>-3.0790253090575655E-2</v>
      </c>
      <c r="AE247" s="15">
        <f t="shared" si="86"/>
        <v>-0.11969584480316675</v>
      </c>
      <c r="AF247" s="15">
        <f t="shared" si="87"/>
        <v>-0.21156674884170387</v>
      </c>
      <c r="AG247" s="15">
        <f t="shared" si="88"/>
        <v>-0.31146323381076835</v>
      </c>
      <c r="AH247" s="111">
        <f t="shared" si="89"/>
        <v>-0.40984412642409934</v>
      </c>
    </row>
    <row r="248" spans="1:34" ht="15.75" x14ac:dyDescent="0.25">
      <c r="A248" s="25">
        <v>747</v>
      </c>
      <c r="B248" s="26" t="s">
        <v>239</v>
      </c>
      <c r="C248" s="25">
        <v>4</v>
      </c>
      <c r="D248" s="25">
        <v>26</v>
      </c>
      <c r="E248" s="31">
        <f>'Tasapainon muutos, pl. tasaus'!D238</f>
        <v>1308</v>
      </c>
      <c r="F248" s="64">
        <v>56.888765131288551</v>
      </c>
      <c r="G248" s="32">
        <v>-131.50740974028744</v>
      </c>
      <c r="H248" s="61">
        <f t="shared" si="101"/>
        <v>-188.39617487157599</v>
      </c>
      <c r="I248" s="64">
        <f t="shared" si="90"/>
        <v>192.55007777606116</v>
      </c>
      <c r="J248" s="32">
        <f t="shared" si="91"/>
        <v>174.54430187527592</v>
      </c>
      <c r="K248" s="32">
        <f t="shared" si="92"/>
        <v>156.93857528383603</v>
      </c>
      <c r="L248" s="32">
        <f t="shared" si="93"/>
        <v>140.41557717271843</v>
      </c>
      <c r="M248" s="32">
        <f t="shared" si="94"/>
        <v>123.68811099600953</v>
      </c>
      <c r="N248" s="61">
        <f t="shared" si="95"/>
        <v>-7.8192987442779156</v>
      </c>
      <c r="O248" s="87">
        <f t="shared" si="82"/>
        <v>-64.708063875566467</v>
      </c>
      <c r="P248" s="32">
        <f>Taulukko5[[#This Row],[Tasaus 2023, €/asukas]]*Taulukko5[[#This Row],[Asukasluku 31.12.2022]]</f>
        <v>251855.50173108801</v>
      </c>
      <c r="Q248" s="32">
        <f>Taulukko5[[#This Row],[Tasaus 2024, €/asukas]]*Taulukko5[[#This Row],[Asukasluku 31.12.2022]]</f>
        <v>228303.94685286091</v>
      </c>
      <c r="R248" s="32">
        <f>Taulukko5[[#This Row],[Tasaus 2025, €/asukas]]*Taulukko5[[#This Row],[Asukasluku 31.12.2022]]</f>
        <v>205275.65647125753</v>
      </c>
      <c r="S248" s="32">
        <f>Taulukko5[[#This Row],[Tasaus 2026, €/asukas]]*Taulukko5[[#This Row],[Asukasluku 31.12.2022]]</f>
        <v>183663.57494191569</v>
      </c>
      <c r="T248" s="32">
        <f>Taulukko5[[#This Row],[Tasaus 2027, €/asukas]]*Taulukko5[[#This Row],[Asukasluku 31.12.2022]]</f>
        <v>161784.04918278047</v>
      </c>
      <c r="U248" s="64">
        <f t="shared" si="96"/>
        <v>4.1539029044851645</v>
      </c>
      <c r="V248" s="32">
        <f t="shared" si="97"/>
        <v>-13.851872996300074</v>
      </c>
      <c r="W248" s="32">
        <f t="shared" si="98"/>
        <v>-31.457599587739963</v>
      </c>
      <c r="X248" s="32">
        <f t="shared" si="99"/>
        <v>-47.980597698857565</v>
      </c>
      <c r="Y248" s="99">
        <f t="shared" si="100"/>
        <v>-64.708063875566467</v>
      </c>
      <c r="Z248" s="110">
        <v>22</v>
      </c>
      <c r="AA248" s="34">
        <f t="shared" si="83"/>
        <v>9.36</v>
      </c>
      <c r="AB248" s="33">
        <f t="shared" si="84"/>
        <v>-12.64</v>
      </c>
      <c r="AC248" s="32">
        <v>126.86652115554834</v>
      </c>
      <c r="AD248" s="15">
        <f t="shared" si="85"/>
        <v>-3.2742309528548924E-2</v>
      </c>
      <c r="AE248" s="15">
        <f t="shared" si="86"/>
        <v>0.10918462073470579</v>
      </c>
      <c r="AF248" s="15">
        <f t="shared" si="87"/>
        <v>0.2479582422629093</v>
      </c>
      <c r="AG248" s="15">
        <f t="shared" si="88"/>
        <v>0.3781974729174577</v>
      </c>
      <c r="AH248" s="111">
        <f t="shared" si="89"/>
        <v>0.51004838223812643</v>
      </c>
    </row>
    <row r="249" spans="1:34" ht="15.75" x14ac:dyDescent="0.25">
      <c r="A249" s="25">
        <v>748</v>
      </c>
      <c r="B249" s="26" t="s">
        <v>240</v>
      </c>
      <c r="C249" s="25">
        <v>17</v>
      </c>
      <c r="D249" s="25">
        <v>24</v>
      </c>
      <c r="E249" s="31">
        <f>'Tasapainon muutos, pl. tasaus'!D239</f>
        <v>4897</v>
      </c>
      <c r="F249" s="64">
        <v>-125.56853090918457</v>
      </c>
      <c r="G249" s="32">
        <v>58.88818341791584</v>
      </c>
      <c r="H249" s="61">
        <f t="shared" si="101"/>
        <v>184.45671432710043</v>
      </c>
      <c r="I249" s="64">
        <f t="shared" si="90"/>
        <v>-180.30281142261526</v>
      </c>
      <c r="J249" s="32">
        <f t="shared" si="91"/>
        <v>-168.3085873234005</v>
      </c>
      <c r="K249" s="32">
        <f t="shared" si="92"/>
        <v>-155.91431391484039</v>
      </c>
      <c r="L249" s="32">
        <f t="shared" si="93"/>
        <v>-142.43731202595799</v>
      </c>
      <c r="M249" s="32">
        <f t="shared" si="94"/>
        <v>-129.16477820266689</v>
      </c>
      <c r="N249" s="61">
        <f t="shared" si="95"/>
        <v>-70.276594784751055</v>
      </c>
      <c r="O249" s="87">
        <f t="shared" si="82"/>
        <v>55.291936124433519</v>
      </c>
      <c r="P249" s="32">
        <f>Taulukko5[[#This Row],[Tasaus 2023, €/asukas]]*Taulukko5[[#This Row],[Asukasluku 31.12.2022]]</f>
        <v>-882942.8675365469</v>
      </c>
      <c r="Q249" s="32">
        <f>Taulukko5[[#This Row],[Tasaus 2024, €/asukas]]*Taulukko5[[#This Row],[Asukasluku 31.12.2022]]</f>
        <v>-824207.15212269221</v>
      </c>
      <c r="R249" s="32">
        <f>Taulukko5[[#This Row],[Tasaus 2025, €/asukas]]*Taulukko5[[#This Row],[Asukasluku 31.12.2022]]</f>
        <v>-763512.39524097345</v>
      </c>
      <c r="S249" s="32">
        <f>Taulukko5[[#This Row],[Tasaus 2026, €/asukas]]*Taulukko5[[#This Row],[Asukasluku 31.12.2022]]</f>
        <v>-697515.51699111634</v>
      </c>
      <c r="T249" s="32">
        <f>Taulukko5[[#This Row],[Tasaus 2027, €/asukas]]*Taulukko5[[#This Row],[Asukasluku 31.12.2022]]</f>
        <v>-632519.9188584598</v>
      </c>
      <c r="U249" s="64">
        <f t="shared" si="96"/>
        <v>4.1539029044851645</v>
      </c>
      <c r="V249" s="32">
        <f t="shared" si="97"/>
        <v>16.148127003699926</v>
      </c>
      <c r="W249" s="32">
        <f t="shared" si="98"/>
        <v>28.542400412260037</v>
      </c>
      <c r="X249" s="32">
        <f t="shared" si="99"/>
        <v>42.019402301142435</v>
      </c>
      <c r="Y249" s="99">
        <f t="shared" si="100"/>
        <v>55.291936124433533</v>
      </c>
      <c r="Z249" s="110">
        <v>22</v>
      </c>
      <c r="AA249" s="34">
        <f t="shared" si="83"/>
        <v>9.36</v>
      </c>
      <c r="AB249" s="33">
        <f t="shared" si="84"/>
        <v>-12.64</v>
      </c>
      <c r="AC249" s="32">
        <v>144.22194484378468</v>
      </c>
      <c r="AD249" s="15">
        <f t="shared" si="85"/>
        <v>-2.8802155656578492E-2</v>
      </c>
      <c r="AE249" s="15">
        <f t="shared" si="86"/>
        <v>-0.11196719764936548</v>
      </c>
      <c r="AF249" s="15">
        <f t="shared" si="87"/>
        <v>-0.19790608456414865</v>
      </c>
      <c r="AG249" s="15">
        <f t="shared" si="88"/>
        <v>-0.29135234826195233</v>
      </c>
      <c r="AH249" s="111">
        <f t="shared" si="89"/>
        <v>-0.38338087996472037</v>
      </c>
    </row>
    <row r="250" spans="1:34" ht="15.75" x14ac:dyDescent="0.25">
      <c r="A250" s="25">
        <v>749</v>
      </c>
      <c r="B250" s="26" t="s">
        <v>241</v>
      </c>
      <c r="C250" s="25">
        <v>11</v>
      </c>
      <c r="D250" s="25">
        <v>22</v>
      </c>
      <c r="E250" s="31">
        <f>'Tasapainon muutos, pl. tasaus'!D240</f>
        <v>21232</v>
      </c>
      <c r="F250" s="64">
        <v>-127.36921959237027</v>
      </c>
      <c r="G250" s="32">
        <v>-3.37247309067968</v>
      </c>
      <c r="H250" s="61">
        <f t="shared" si="101"/>
        <v>123.99674650169059</v>
      </c>
      <c r="I250" s="64">
        <f t="shared" si="90"/>
        <v>-119.84284359720543</v>
      </c>
      <c r="J250" s="32">
        <f t="shared" si="91"/>
        <v>-107.84861949799067</v>
      </c>
      <c r="K250" s="32">
        <f t="shared" si="92"/>
        <v>-95.454346089430572</v>
      </c>
      <c r="L250" s="32">
        <f t="shared" si="93"/>
        <v>-81.97734420054816</v>
      </c>
      <c r="M250" s="32">
        <f t="shared" si="94"/>
        <v>-68.704810377257061</v>
      </c>
      <c r="N250" s="61">
        <f t="shared" si="95"/>
        <v>-72.077283467936738</v>
      </c>
      <c r="O250" s="87">
        <f t="shared" si="82"/>
        <v>55.291936124433533</v>
      </c>
      <c r="P250" s="32">
        <f>Taulukko5[[#This Row],[Tasaus 2023, €/asukas]]*Taulukko5[[#This Row],[Asukasluku 31.12.2022]]</f>
        <v>-2544503.2552558659</v>
      </c>
      <c r="Q250" s="32">
        <f>Taulukko5[[#This Row],[Tasaus 2024, €/asukas]]*Taulukko5[[#This Row],[Asukasluku 31.12.2022]]</f>
        <v>-2289841.8891813378</v>
      </c>
      <c r="R250" s="32">
        <f>Taulukko5[[#This Row],[Tasaus 2025, €/asukas]]*Taulukko5[[#This Row],[Asukasluku 31.12.2022]]</f>
        <v>-2026686.6761707899</v>
      </c>
      <c r="S250" s="32">
        <f>Taulukko5[[#This Row],[Tasaus 2026, €/asukas]]*Taulukko5[[#This Row],[Asukasluku 31.12.2022]]</f>
        <v>-1740542.9720660385</v>
      </c>
      <c r="T250" s="32">
        <f>Taulukko5[[#This Row],[Tasaus 2027, €/asukas]]*Taulukko5[[#This Row],[Asukasluku 31.12.2022]]</f>
        <v>-1458740.5339299219</v>
      </c>
      <c r="U250" s="64">
        <f t="shared" si="96"/>
        <v>4.1539029044851645</v>
      </c>
      <c r="V250" s="32">
        <f t="shared" si="97"/>
        <v>16.148127003699926</v>
      </c>
      <c r="W250" s="32">
        <f t="shared" si="98"/>
        <v>28.542400412260022</v>
      </c>
      <c r="X250" s="32">
        <f t="shared" si="99"/>
        <v>42.019402301142435</v>
      </c>
      <c r="Y250" s="99">
        <f t="shared" si="100"/>
        <v>55.291936124433533</v>
      </c>
      <c r="Z250" s="110">
        <v>22.000000000000004</v>
      </c>
      <c r="AA250" s="34">
        <f t="shared" si="83"/>
        <v>9.360000000000003</v>
      </c>
      <c r="AB250" s="33">
        <f t="shared" si="84"/>
        <v>-12.64</v>
      </c>
      <c r="AC250" s="32">
        <v>189.14298136576838</v>
      </c>
      <c r="AD250" s="15">
        <f t="shared" si="85"/>
        <v>-2.1961707880940432E-2</v>
      </c>
      <c r="AE250" s="15">
        <f t="shared" si="86"/>
        <v>-8.5375237754513153E-2</v>
      </c>
      <c r="AF250" s="15">
        <f t="shared" si="87"/>
        <v>-0.15090383056331427</v>
      </c>
      <c r="AG250" s="15">
        <f t="shared" si="88"/>
        <v>-0.22215681490123335</v>
      </c>
      <c r="AH250" s="111">
        <f t="shared" si="89"/>
        <v>-0.29232877543316771</v>
      </c>
    </row>
    <row r="251" spans="1:34" ht="15.75" x14ac:dyDescent="0.25">
      <c r="A251" s="25">
        <v>751</v>
      </c>
      <c r="B251" s="26" t="s">
        <v>242</v>
      </c>
      <c r="C251" s="25">
        <v>19</v>
      </c>
      <c r="D251" s="25">
        <v>25</v>
      </c>
      <c r="E251" s="31">
        <f>'Tasapainon muutos, pl. tasaus'!D241</f>
        <v>2877</v>
      </c>
      <c r="F251" s="64">
        <v>341.04463070830434</v>
      </c>
      <c r="G251" s="32">
        <v>402.45864303189734</v>
      </c>
      <c r="H251" s="61">
        <f t="shared" si="101"/>
        <v>61.414012323592999</v>
      </c>
      <c r="I251" s="64">
        <f t="shared" si="90"/>
        <v>-57.260109419107835</v>
      </c>
      <c r="J251" s="32">
        <f t="shared" si="91"/>
        <v>-45.265885319893066</v>
      </c>
      <c r="K251" s="32">
        <f t="shared" si="92"/>
        <v>-32.87161191133297</v>
      </c>
      <c r="L251" s="32">
        <f t="shared" si="93"/>
        <v>-19.394610022450557</v>
      </c>
      <c r="M251" s="32">
        <f t="shared" si="94"/>
        <v>-6.1220761991594665</v>
      </c>
      <c r="N251" s="61">
        <f t="shared" si="95"/>
        <v>396.33656683273784</v>
      </c>
      <c r="O251" s="87">
        <f t="shared" si="82"/>
        <v>55.291936124433505</v>
      </c>
      <c r="P251" s="32">
        <f>Taulukko5[[#This Row],[Tasaus 2023, €/asukas]]*Taulukko5[[#This Row],[Asukasluku 31.12.2022]]</f>
        <v>-164737.33479877323</v>
      </c>
      <c r="Q251" s="32">
        <f>Taulukko5[[#This Row],[Tasaus 2024, €/asukas]]*Taulukko5[[#This Row],[Asukasluku 31.12.2022]]</f>
        <v>-130229.95206533236</v>
      </c>
      <c r="R251" s="32">
        <f>Taulukko5[[#This Row],[Tasaus 2025, €/asukas]]*Taulukko5[[#This Row],[Asukasluku 31.12.2022]]</f>
        <v>-94571.627468904961</v>
      </c>
      <c r="S251" s="32">
        <f>Taulukko5[[#This Row],[Tasaus 2026, €/asukas]]*Taulukko5[[#This Row],[Asukasluku 31.12.2022]]</f>
        <v>-55798.29303459025</v>
      </c>
      <c r="T251" s="32">
        <f>Taulukko5[[#This Row],[Tasaus 2027, €/asukas]]*Taulukko5[[#This Row],[Asukasluku 31.12.2022]]</f>
        <v>-17613.213224981784</v>
      </c>
      <c r="U251" s="64">
        <f t="shared" si="96"/>
        <v>4.1539029044851645</v>
      </c>
      <c r="V251" s="32">
        <f t="shared" si="97"/>
        <v>16.148127003699933</v>
      </c>
      <c r="W251" s="32">
        <f t="shared" si="98"/>
        <v>28.542400412260029</v>
      </c>
      <c r="X251" s="32">
        <f t="shared" si="99"/>
        <v>42.019402301142442</v>
      </c>
      <c r="Y251" s="99">
        <f t="shared" si="100"/>
        <v>55.291936124433533</v>
      </c>
      <c r="Z251" s="110">
        <v>22.000000000000004</v>
      </c>
      <c r="AA251" s="34">
        <f t="shared" si="83"/>
        <v>9.360000000000003</v>
      </c>
      <c r="AB251" s="33">
        <f t="shared" si="84"/>
        <v>-12.64</v>
      </c>
      <c r="AC251" s="32">
        <v>173.55441313751976</v>
      </c>
      <c r="AD251" s="15">
        <f t="shared" si="85"/>
        <v>-2.3934297200462001E-2</v>
      </c>
      <c r="AE251" s="15">
        <f t="shared" si="86"/>
        <v>-9.3043597749972506E-2</v>
      </c>
      <c r="AF251" s="15">
        <f t="shared" si="87"/>
        <v>-0.16445793510098652</v>
      </c>
      <c r="AG251" s="15">
        <f t="shared" si="88"/>
        <v>-0.24211082588748359</v>
      </c>
      <c r="AH251" s="111">
        <f t="shared" si="89"/>
        <v>-0.31858559586509461</v>
      </c>
    </row>
    <row r="252" spans="1:34" ht="15.75" x14ac:dyDescent="0.25">
      <c r="A252" s="25">
        <v>753</v>
      </c>
      <c r="B252" s="26" t="s">
        <v>243</v>
      </c>
      <c r="C252" s="25">
        <v>34</v>
      </c>
      <c r="D252" s="25">
        <v>22</v>
      </c>
      <c r="E252" s="31">
        <f>'Tasapainon muutos, pl. tasaus'!D242</f>
        <v>22320</v>
      </c>
      <c r="F252" s="64">
        <v>734.89668914603476</v>
      </c>
      <c r="G252" s="32">
        <v>557.31049183951859</v>
      </c>
      <c r="H252" s="61">
        <f t="shared" si="101"/>
        <v>-177.58619730651617</v>
      </c>
      <c r="I252" s="64">
        <f t="shared" si="90"/>
        <v>181.74010021100133</v>
      </c>
      <c r="J252" s="32">
        <f t="shared" si="91"/>
        <v>163.7343243102161</v>
      </c>
      <c r="K252" s="32">
        <f t="shared" si="92"/>
        <v>146.12859771877621</v>
      </c>
      <c r="L252" s="32">
        <f t="shared" si="93"/>
        <v>129.6055996076586</v>
      </c>
      <c r="M252" s="32">
        <f t="shared" si="94"/>
        <v>112.8781334309497</v>
      </c>
      <c r="N252" s="61">
        <f t="shared" si="95"/>
        <v>670.18862527046826</v>
      </c>
      <c r="O252" s="87">
        <f t="shared" si="82"/>
        <v>-64.708063875566495</v>
      </c>
      <c r="P252" s="32">
        <f>Taulukko5[[#This Row],[Tasaus 2023, €/asukas]]*Taulukko5[[#This Row],[Asukasluku 31.12.2022]]</f>
        <v>4056439.0367095498</v>
      </c>
      <c r="Q252" s="32">
        <f>Taulukko5[[#This Row],[Tasaus 2024, €/asukas]]*Taulukko5[[#This Row],[Asukasluku 31.12.2022]]</f>
        <v>3654550.1186040235</v>
      </c>
      <c r="R252" s="32">
        <f>Taulukko5[[#This Row],[Tasaus 2025, €/asukas]]*Taulukko5[[#This Row],[Asukasluku 31.12.2022]]</f>
        <v>3261590.3010830851</v>
      </c>
      <c r="S252" s="32">
        <f>Taulukko5[[#This Row],[Tasaus 2026, €/asukas]]*Taulukko5[[#This Row],[Asukasluku 31.12.2022]]</f>
        <v>2892796.9832429402</v>
      </c>
      <c r="T252" s="32">
        <f>Taulukko5[[#This Row],[Tasaus 2027, €/asukas]]*Taulukko5[[#This Row],[Asukasluku 31.12.2022]]</f>
        <v>2519439.9381787973</v>
      </c>
      <c r="U252" s="64">
        <f t="shared" si="96"/>
        <v>4.1539029044851645</v>
      </c>
      <c r="V252" s="32">
        <f t="shared" si="97"/>
        <v>-13.851872996300074</v>
      </c>
      <c r="W252" s="32">
        <f t="shared" si="98"/>
        <v>-31.457599587739963</v>
      </c>
      <c r="X252" s="32">
        <f t="shared" si="99"/>
        <v>-47.980597698857565</v>
      </c>
      <c r="Y252" s="99">
        <f t="shared" si="100"/>
        <v>-64.708063875566467</v>
      </c>
      <c r="Z252" s="110">
        <v>19.25</v>
      </c>
      <c r="AA252" s="34">
        <f t="shared" si="83"/>
        <v>6.6099999999999994</v>
      </c>
      <c r="AB252" s="33">
        <f t="shared" si="84"/>
        <v>-12.64</v>
      </c>
      <c r="AC252" s="32">
        <v>244.72927439701962</v>
      </c>
      <c r="AD252" s="15">
        <f t="shared" si="85"/>
        <v>-1.697346144926809E-2</v>
      </c>
      <c r="AE252" s="15">
        <f t="shared" si="86"/>
        <v>5.6600801152331473E-2</v>
      </c>
      <c r="AF252" s="15">
        <f t="shared" si="87"/>
        <v>0.12854040312605552</v>
      </c>
      <c r="AG252" s="15">
        <f t="shared" si="88"/>
        <v>0.19605581644073997</v>
      </c>
      <c r="AH252" s="111">
        <f t="shared" si="89"/>
        <v>0.26440671650336284</v>
      </c>
    </row>
    <row r="253" spans="1:34" ht="15.75" x14ac:dyDescent="0.25">
      <c r="A253" s="25">
        <v>755</v>
      </c>
      <c r="B253" s="26" t="s">
        <v>244</v>
      </c>
      <c r="C253" s="25">
        <v>33</v>
      </c>
      <c r="D253" s="25">
        <v>24</v>
      </c>
      <c r="E253" s="31">
        <f>'Tasapainon muutos, pl. tasaus'!D243</f>
        <v>6217</v>
      </c>
      <c r="F253" s="64">
        <v>84.81073188379429</v>
      </c>
      <c r="G253" s="32">
        <v>-139.37522292787469</v>
      </c>
      <c r="H253" s="61">
        <f t="shared" si="101"/>
        <v>-224.18595481166898</v>
      </c>
      <c r="I253" s="64">
        <f t="shared" si="90"/>
        <v>228.33985771615414</v>
      </c>
      <c r="J253" s="32">
        <f t="shared" si="91"/>
        <v>210.3340818153689</v>
      </c>
      <c r="K253" s="32">
        <f t="shared" si="92"/>
        <v>192.72835522392901</v>
      </c>
      <c r="L253" s="32">
        <f t="shared" si="93"/>
        <v>176.20535711281141</v>
      </c>
      <c r="M253" s="32">
        <f t="shared" si="94"/>
        <v>159.47789093610251</v>
      </c>
      <c r="N253" s="61">
        <f t="shared" si="95"/>
        <v>20.102668008227823</v>
      </c>
      <c r="O253" s="87">
        <f t="shared" si="82"/>
        <v>-64.708063875566467</v>
      </c>
      <c r="P253" s="32">
        <f>Taulukko5[[#This Row],[Tasaus 2023, €/asukas]]*Taulukko5[[#This Row],[Asukasluku 31.12.2022]]</f>
        <v>1419588.8954213304</v>
      </c>
      <c r="Q253" s="32">
        <f>Taulukko5[[#This Row],[Tasaus 2024, €/asukas]]*Taulukko5[[#This Row],[Asukasluku 31.12.2022]]</f>
        <v>1307646.9866461484</v>
      </c>
      <c r="R253" s="32">
        <f>Taulukko5[[#This Row],[Tasaus 2025, €/asukas]]*Taulukko5[[#This Row],[Asukasluku 31.12.2022]]</f>
        <v>1198192.1844271666</v>
      </c>
      <c r="S253" s="32">
        <f>Taulukko5[[#This Row],[Tasaus 2026, €/asukas]]*Taulukko5[[#This Row],[Asukasluku 31.12.2022]]</f>
        <v>1095468.7051703485</v>
      </c>
      <c r="T253" s="32">
        <f>Taulukko5[[#This Row],[Tasaus 2027, €/asukas]]*Taulukko5[[#This Row],[Asukasluku 31.12.2022]]</f>
        <v>991474.04794974928</v>
      </c>
      <c r="U253" s="64">
        <f t="shared" si="96"/>
        <v>4.1539029044851645</v>
      </c>
      <c r="V253" s="32">
        <f t="shared" si="97"/>
        <v>-13.851872996300074</v>
      </c>
      <c r="W253" s="32">
        <f t="shared" si="98"/>
        <v>-31.457599587739963</v>
      </c>
      <c r="X253" s="32">
        <f t="shared" si="99"/>
        <v>-47.980597698857565</v>
      </c>
      <c r="Y253" s="99">
        <f t="shared" si="100"/>
        <v>-64.708063875566467</v>
      </c>
      <c r="Z253" s="110">
        <v>21.25</v>
      </c>
      <c r="AA253" s="34">
        <f t="shared" si="83"/>
        <v>8.61</v>
      </c>
      <c r="AB253" s="33">
        <f t="shared" si="84"/>
        <v>-12.64</v>
      </c>
      <c r="AC253" s="32">
        <v>228.52612859445887</v>
      </c>
      <c r="AD253" s="15">
        <f t="shared" si="85"/>
        <v>-1.8176927645138802E-2</v>
      </c>
      <c r="AE253" s="15">
        <f t="shared" si="86"/>
        <v>6.0613957281364213E-2</v>
      </c>
      <c r="AF253" s="15">
        <f t="shared" si="87"/>
        <v>0.13765427954001896</v>
      </c>
      <c r="AG253" s="15">
        <f t="shared" si="88"/>
        <v>0.20995672570992377</v>
      </c>
      <c r="AH253" s="111">
        <f t="shared" si="89"/>
        <v>0.28315389699003313</v>
      </c>
    </row>
    <row r="254" spans="1:34" ht="15.75" x14ac:dyDescent="0.25">
      <c r="A254" s="25">
        <v>758</v>
      </c>
      <c r="B254" s="26" t="s">
        <v>245</v>
      </c>
      <c r="C254" s="25">
        <v>19</v>
      </c>
      <c r="D254" s="25">
        <v>24</v>
      </c>
      <c r="E254" s="31">
        <f>'Tasapainon muutos, pl. tasaus'!D244</f>
        <v>8134</v>
      </c>
      <c r="F254" s="64">
        <v>439.16764687292988</v>
      </c>
      <c r="G254" s="32">
        <v>579.26913402639582</v>
      </c>
      <c r="H254" s="61">
        <f t="shared" si="101"/>
        <v>140.10148715346594</v>
      </c>
      <c r="I254" s="64">
        <f t="shared" si="90"/>
        <v>-135.94758424898077</v>
      </c>
      <c r="J254" s="32">
        <f t="shared" si="91"/>
        <v>-123.95336014976601</v>
      </c>
      <c r="K254" s="32">
        <f t="shared" si="92"/>
        <v>-111.55908674120592</v>
      </c>
      <c r="L254" s="32">
        <f t="shared" si="93"/>
        <v>-98.082084852323504</v>
      </c>
      <c r="M254" s="32">
        <f t="shared" si="94"/>
        <v>-84.809551029032406</v>
      </c>
      <c r="N254" s="61">
        <f t="shared" si="95"/>
        <v>494.45958299736344</v>
      </c>
      <c r="O254" s="87">
        <f t="shared" si="82"/>
        <v>55.291936124433562</v>
      </c>
      <c r="P254" s="32">
        <f>Taulukko5[[#This Row],[Tasaus 2023, €/asukas]]*Taulukko5[[#This Row],[Asukasluku 31.12.2022]]</f>
        <v>-1105797.6502812097</v>
      </c>
      <c r="Q254" s="32">
        <f>Taulukko5[[#This Row],[Tasaus 2024, €/asukas]]*Taulukko5[[#This Row],[Asukasluku 31.12.2022]]</f>
        <v>-1008236.6314581968</v>
      </c>
      <c r="R254" s="32">
        <f>Taulukko5[[#This Row],[Tasaus 2025, €/asukas]]*Taulukko5[[#This Row],[Asukasluku 31.12.2022]]</f>
        <v>-907421.61155296897</v>
      </c>
      <c r="S254" s="32">
        <f>Taulukko5[[#This Row],[Tasaus 2026, €/asukas]]*Taulukko5[[#This Row],[Asukasluku 31.12.2022]]</f>
        <v>-797799.67818879941</v>
      </c>
      <c r="T254" s="32">
        <f>Taulukko5[[#This Row],[Tasaus 2027, €/asukas]]*Taulukko5[[#This Row],[Asukasluku 31.12.2022]]</f>
        <v>-689840.88807014958</v>
      </c>
      <c r="U254" s="64">
        <f t="shared" si="96"/>
        <v>4.1539029044851645</v>
      </c>
      <c r="V254" s="32">
        <f t="shared" si="97"/>
        <v>16.148127003699926</v>
      </c>
      <c r="W254" s="32">
        <f t="shared" si="98"/>
        <v>28.542400412260022</v>
      </c>
      <c r="X254" s="32">
        <f t="shared" si="99"/>
        <v>42.019402301142435</v>
      </c>
      <c r="Y254" s="99">
        <f t="shared" si="100"/>
        <v>55.291936124433533</v>
      </c>
      <c r="Z254" s="110">
        <v>21</v>
      </c>
      <c r="AA254" s="34">
        <f t="shared" si="83"/>
        <v>8.36</v>
      </c>
      <c r="AB254" s="33">
        <f t="shared" si="84"/>
        <v>-12.64</v>
      </c>
      <c r="AC254" s="32">
        <v>180.88365061561856</v>
      </c>
      <c r="AD254" s="15">
        <f t="shared" si="85"/>
        <v>-2.2964501713382005E-2</v>
      </c>
      <c r="AE254" s="15">
        <f t="shared" si="86"/>
        <v>-8.9273557608669812E-2</v>
      </c>
      <c r="AF254" s="15">
        <f t="shared" si="87"/>
        <v>-0.15779425235569358</v>
      </c>
      <c r="AG254" s="15">
        <f t="shared" si="88"/>
        <v>-0.23230072014874645</v>
      </c>
      <c r="AH254" s="111">
        <f t="shared" si="89"/>
        <v>-0.3056768034935895</v>
      </c>
    </row>
    <row r="255" spans="1:34" ht="15.75" x14ac:dyDescent="0.25">
      <c r="A255" s="25">
        <v>759</v>
      </c>
      <c r="B255" s="26" t="s">
        <v>246</v>
      </c>
      <c r="C255" s="25">
        <v>14</v>
      </c>
      <c r="D255" s="25">
        <v>25</v>
      </c>
      <c r="E255" s="31">
        <f>'Tasapainon muutos, pl. tasaus'!D245</f>
        <v>1942</v>
      </c>
      <c r="F255" s="64">
        <v>264.53523042755171</v>
      </c>
      <c r="G255" s="32">
        <v>309.66616902749672</v>
      </c>
      <c r="H255" s="61">
        <f t="shared" si="101"/>
        <v>45.130938599945011</v>
      </c>
      <c r="I255" s="64">
        <f t="shared" si="90"/>
        <v>-40.977035695459847</v>
      </c>
      <c r="J255" s="32">
        <f t="shared" si="91"/>
        <v>-28.982811596245078</v>
      </c>
      <c r="K255" s="32">
        <f t="shared" si="92"/>
        <v>-16.588538187684986</v>
      </c>
      <c r="L255" s="32">
        <f t="shared" si="93"/>
        <v>-3.1115362988025703</v>
      </c>
      <c r="M255" s="32">
        <f t="shared" si="94"/>
        <v>-4.7080638755664674</v>
      </c>
      <c r="N255" s="61">
        <f t="shared" si="95"/>
        <v>304.95810515193023</v>
      </c>
      <c r="O255" s="87">
        <f t="shared" si="82"/>
        <v>40.422874724378516</v>
      </c>
      <c r="P255" s="32">
        <f>Taulukko5[[#This Row],[Tasaus 2023, €/asukas]]*Taulukko5[[#This Row],[Asukasluku 31.12.2022]]</f>
        <v>-79577.40332058302</v>
      </c>
      <c r="Q255" s="32">
        <f>Taulukko5[[#This Row],[Tasaus 2024, €/asukas]]*Taulukko5[[#This Row],[Asukasluku 31.12.2022]]</f>
        <v>-56284.620119907944</v>
      </c>
      <c r="R255" s="32">
        <f>Taulukko5[[#This Row],[Tasaus 2025, €/asukas]]*Taulukko5[[#This Row],[Asukasluku 31.12.2022]]</f>
        <v>-32214.941160484243</v>
      </c>
      <c r="S255" s="32">
        <f>Taulukko5[[#This Row],[Tasaus 2026, €/asukas]]*Taulukko5[[#This Row],[Asukasluku 31.12.2022]]</f>
        <v>-6042.6034922745912</v>
      </c>
      <c r="T255" s="32">
        <f>Taulukko5[[#This Row],[Tasaus 2027, €/asukas]]*Taulukko5[[#This Row],[Asukasluku 31.12.2022]]</f>
        <v>-9143.0600463500796</v>
      </c>
      <c r="U255" s="64">
        <f t="shared" si="96"/>
        <v>4.1539029044851645</v>
      </c>
      <c r="V255" s="32">
        <f t="shared" si="97"/>
        <v>16.148127003699933</v>
      </c>
      <c r="W255" s="32">
        <f t="shared" si="98"/>
        <v>28.542400412260026</v>
      </c>
      <c r="X255" s="32">
        <f t="shared" si="99"/>
        <v>42.019402301142442</v>
      </c>
      <c r="Y255" s="99">
        <f t="shared" si="100"/>
        <v>40.422874724378545</v>
      </c>
      <c r="Z255" s="110">
        <v>21.750000000000004</v>
      </c>
      <c r="AA255" s="34">
        <f t="shared" si="83"/>
        <v>9.110000000000003</v>
      </c>
      <c r="AB255" s="33">
        <f t="shared" si="84"/>
        <v>-12.64</v>
      </c>
      <c r="AC255" s="32">
        <v>125.46725566351735</v>
      </c>
      <c r="AD255" s="15">
        <f t="shared" si="85"/>
        <v>-3.3107466027831614E-2</v>
      </c>
      <c r="AE255" s="15">
        <f t="shared" si="86"/>
        <v>-0.12870391496412872</v>
      </c>
      <c r="AF255" s="15">
        <f t="shared" si="87"/>
        <v>-0.2274888397081552</v>
      </c>
      <c r="AG255" s="15">
        <f t="shared" si="88"/>
        <v>-0.33490333457066762</v>
      </c>
      <c r="AH255" s="111">
        <f t="shared" si="89"/>
        <v>-0.32217867929450916</v>
      </c>
    </row>
    <row r="256" spans="1:34" ht="15.75" x14ac:dyDescent="0.25">
      <c r="A256" s="25">
        <v>761</v>
      </c>
      <c r="B256" s="26" t="s">
        <v>247</v>
      </c>
      <c r="C256" s="25">
        <v>2</v>
      </c>
      <c r="D256" s="25">
        <v>24</v>
      </c>
      <c r="E256" s="31">
        <f>'Tasapainon muutos, pl. tasaus'!D246</f>
        <v>8426</v>
      </c>
      <c r="F256" s="64">
        <v>-169.58182482489661</v>
      </c>
      <c r="G256" s="32">
        <v>-247.29924311022077</v>
      </c>
      <c r="H256" s="61">
        <f t="shared" si="101"/>
        <v>-77.717418285324158</v>
      </c>
      <c r="I256" s="64">
        <f t="shared" si="90"/>
        <v>81.871321189809322</v>
      </c>
      <c r="J256" s="32">
        <f t="shared" si="91"/>
        <v>63.865545289024091</v>
      </c>
      <c r="K256" s="32">
        <f t="shared" si="92"/>
        <v>46.259818697584187</v>
      </c>
      <c r="L256" s="32">
        <f t="shared" si="93"/>
        <v>29.7368205864666</v>
      </c>
      <c r="M256" s="32">
        <f t="shared" si="94"/>
        <v>13.009354409757691</v>
      </c>
      <c r="N256" s="61">
        <f t="shared" si="95"/>
        <v>-234.28988870046308</v>
      </c>
      <c r="O256" s="87">
        <f t="shared" si="82"/>
        <v>-64.708063875566467</v>
      </c>
      <c r="P256" s="32">
        <f>Taulukko5[[#This Row],[Tasaus 2023, €/asukas]]*Taulukko5[[#This Row],[Asukasluku 31.12.2022]]</f>
        <v>689847.75234533334</v>
      </c>
      <c r="Q256" s="32">
        <f>Taulukko5[[#This Row],[Tasaus 2024, €/asukas]]*Taulukko5[[#This Row],[Asukasluku 31.12.2022]]</f>
        <v>538131.08460531698</v>
      </c>
      <c r="R256" s="32">
        <f>Taulukko5[[#This Row],[Tasaus 2025, €/asukas]]*Taulukko5[[#This Row],[Asukasluku 31.12.2022]]</f>
        <v>389785.23234584439</v>
      </c>
      <c r="S256" s="32">
        <f>Taulukko5[[#This Row],[Tasaus 2026, €/asukas]]*Taulukko5[[#This Row],[Asukasluku 31.12.2022]]</f>
        <v>250562.45026156757</v>
      </c>
      <c r="T256" s="32">
        <f>Taulukko5[[#This Row],[Tasaus 2027, €/asukas]]*Taulukko5[[#This Row],[Asukasluku 31.12.2022]]</f>
        <v>109616.8202566183</v>
      </c>
      <c r="U256" s="64">
        <f t="shared" si="96"/>
        <v>4.1539029044851645</v>
      </c>
      <c r="V256" s="32">
        <f t="shared" si="97"/>
        <v>-13.851872996300067</v>
      </c>
      <c r="W256" s="32">
        <f t="shared" si="98"/>
        <v>-31.457599587739971</v>
      </c>
      <c r="X256" s="32">
        <f t="shared" si="99"/>
        <v>-47.980597698857558</v>
      </c>
      <c r="Y256" s="99">
        <f t="shared" si="100"/>
        <v>-64.708063875566467</v>
      </c>
      <c r="Z256" s="110">
        <v>20.5</v>
      </c>
      <c r="AA256" s="34">
        <f t="shared" si="83"/>
        <v>7.8599999999999994</v>
      </c>
      <c r="AB256" s="33">
        <f t="shared" si="84"/>
        <v>-12.64</v>
      </c>
      <c r="AC256" s="32">
        <v>159.93694338444502</v>
      </c>
      <c r="AD256" s="15">
        <f t="shared" si="85"/>
        <v>-2.5972128868939987E-2</v>
      </c>
      <c r="AE256" s="15">
        <f t="shared" si="86"/>
        <v>8.6608338906439666E-2</v>
      </c>
      <c r="AF256" s="15">
        <f t="shared" si="87"/>
        <v>0.19668751272884111</v>
      </c>
      <c r="AG256" s="15">
        <f t="shared" si="88"/>
        <v>0.29999696557614725</v>
      </c>
      <c r="AH256" s="111">
        <f t="shared" si="89"/>
        <v>0.40458484766728248</v>
      </c>
    </row>
    <row r="257" spans="1:34" ht="15.75" x14ac:dyDescent="0.25">
      <c r="A257" s="25">
        <v>762</v>
      </c>
      <c r="B257" s="26" t="s">
        <v>248</v>
      </c>
      <c r="C257" s="25">
        <v>11</v>
      </c>
      <c r="D257" s="25">
        <v>25</v>
      </c>
      <c r="E257" s="31">
        <f>'Tasapainon muutos, pl. tasaus'!D247</f>
        <v>3672</v>
      </c>
      <c r="F257" s="64">
        <v>344.94371106017843</v>
      </c>
      <c r="G257" s="32">
        <v>220.31675824886017</v>
      </c>
      <c r="H257" s="61">
        <f t="shared" si="101"/>
        <v>-124.62695281131826</v>
      </c>
      <c r="I257" s="64">
        <f t="shared" si="90"/>
        <v>128.78085571580343</v>
      </c>
      <c r="J257" s="32">
        <f t="shared" si="91"/>
        <v>110.77507981501819</v>
      </c>
      <c r="K257" s="32">
        <f t="shared" si="92"/>
        <v>93.169353223578284</v>
      </c>
      <c r="L257" s="32">
        <f t="shared" si="93"/>
        <v>76.646355112460697</v>
      </c>
      <c r="M257" s="32">
        <f t="shared" si="94"/>
        <v>59.918888935751795</v>
      </c>
      <c r="N257" s="61">
        <f t="shared" si="95"/>
        <v>280.23564718461193</v>
      </c>
      <c r="O257" s="87">
        <f t="shared" si="82"/>
        <v>-64.708063875566495</v>
      </c>
      <c r="P257" s="32">
        <f>Taulukko5[[#This Row],[Tasaus 2023, €/asukas]]*Taulukko5[[#This Row],[Asukasluku 31.12.2022]]</f>
        <v>472883.30218843016</v>
      </c>
      <c r="Q257" s="32">
        <f>Taulukko5[[#This Row],[Tasaus 2024, €/asukas]]*Taulukko5[[#This Row],[Asukasluku 31.12.2022]]</f>
        <v>406766.09308074677</v>
      </c>
      <c r="R257" s="32">
        <f>Taulukko5[[#This Row],[Tasaus 2025, €/asukas]]*Taulukko5[[#This Row],[Asukasluku 31.12.2022]]</f>
        <v>342117.86503697943</v>
      </c>
      <c r="S257" s="32">
        <f>Taulukko5[[#This Row],[Tasaus 2026, €/asukas]]*Taulukko5[[#This Row],[Asukasluku 31.12.2022]]</f>
        <v>281445.4159729557</v>
      </c>
      <c r="T257" s="32">
        <f>Taulukko5[[#This Row],[Tasaus 2027, €/asukas]]*Taulukko5[[#This Row],[Asukasluku 31.12.2022]]</f>
        <v>220022.16017208059</v>
      </c>
      <c r="U257" s="64">
        <f t="shared" si="96"/>
        <v>4.1539029044851645</v>
      </c>
      <c r="V257" s="32">
        <f t="shared" si="97"/>
        <v>-13.851872996300074</v>
      </c>
      <c r="W257" s="32">
        <f t="shared" si="98"/>
        <v>-31.457599587739978</v>
      </c>
      <c r="X257" s="32">
        <f t="shared" si="99"/>
        <v>-47.980597698857565</v>
      </c>
      <c r="Y257" s="99">
        <f t="shared" si="100"/>
        <v>-64.708063875566467</v>
      </c>
      <c r="Z257" s="110">
        <v>21.25</v>
      </c>
      <c r="AA257" s="34">
        <f t="shared" si="83"/>
        <v>8.61</v>
      </c>
      <c r="AB257" s="33">
        <f t="shared" si="84"/>
        <v>-12.64</v>
      </c>
      <c r="AC257" s="32">
        <v>138.37067533388978</v>
      </c>
      <c r="AD257" s="15">
        <f t="shared" si="85"/>
        <v>-3.0020110073624751E-2</v>
      </c>
      <c r="AE257" s="15">
        <f t="shared" si="86"/>
        <v>0.10010699855930724</v>
      </c>
      <c r="AF257" s="15">
        <f t="shared" si="87"/>
        <v>0.227342964915308</v>
      </c>
      <c r="AG257" s="15">
        <f t="shared" si="88"/>
        <v>0.34675409065598561</v>
      </c>
      <c r="AH257" s="111">
        <f t="shared" si="89"/>
        <v>0.46764289990943009</v>
      </c>
    </row>
    <row r="258" spans="1:34" ht="15.75" x14ac:dyDescent="0.25">
      <c r="A258" s="25">
        <v>765</v>
      </c>
      <c r="B258" s="26" t="s">
        <v>249</v>
      </c>
      <c r="C258" s="25">
        <v>18</v>
      </c>
      <c r="D258" s="25">
        <v>23</v>
      </c>
      <c r="E258" s="31">
        <f>'Tasapainon muutos, pl. tasaus'!D248</f>
        <v>10354</v>
      </c>
      <c r="F258" s="64">
        <v>-693.54983357201934</v>
      </c>
      <c r="G258" s="32">
        <v>-664.64608309797438</v>
      </c>
      <c r="H258" s="61">
        <f t="shared" si="101"/>
        <v>28.903750474044955</v>
      </c>
      <c r="I258" s="64">
        <f t="shared" si="90"/>
        <v>-24.74984756955979</v>
      </c>
      <c r="J258" s="32">
        <f t="shared" si="91"/>
        <v>-12.755623470345022</v>
      </c>
      <c r="K258" s="32">
        <f t="shared" si="92"/>
        <v>-1.4575995877399734</v>
      </c>
      <c r="L258" s="32">
        <f t="shared" si="93"/>
        <v>-2.9805976988575589</v>
      </c>
      <c r="M258" s="32">
        <f t="shared" si="94"/>
        <v>-4.7080638755664674</v>
      </c>
      <c r="N258" s="61">
        <f t="shared" si="95"/>
        <v>-669.35414697354088</v>
      </c>
      <c r="O258" s="87">
        <f t="shared" si="82"/>
        <v>24.19568659847846</v>
      </c>
      <c r="P258" s="32">
        <f>Taulukko5[[#This Row],[Tasaus 2023, €/asukas]]*Taulukko5[[#This Row],[Asukasluku 31.12.2022]]</f>
        <v>-256259.92173522207</v>
      </c>
      <c r="Q258" s="32">
        <f>Taulukko5[[#This Row],[Tasaus 2024, €/asukas]]*Taulukko5[[#This Row],[Asukasluku 31.12.2022]]</f>
        <v>-132071.72541195236</v>
      </c>
      <c r="R258" s="32">
        <f>Taulukko5[[#This Row],[Tasaus 2025, €/asukas]]*Taulukko5[[#This Row],[Asukasluku 31.12.2022]]</f>
        <v>-15091.986131459686</v>
      </c>
      <c r="S258" s="32">
        <f>Taulukko5[[#This Row],[Tasaus 2026, €/asukas]]*Taulukko5[[#This Row],[Asukasluku 31.12.2022]]</f>
        <v>-30861.108573971163</v>
      </c>
      <c r="T258" s="32">
        <f>Taulukko5[[#This Row],[Tasaus 2027, €/asukas]]*Taulukko5[[#This Row],[Asukasluku 31.12.2022]]</f>
        <v>-48747.293367615202</v>
      </c>
      <c r="U258" s="64">
        <f t="shared" si="96"/>
        <v>4.1539029044851645</v>
      </c>
      <c r="V258" s="32">
        <f t="shared" si="97"/>
        <v>16.148127003699933</v>
      </c>
      <c r="W258" s="32">
        <f t="shared" si="98"/>
        <v>27.446150886304981</v>
      </c>
      <c r="X258" s="32">
        <f t="shared" si="99"/>
        <v>25.923152775187397</v>
      </c>
      <c r="Y258" s="99">
        <f t="shared" si="100"/>
        <v>24.195686598478488</v>
      </c>
      <c r="Z258" s="110">
        <v>19.75</v>
      </c>
      <c r="AA258" s="34">
        <f t="shared" si="83"/>
        <v>7.1099999999999994</v>
      </c>
      <c r="AB258" s="33">
        <f t="shared" si="84"/>
        <v>-12.64</v>
      </c>
      <c r="AC258" s="32">
        <v>174.19411067773385</v>
      </c>
      <c r="AD258" s="15">
        <f t="shared" si="85"/>
        <v>-2.3846402661511633E-2</v>
      </c>
      <c r="AE258" s="15">
        <f t="shared" si="86"/>
        <v>-9.2701911338292156E-2</v>
      </c>
      <c r="AF258" s="15">
        <f t="shared" si="87"/>
        <v>-0.15756072796904982</v>
      </c>
      <c r="AG258" s="15">
        <f t="shared" si="88"/>
        <v>-0.14881761888693401</v>
      </c>
      <c r="AH258" s="111">
        <f t="shared" si="89"/>
        <v>-0.13890071543946447</v>
      </c>
    </row>
    <row r="259" spans="1:34" ht="15.75" x14ac:dyDescent="0.25">
      <c r="A259" s="25">
        <v>768</v>
      </c>
      <c r="B259" s="26" t="s">
        <v>250</v>
      </c>
      <c r="C259" s="25">
        <v>10</v>
      </c>
      <c r="D259" s="25">
        <v>25</v>
      </c>
      <c r="E259" s="31">
        <f>'Tasapainon muutos, pl. tasaus'!D249</f>
        <v>2375</v>
      </c>
      <c r="F259" s="64">
        <v>315.08141753981147</v>
      </c>
      <c r="G259" s="32">
        <v>39.430699751092412</v>
      </c>
      <c r="H259" s="61">
        <f t="shared" si="101"/>
        <v>-275.65071778871908</v>
      </c>
      <c r="I259" s="64">
        <f t="shared" si="90"/>
        <v>279.80462069320424</v>
      </c>
      <c r="J259" s="32">
        <f t="shared" si="91"/>
        <v>261.798844792419</v>
      </c>
      <c r="K259" s="32">
        <f t="shared" si="92"/>
        <v>244.19311820097911</v>
      </c>
      <c r="L259" s="32">
        <f t="shared" si="93"/>
        <v>227.67012008986151</v>
      </c>
      <c r="M259" s="32">
        <f t="shared" si="94"/>
        <v>210.94265391315261</v>
      </c>
      <c r="N259" s="61">
        <f t="shared" si="95"/>
        <v>250.37335366424503</v>
      </c>
      <c r="O259" s="87">
        <f t="shared" si="82"/>
        <v>-64.708063875566438</v>
      </c>
      <c r="P259" s="32">
        <f>Taulukko5[[#This Row],[Tasaus 2023, €/asukas]]*Taulukko5[[#This Row],[Asukasluku 31.12.2022]]</f>
        <v>664535.97414636007</v>
      </c>
      <c r="Q259" s="32">
        <f>Taulukko5[[#This Row],[Tasaus 2024, €/asukas]]*Taulukko5[[#This Row],[Asukasluku 31.12.2022]]</f>
        <v>621772.25638199516</v>
      </c>
      <c r="R259" s="32">
        <f>Taulukko5[[#This Row],[Tasaus 2025, €/asukas]]*Taulukko5[[#This Row],[Asukasluku 31.12.2022]]</f>
        <v>579958.65572732536</v>
      </c>
      <c r="S259" s="32">
        <f>Taulukko5[[#This Row],[Tasaus 2026, €/asukas]]*Taulukko5[[#This Row],[Asukasluku 31.12.2022]]</f>
        <v>540716.5352134211</v>
      </c>
      <c r="T259" s="32">
        <f>Taulukko5[[#This Row],[Tasaus 2027, €/asukas]]*Taulukko5[[#This Row],[Asukasluku 31.12.2022]]</f>
        <v>500988.80304373743</v>
      </c>
      <c r="U259" s="64">
        <f t="shared" si="96"/>
        <v>4.1539029044851645</v>
      </c>
      <c r="V259" s="32">
        <f t="shared" si="97"/>
        <v>-13.851872996300074</v>
      </c>
      <c r="W259" s="32">
        <f t="shared" si="98"/>
        <v>-31.457599587739963</v>
      </c>
      <c r="X259" s="32">
        <f t="shared" si="99"/>
        <v>-47.980597698857565</v>
      </c>
      <c r="Y259" s="99">
        <f t="shared" si="100"/>
        <v>-64.708063875566467</v>
      </c>
      <c r="Z259" s="110">
        <v>21</v>
      </c>
      <c r="AA259" s="34">
        <f t="shared" si="83"/>
        <v>8.36</v>
      </c>
      <c r="AB259" s="33">
        <f t="shared" si="84"/>
        <v>-12.64</v>
      </c>
      <c r="AC259" s="32">
        <v>135.75243402742669</v>
      </c>
      <c r="AD259" s="15">
        <f t="shared" si="85"/>
        <v>-3.0599104423025908E-2</v>
      </c>
      <c r="AE259" s="15">
        <f t="shared" si="86"/>
        <v>0.10203775052388023</v>
      </c>
      <c r="AF259" s="15">
        <f t="shared" si="87"/>
        <v>0.23172770207114254</v>
      </c>
      <c r="AG259" s="15">
        <f t="shared" si="88"/>
        <v>0.35344189621796263</v>
      </c>
      <c r="AH259" s="111">
        <f t="shared" si="89"/>
        <v>0.47666227378651049</v>
      </c>
    </row>
    <row r="260" spans="1:34" ht="15.75" x14ac:dyDescent="0.25">
      <c r="A260" s="25">
        <v>777</v>
      </c>
      <c r="B260" s="26" t="s">
        <v>251</v>
      </c>
      <c r="C260" s="25">
        <v>18</v>
      </c>
      <c r="D260" s="25">
        <v>24</v>
      </c>
      <c r="E260" s="31">
        <f>'Tasapainon muutos, pl. tasaus'!D250</f>
        <v>7367</v>
      </c>
      <c r="F260" s="64">
        <v>377.27718293310949</v>
      </c>
      <c r="G260" s="32">
        <v>318.21722493007235</v>
      </c>
      <c r="H260" s="61">
        <f t="shared" si="101"/>
        <v>-59.059958003037138</v>
      </c>
      <c r="I260" s="64">
        <f t="shared" si="90"/>
        <v>63.213860907522303</v>
      </c>
      <c r="J260" s="32">
        <f t="shared" si="91"/>
        <v>45.208085006737072</v>
      </c>
      <c r="K260" s="32">
        <f t="shared" si="92"/>
        <v>27.602358415297164</v>
      </c>
      <c r="L260" s="32">
        <f t="shared" si="93"/>
        <v>11.079360304179581</v>
      </c>
      <c r="M260" s="32">
        <f t="shared" si="94"/>
        <v>-4.7080638755664674</v>
      </c>
      <c r="N260" s="61">
        <f t="shared" si="95"/>
        <v>313.50916105450585</v>
      </c>
      <c r="O260" s="87">
        <f t="shared" si="82"/>
        <v>-63.768021878603633</v>
      </c>
      <c r="P260" s="32">
        <f>Taulukko5[[#This Row],[Tasaus 2023, €/asukas]]*Taulukko5[[#This Row],[Asukasluku 31.12.2022]]</f>
        <v>465696.5133057168</v>
      </c>
      <c r="Q260" s="32">
        <f>Taulukko5[[#This Row],[Tasaus 2024, €/asukas]]*Taulukko5[[#This Row],[Asukasluku 31.12.2022]]</f>
        <v>333047.96224463201</v>
      </c>
      <c r="R260" s="32">
        <f>Taulukko5[[#This Row],[Tasaus 2025, €/asukas]]*Taulukko5[[#This Row],[Asukasluku 31.12.2022]]</f>
        <v>203346.57444549422</v>
      </c>
      <c r="S260" s="32">
        <f>Taulukko5[[#This Row],[Tasaus 2026, €/asukas]]*Taulukko5[[#This Row],[Asukasluku 31.12.2022]]</f>
        <v>81621.647360890973</v>
      </c>
      <c r="T260" s="32">
        <f>Taulukko5[[#This Row],[Tasaus 2027, €/asukas]]*Taulukko5[[#This Row],[Asukasluku 31.12.2022]]</f>
        <v>-34684.306571298162</v>
      </c>
      <c r="U260" s="64">
        <f t="shared" si="96"/>
        <v>4.1539029044851645</v>
      </c>
      <c r="V260" s="32">
        <f t="shared" si="97"/>
        <v>-13.851872996300067</v>
      </c>
      <c r="W260" s="32">
        <f t="shared" si="98"/>
        <v>-31.457599587739974</v>
      </c>
      <c r="X260" s="32">
        <f t="shared" si="99"/>
        <v>-47.980597698857558</v>
      </c>
      <c r="Y260" s="99">
        <f t="shared" si="100"/>
        <v>-63.768021878603605</v>
      </c>
      <c r="Z260" s="110">
        <v>21.5</v>
      </c>
      <c r="AA260" s="34">
        <f t="shared" si="83"/>
        <v>8.86</v>
      </c>
      <c r="AB260" s="33">
        <f t="shared" si="84"/>
        <v>-12.64</v>
      </c>
      <c r="AC260" s="32">
        <v>145.06408425156275</v>
      </c>
      <c r="AD260" s="15">
        <f t="shared" si="85"/>
        <v>-2.8634950724823641E-2</v>
      </c>
      <c r="AE260" s="15">
        <f t="shared" si="86"/>
        <v>9.5487956703872015E-2</v>
      </c>
      <c r="AF260" s="15">
        <f t="shared" si="87"/>
        <v>0.21685312219107114</v>
      </c>
      <c r="AG260" s="15">
        <f t="shared" si="88"/>
        <v>0.33075449341169832</v>
      </c>
      <c r="AH260" s="111">
        <f t="shared" si="89"/>
        <v>0.43958518200838981</v>
      </c>
    </row>
    <row r="261" spans="1:34" ht="15.75" x14ac:dyDescent="0.25">
      <c r="A261" s="25">
        <v>778</v>
      </c>
      <c r="B261" s="26" t="s">
        <v>252</v>
      </c>
      <c r="C261" s="25">
        <v>11</v>
      </c>
      <c r="D261" s="25">
        <v>24</v>
      </c>
      <c r="E261" s="31">
        <f>'Tasapainon muutos, pl. tasaus'!D251</f>
        <v>6763</v>
      </c>
      <c r="F261" s="64">
        <v>5.3770490350449878</v>
      </c>
      <c r="G261" s="32">
        <v>-7.6533113975955347</v>
      </c>
      <c r="H261" s="61">
        <f t="shared" si="101"/>
        <v>-13.030360432640522</v>
      </c>
      <c r="I261" s="64">
        <f t="shared" si="90"/>
        <v>17.184263337125685</v>
      </c>
      <c r="J261" s="32">
        <f t="shared" si="91"/>
        <v>1.1481270036999331</v>
      </c>
      <c r="K261" s="32">
        <f t="shared" si="92"/>
        <v>-1.4575995877399734</v>
      </c>
      <c r="L261" s="32">
        <f t="shared" si="93"/>
        <v>-2.9805976988575589</v>
      </c>
      <c r="M261" s="32">
        <f t="shared" si="94"/>
        <v>-4.7080638755664674</v>
      </c>
      <c r="N261" s="61">
        <f t="shared" si="95"/>
        <v>-12.361375273162002</v>
      </c>
      <c r="O261" s="87">
        <f t="shared" si="82"/>
        <v>-17.738424308206991</v>
      </c>
      <c r="P261" s="32">
        <f>Taulukko5[[#This Row],[Tasaus 2023, €/asukas]]*Taulukko5[[#This Row],[Asukasluku 31.12.2022]]</f>
        <v>116217.17294898101</v>
      </c>
      <c r="Q261" s="32">
        <f>Taulukko5[[#This Row],[Tasaus 2024, €/asukas]]*Taulukko5[[#This Row],[Asukasluku 31.12.2022]]</f>
        <v>7764.7829260226481</v>
      </c>
      <c r="R261" s="32">
        <f>Taulukko5[[#This Row],[Tasaus 2025, €/asukas]]*Taulukko5[[#This Row],[Asukasluku 31.12.2022]]</f>
        <v>-9857.7460118854397</v>
      </c>
      <c r="S261" s="32">
        <f>Taulukko5[[#This Row],[Tasaus 2026, €/asukas]]*Taulukko5[[#This Row],[Asukasluku 31.12.2022]]</f>
        <v>-20157.782237373671</v>
      </c>
      <c r="T261" s="32">
        <f>Taulukko5[[#This Row],[Tasaus 2027, €/asukas]]*Taulukko5[[#This Row],[Asukasluku 31.12.2022]]</f>
        <v>-31840.635990456019</v>
      </c>
      <c r="U261" s="64">
        <f t="shared" si="96"/>
        <v>4.1539029044851628</v>
      </c>
      <c r="V261" s="32">
        <f t="shared" si="97"/>
        <v>-11.882233428940589</v>
      </c>
      <c r="W261" s="32">
        <f t="shared" si="98"/>
        <v>-14.487960020380497</v>
      </c>
      <c r="X261" s="32">
        <f t="shared" si="99"/>
        <v>-16.010958131498082</v>
      </c>
      <c r="Y261" s="99">
        <f t="shared" si="100"/>
        <v>-17.738424308206991</v>
      </c>
      <c r="Z261" s="110">
        <v>21.75</v>
      </c>
      <c r="AA261" s="34">
        <f t="shared" si="83"/>
        <v>9.11</v>
      </c>
      <c r="AB261" s="33">
        <f t="shared" si="84"/>
        <v>-12.64</v>
      </c>
      <c r="AC261" s="32">
        <v>153.1221437328895</v>
      </c>
      <c r="AD261" s="15">
        <f t="shared" si="85"/>
        <v>-2.7128035196080758E-2</v>
      </c>
      <c r="AE261" s="15">
        <f t="shared" si="86"/>
        <v>7.7599706608524804E-2</v>
      </c>
      <c r="AF261" s="15">
        <f t="shared" si="87"/>
        <v>9.461701402021705E-2</v>
      </c>
      <c r="AG261" s="15">
        <f t="shared" si="88"/>
        <v>0.10456330966361103</v>
      </c>
      <c r="AH261" s="111">
        <f t="shared" si="89"/>
        <v>0.11584493186792362</v>
      </c>
    </row>
    <row r="262" spans="1:34" ht="15.75" x14ac:dyDescent="0.25">
      <c r="A262" s="25">
        <v>781</v>
      </c>
      <c r="B262" s="26" t="s">
        <v>253</v>
      </c>
      <c r="C262" s="25">
        <v>7</v>
      </c>
      <c r="D262" s="25">
        <v>25</v>
      </c>
      <c r="E262" s="31">
        <f>'Tasapainon muutos, pl. tasaus'!D252</f>
        <v>3504</v>
      </c>
      <c r="F262" s="64">
        <v>612.23853255534596</v>
      </c>
      <c r="G262" s="32">
        <v>186.47448255909825</v>
      </c>
      <c r="H262" s="61">
        <f t="shared" si="101"/>
        <v>-425.76404999624771</v>
      </c>
      <c r="I262" s="64">
        <f t="shared" si="90"/>
        <v>429.91795290073287</v>
      </c>
      <c r="J262" s="32">
        <f t="shared" si="91"/>
        <v>411.91217699994763</v>
      </c>
      <c r="K262" s="32">
        <f t="shared" si="92"/>
        <v>394.30645040850771</v>
      </c>
      <c r="L262" s="32">
        <f t="shared" si="93"/>
        <v>377.78345229739017</v>
      </c>
      <c r="M262" s="32">
        <f t="shared" si="94"/>
        <v>361.05598612068121</v>
      </c>
      <c r="N262" s="61">
        <f t="shared" si="95"/>
        <v>547.53046867977946</v>
      </c>
      <c r="O262" s="87">
        <f t="shared" si="82"/>
        <v>-64.708063875566495</v>
      </c>
      <c r="P262" s="32">
        <f>Taulukko5[[#This Row],[Tasaus 2023, €/asukas]]*Taulukko5[[#This Row],[Asukasluku 31.12.2022]]</f>
        <v>1506432.506964168</v>
      </c>
      <c r="Q262" s="32">
        <f>Taulukko5[[#This Row],[Tasaus 2024, €/asukas]]*Taulukko5[[#This Row],[Asukasluku 31.12.2022]]</f>
        <v>1443340.2682078164</v>
      </c>
      <c r="R262" s="32">
        <f>Taulukko5[[#This Row],[Tasaus 2025, €/asukas]]*Taulukko5[[#This Row],[Asukasluku 31.12.2022]]</f>
        <v>1381649.802231411</v>
      </c>
      <c r="S262" s="32">
        <f>Taulukko5[[#This Row],[Tasaus 2026, €/asukas]]*Taulukko5[[#This Row],[Asukasluku 31.12.2022]]</f>
        <v>1323753.2168500551</v>
      </c>
      <c r="T262" s="32">
        <f>Taulukko5[[#This Row],[Tasaus 2027, €/asukas]]*Taulukko5[[#This Row],[Asukasluku 31.12.2022]]</f>
        <v>1265140.1753668669</v>
      </c>
      <c r="U262" s="64">
        <f t="shared" si="96"/>
        <v>4.1539029044851645</v>
      </c>
      <c r="V262" s="32">
        <f t="shared" si="97"/>
        <v>-13.851872996300074</v>
      </c>
      <c r="W262" s="32">
        <f t="shared" si="98"/>
        <v>-31.457599587739992</v>
      </c>
      <c r="X262" s="32">
        <f t="shared" si="99"/>
        <v>-47.980597698857537</v>
      </c>
      <c r="Y262" s="99">
        <f t="shared" si="100"/>
        <v>-64.708063875566495</v>
      </c>
      <c r="Z262" s="110">
        <v>19</v>
      </c>
      <c r="AA262" s="34">
        <f t="shared" si="83"/>
        <v>6.3599999999999994</v>
      </c>
      <c r="AB262" s="33">
        <f t="shared" si="84"/>
        <v>-12.64</v>
      </c>
      <c r="AC262" s="32">
        <v>144.22583771091928</v>
      </c>
      <c r="AD262" s="15">
        <f t="shared" si="85"/>
        <v>-2.8801378244105523E-2</v>
      </c>
      <c r="AE262" s="15">
        <f t="shared" si="86"/>
        <v>9.6042936662044109E-2</v>
      </c>
      <c r="AF262" s="15">
        <f t="shared" si="87"/>
        <v>0.21811348151634519</v>
      </c>
      <c r="AG262" s="15">
        <f t="shared" si="88"/>
        <v>0.33267685222274807</v>
      </c>
      <c r="AH262" s="111">
        <f t="shared" si="89"/>
        <v>0.44865791665751908</v>
      </c>
    </row>
    <row r="263" spans="1:34" ht="15.75" x14ac:dyDescent="0.25">
      <c r="A263" s="25">
        <v>783</v>
      </c>
      <c r="B263" s="26" t="s">
        <v>254</v>
      </c>
      <c r="C263" s="25">
        <v>4</v>
      </c>
      <c r="D263" s="25">
        <v>24</v>
      </c>
      <c r="E263" s="31">
        <f>'Tasapainon muutos, pl. tasaus'!D253</f>
        <v>6419</v>
      </c>
      <c r="F263" s="64">
        <v>118.19607252957948</v>
      </c>
      <c r="G263" s="32">
        <v>149.15011056270731</v>
      </c>
      <c r="H263" s="61">
        <f t="shared" si="101"/>
        <v>30.95403803312783</v>
      </c>
      <c r="I263" s="64">
        <f t="shared" si="90"/>
        <v>-26.800135128642665</v>
      </c>
      <c r="J263" s="32">
        <f t="shared" si="91"/>
        <v>-14.805911029427897</v>
      </c>
      <c r="K263" s="32">
        <f t="shared" si="92"/>
        <v>-2.4116376208678032</v>
      </c>
      <c r="L263" s="32">
        <f t="shared" si="93"/>
        <v>-2.9805976988575589</v>
      </c>
      <c r="M263" s="32">
        <f t="shared" si="94"/>
        <v>-4.7080638755664674</v>
      </c>
      <c r="N263" s="61">
        <f t="shared" si="95"/>
        <v>144.44204668714085</v>
      </c>
      <c r="O263" s="87">
        <f t="shared" si="82"/>
        <v>26.245974157561363</v>
      </c>
      <c r="P263" s="32">
        <f>Taulukko5[[#This Row],[Tasaus 2023, €/asukas]]*Taulukko5[[#This Row],[Asukasluku 31.12.2022]]</f>
        <v>-172030.06739075726</v>
      </c>
      <c r="Q263" s="32">
        <f>Taulukko5[[#This Row],[Tasaus 2024, €/asukas]]*Taulukko5[[#This Row],[Asukasluku 31.12.2022]]</f>
        <v>-95039.142897897662</v>
      </c>
      <c r="R263" s="32">
        <f>Taulukko5[[#This Row],[Tasaus 2025, €/asukas]]*Taulukko5[[#This Row],[Asukasluku 31.12.2022]]</f>
        <v>-15480.301888350428</v>
      </c>
      <c r="S263" s="32">
        <f>Taulukko5[[#This Row],[Tasaus 2026, €/asukas]]*Taulukko5[[#This Row],[Asukasluku 31.12.2022]]</f>
        <v>-19132.456628966669</v>
      </c>
      <c r="T263" s="32">
        <f>Taulukko5[[#This Row],[Tasaus 2027, €/asukas]]*Taulukko5[[#This Row],[Asukasluku 31.12.2022]]</f>
        <v>-30221.062017261156</v>
      </c>
      <c r="U263" s="64">
        <f t="shared" si="96"/>
        <v>4.1539029044851645</v>
      </c>
      <c r="V263" s="32">
        <f t="shared" si="97"/>
        <v>16.148127003699933</v>
      </c>
      <c r="W263" s="32">
        <f t="shared" si="98"/>
        <v>28.542400412260026</v>
      </c>
      <c r="X263" s="32">
        <f t="shared" si="99"/>
        <v>27.973440334270272</v>
      </c>
      <c r="Y263" s="99">
        <f t="shared" si="100"/>
        <v>26.245974157561363</v>
      </c>
      <c r="Z263" s="110">
        <v>21.5</v>
      </c>
      <c r="AA263" s="34">
        <f t="shared" si="83"/>
        <v>8.86</v>
      </c>
      <c r="AB263" s="33">
        <f t="shared" si="84"/>
        <v>-12.64</v>
      </c>
      <c r="AC263" s="32">
        <v>184.24977512106918</v>
      </c>
      <c r="AD263" s="15">
        <f t="shared" si="85"/>
        <v>-2.2544955084779154E-2</v>
      </c>
      <c r="AE263" s="15">
        <f t="shared" si="86"/>
        <v>-8.764258731436235E-2</v>
      </c>
      <c r="AF263" s="15">
        <f t="shared" si="87"/>
        <v>-0.15491145318090632</v>
      </c>
      <c r="AG263" s="15">
        <f t="shared" si="88"/>
        <v>-0.15182347069834484</v>
      </c>
      <c r="AH263" s="111">
        <f t="shared" si="89"/>
        <v>-0.14244779479549066</v>
      </c>
    </row>
    <row r="264" spans="1:34" ht="15.75" x14ac:dyDescent="0.25">
      <c r="A264" s="25">
        <v>785</v>
      </c>
      <c r="B264" s="26" t="s">
        <v>255</v>
      </c>
      <c r="C264" s="25">
        <v>17</v>
      </c>
      <c r="D264" s="25">
        <v>25</v>
      </c>
      <c r="E264" s="31">
        <f>'Tasapainon muutos, pl. tasaus'!D254</f>
        <v>2626</v>
      </c>
      <c r="F264" s="64">
        <v>465.01622585467396</v>
      </c>
      <c r="G264" s="32">
        <v>71.467810521073929</v>
      </c>
      <c r="H264" s="61">
        <f t="shared" si="101"/>
        <v>-393.54841533360002</v>
      </c>
      <c r="I264" s="64">
        <f t="shared" si="90"/>
        <v>397.70231823808518</v>
      </c>
      <c r="J264" s="32">
        <f t="shared" si="91"/>
        <v>379.69654233729995</v>
      </c>
      <c r="K264" s="32">
        <f t="shared" si="92"/>
        <v>362.09081574586003</v>
      </c>
      <c r="L264" s="32">
        <f t="shared" si="93"/>
        <v>345.56781763474248</v>
      </c>
      <c r="M264" s="32">
        <f t="shared" si="94"/>
        <v>328.84035145803352</v>
      </c>
      <c r="N264" s="61">
        <f t="shared" si="95"/>
        <v>400.30816197910747</v>
      </c>
      <c r="O264" s="87">
        <f t="shared" si="82"/>
        <v>-64.708063875566495</v>
      </c>
      <c r="P264" s="32">
        <f>Taulukko5[[#This Row],[Tasaus 2023, €/asukas]]*Taulukko5[[#This Row],[Asukasluku 31.12.2022]]</f>
        <v>1044366.2876932117</v>
      </c>
      <c r="Q264" s="32">
        <f>Taulukko5[[#This Row],[Tasaus 2024, €/asukas]]*Taulukko5[[#This Row],[Asukasluku 31.12.2022]]</f>
        <v>997083.12017774966</v>
      </c>
      <c r="R264" s="32">
        <f>Taulukko5[[#This Row],[Tasaus 2025, €/asukas]]*Taulukko5[[#This Row],[Asukasluku 31.12.2022]]</f>
        <v>950850.48214862845</v>
      </c>
      <c r="S264" s="32">
        <f>Taulukko5[[#This Row],[Tasaus 2026, €/asukas]]*Taulukko5[[#This Row],[Asukasluku 31.12.2022]]</f>
        <v>907461.08910883381</v>
      </c>
      <c r="T264" s="32">
        <f>Taulukko5[[#This Row],[Tasaus 2027, €/asukas]]*Taulukko5[[#This Row],[Asukasluku 31.12.2022]]</f>
        <v>863534.762928796</v>
      </c>
      <c r="U264" s="64">
        <f t="shared" si="96"/>
        <v>4.1539029044851645</v>
      </c>
      <c r="V264" s="32">
        <f t="shared" si="97"/>
        <v>-13.851872996300074</v>
      </c>
      <c r="W264" s="32">
        <f t="shared" si="98"/>
        <v>-31.457599587739992</v>
      </c>
      <c r="X264" s="32">
        <f t="shared" si="99"/>
        <v>-47.980597698857537</v>
      </c>
      <c r="Y264" s="99">
        <f t="shared" si="100"/>
        <v>-64.708063875566495</v>
      </c>
      <c r="Z264" s="110">
        <v>21</v>
      </c>
      <c r="AA264" s="34">
        <f t="shared" si="83"/>
        <v>8.36</v>
      </c>
      <c r="AB264" s="33">
        <f t="shared" si="84"/>
        <v>-12.64</v>
      </c>
      <c r="AC264" s="32">
        <v>138.8261386868019</v>
      </c>
      <c r="AD264" s="15">
        <f t="shared" si="85"/>
        <v>-2.9921619543539699E-2</v>
      </c>
      <c r="AE264" s="15">
        <f t="shared" si="86"/>
        <v>9.9778565674512723E-2</v>
      </c>
      <c r="AF264" s="15">
        <f t="shared" si="87"/>
        <v>0.22659709392846955</v>
      </c>
      <c r="AG264" s="15">
        <f t="shared" si="88"/>
        <v>0.34561645344832326</v>
      </c>
      <c r="AH264" s="111">
        <f t="shared" si="89"/>
        <v>0.46610864846965772</v>
      </c>
    </row>
    <row r="265" spans="1:34" ht="15.75" x14ac:dyDescent="0.25">
      <c r="A265" s="25">
        <v>790</v>
      </c>
      <c r="B265" s="26" t="s">
        <v>256</v>
      </c>
      <c r="C265" s="25">
        <v>6</v>
      </c>
      <c r="D265" s="25">
        <v>22</v>
      </c>
      <c r="E265" s="31">
        <f>'Tasapainon muutos, pl. tasaus'!D255</f>
        <v>23734</v>
      </c>
      <c r="F265" s="64">
        <v>210.43657742834483</v>
      </c>
      <c r="G265" s="32">
        <v>163.90740018052205</v>
      </c>
      <c r="H265" s="61">
        <f t="shared" si="101"/>
        <v>-46.529177247822787</v>
      </c>
      <c r="I265" s="64">
        <f t="shared" si="90"/>
        <v>50.683080152307951</v>
      </c>
      <c r="J265" s="32">
        <f t="shared" si="91"/>
        <v>32.67730425152272</v>
      </c>
      <c r="K265" s="32">
        <f t="shared" si="92"/>
        <v>15.071577660082813</v>
      </c>
      <c r="L265" s="32">
        <f t="shared" si="93"/>
        <v>-1.4514204510347719</v>
      </c>
      <c r="M265" s="32">
        <f t="shared" si="94"/>
        <v>-4.7080638755664674</v>
      </c>
      <c r="N265" s="61">
        <f t="shared" si="95"/>
        <v>159.19933630495558</v>
      </c>
      <c r="O265" s="87">
        <f t="shared" si="82"/>
        <v>-51.237241123389254</v>
      </c>
      <c r="P265" s="32">
        <f>Taulukko5[[#This Row],[Tasaus 2023, €/asukas]]*Taulukko5[[#This Row],[Asukasluku 31.12.2022]]</f>
        <v>1202912.224334877</v>
      </c>
      <c r="Q265" s="32">
        <f>Taulukko5[[#This Row],[Tasaus 2024, €/asukas]]*Taulukko5[[#This Row],[Asukasluku 31.12.2022]]</f>
        <v>775563.13910564024</v>
      </c>
      <c r="R265" s="32">
        <f>Taulukko5[[#This Row],[Tasaus 2025, €/asukas]]*Taulukko5[[#This Row],[Asukasluku 31.12.2022]]</f>
        <v>357708.8241844055</v>
      </c>
      <c r="S265" s="32">
        <f>Taulukko5[[#This Row],[Tasaus 2026, €/asukas]]*Taulukko5[[#This Row],[Asukasluku 31.12.2022]]</f>
        <v>-34448.012984859277</v>
      </c>
      <c r="T265" s="32">
        <f>Taulukko5[[#This Row],[Tasaus 2027, €/asukas]]*Taulukko5[[#This Row],[Asukasluku 31.12.2022]]</f>
        <v>-111741.18802269454</v>
      </c>
      <c r="U265" s="64">
        <f t="shared" si="96"/>
        <v>4.1539029044851645</v>
      </c>
      <c r="V265" s="32">
        <f t="shared" si="97"/>
        <v>-13.851872996300067</v>
      </c>
      <c r="W265" s="32">
        <f t="shared" si="98"/>
        <v>-31.457599587739974</v>
      </c>
      <c r="X265" s="32">
        <f t="shared" si="99"/>
        <v>-47.980597698857558</v>
      </c>
      <c r="Y265" s="99">
        <f t="shared" si="100"/>
        <v>-51.237241123389254</v>
      </c>
      <c r="Z265" s="110">
        <v>21.5</v>
      </c>
      <c r="AA265" s="34">
        <f t="shared" si="83"/>
        <v>8.86</v>
      </c>
      <c r="AB265" s="33">
        <f t="shared" si="84"/>
        <v>-12.64</v>
      </c>
      <c r="AC265" s="32">
        <v>161.05767242855748</v>
      </c>
      <c r="AD265" s="15">
        <f t="shared" si="85"/>
        <v>-2.5791400321693879E-2</v>
      </c>
      <c r="AE265" s="15">
        <f t="shared" si="86"/>
        <v>8.6005669816472285E-2</v>
      </c>
      <c r="AF265" s="15">
        <f t="shared" si="87"/>
        <v>0.19531885139898594</v>
      </c>
      <c r="AG265" s="15">
        <f t="shared" si="88"/>
        <v>0.29790941949779487</v>
      </c>
      <c r="AH265" s="111">
        <f t="shared" si="89"/>
        <v>0.31812977519662866</v>
      </c>
    </row>
    <row r="266" spans="1:34" ht="15.75" x14ac:dyDescent="0.25">
      <c r="A266" s="25">
        <v>791</v>
      </c>
      <c r="B266" s="26" t="s">
        <v>257</v>
      </c>
      <c r="C266" s="25">
        <v>17</v>
      </c>
      <c r="D266" s="25">
        <v>24</v>
      </c>
      <c r="E266" s="31">
        <f>'Tasapainon muutos, pl. tasaus'!D256</f>
        <v>5029</v>
      </c>
      <c r="F266" s="64">
        <v>149.48567945530002</v>
      </c>
      <c r="G266" s="32">
        <v>164.84762342146519</v>
      </c>
      <c r="H266" s="61">
        <f t="shared" si="101"/>
        <v>15.361943966165171</v>
      </c>
      <c r="I266" s="64">
        <f t="shared" si="90"/>
        <v>-11.208041061680007</v>
      </c>
      <c r="J266" s="32">
        <f t="shared" si="91"/>
        <v>0.78618303753476204</v>
      </c>
      <c r="K266" s="32">
        <f t="shared" si="92"/>
        <v>-1.4575995877399734</v>
      </c>
      <c r="L266" s="32">
        <f t="shared" si="93"/>
        <v>-2.9805976988575589</v>
      </c>
      <c r="M266" s="32">
        <f t="shared" si="94"/>
        <v>-4.7080638755664674</v>
      </c>
      <c r="N266" s="61">
        <f t="shared" si="95"/>
        <v>160.13955954589872</v>
      </c>
      <c r="O266" s="87">
        <f t="shared" si="82"/>
        <v>10.653880090598705</v>
      </c>
      <c r="P266" s="32">
        <f>Taulukko5[[#This Row],[Tasaus 2023, €/asukas]]*Taulukko5[[#This Row],[Asukasluku 31.12.2022]]</f>
        <v>-56365.238499188752</v>
      </c>
      <c r="Q266" s="32">
        <f>Taulukko5[[#This Row],[Tasaus 2024, €/asukas]]*Taulukko5[[#This Row],[Asukasluku 31.12.2022]]</f>
        <v>3953.7144957623182</v>
      </c>
      <c r="R266" s="32">
        <f>Taulukko5[[#This Row],[Tasaus 2025, €/asukas]]*Taulukko5[[#This Row],[Asukasluku 31.12.2022]]</f>
        <v>-7330.2683267443263</v>
      </c>
      <c r="S266" s="32">
        <f>Taulukko5[[#This Row],[Tasaus 2026, €/asukas]]*Taulukko5[[#This Row],[Asukasluku 31.12.2022]]</f>
        <v>-14989.425827554664</v>
      </c>
      <c r="T266" s="32">
        <f>Taulukko5[[#This Row],[Tasaus 2027, €/asukas]]*Taulukko5[[#This Row],[Asukasluku 31.12.2022]]</f>
        <v>-23676.853230223765</v>
      </c>
      <c r="U266" s="64">
        <f t="shared" si="96"/>
        <v>4.1539029044851645</v>
      </c>
      <c r="V266" s="32">
        <f t="shared" si="97"/>
        <v>16.148127003699933</v>
      </c>
      <c r="W266" s="32">
        <f t="shared" si="98"/>
        <v>13.904344378425197</v>
      </c>
      <c r="X266" s="32">
        <f t="shared" si="99"/>
        <v>12.381346267307613</v>
      </c>
      <c r="Y266" s="99">
        <f t="shared" si="100"/>
        <v>10.653880090598705</v>
      </c>
      <c r="Z266" s="110">
        <v>21.75</v>
      </c>
      <c r="AA266" s="34">
        <f t="shared" si="83"/>
        <v>9.11</v>
      </c>
      <c r="AB266" s="33">
        <f t="shared" si="84"/>
        <v>-12.64</v>
      </c>
      <c r="AC266" s="32">
        <v>135.09598367074787</v>
      </c>
      <c r="AD266" s="15">
        <f t="shared" si="85"/>
        <v>-3.0747789768561438E-2</v>
      </c>
      <c r="AE266" s="15">
        <f t="shared" si="86"/>
        <v>-0.11953077038215802</v>
      </c>
      <c r="AF266" s="15">
        <f t="shared" si="87"/>
        <v>-0.10292196703872762</v>
      </c>
      <c r="AG266" s="15">
        <f t="shared" si="88"/>
        <v>-9.1648514862463129E-2</v>
      </c>
      <c r="AH266" s="111">
        <f t="shared" si="89"/>
        <v>-7.8861560507705708E-2</v>
      </c>
    </row>
    <row r="267" spans="1:34" ht="15.75" x14ac:dyDescent="0.25">
      <c r="A267" s="25">
        <v>831</v>
      </c>
      <c r="B267" s="26" t="s">
        <v>258</v>
      </c>
      <c r="C267" s="25">
        <v>9</v>
      </c>
      <c r="D267" s="25">
        <v>25</v>
      </c>
      <c r="E267" s="31">
        <f>'Tasapainon muutos, pl. tasaus'!D257</f>
        <v>4559</v>
      </c>
      <c r="F267" s="64">
        <v>-137.21902979642192</v>
      </c>
      <c r="G267" s="32">
        <v>-173.91478595888742</v>
      </c>
      <c r="H267" s="61">
        <f t="shared" si="101"/>
        <v>-36.6957561624655</v>
      </c>
      <c r="I267" s="64">
        <f t="shared" si="90"/>
        <v>40.849659066950665</v>
      </c>
      <c r="J267" s="32">
        <f t="shared" si="91"/>
        <v>22.843883166165433</v>
      </c>
      <c r="K267" s="32">
        <f t="shared" si="92"/>
        <v>5.2381565747255268</v>
      </c>
      <c r="L267" s="32">
        <f t="shared" si="93"/>
        <v>-2.9805976988575589</v>
      </c>
      <c r="M267" s="32">
        <f t="shared" si="94"/>
        <v>-4.7080638755664674</v>
      </c>
      <c r="N267" s="61">
        <f t="shared" si="95"/>
        <v>-178.62284983445389</v>
      </c>
      <c r="O267" s="87">
        <f t="shared" si="82"/>
        <v>-41.403820038031967</v>
      </c>
      <c r="P267" s="32">
        <f>Taulukko5[[#This Row],[Tasaus 2023, €/asukas]]*Taulukko5[[#This Row],[Asukasluku 31.12.2022]]</f>
        <v>186233.59568622807</v>
      </c>
      <c r="Q267" s="32">
        <f>Taulukko5[[#This Row],[Tasaus 2024, €/asukas]]*Taulukko5[[#This Row],[Asukasluku 31.12.2022]]</f>
        <v>104145.26335454821</v>
      </c>
      <c r="R267" s="32">
        <f>Taulukko5[[#This Row],[Tasaus 2025, €/asukas]]*Taulukko5[[#This Row],[Asukasluku 31.12.2022]]</f>
        <v>23880.755824173677</v>
      </c>
      <c r="S267" s="32">
        <f>Taulukko5[[#This Row],[Tasaus 2026, €/asukas]]*Taulukko5[[#This Row],[Asukasluku 31.12.2022]]</f>
        <v>-13588.544909091612</v>
      </c>
      <c r="T267" s="32">
        <f>Taulukko5[[#This Row],[Tasaus 2027, €/asukas]]*Taulukko5[[#This Row],[Asukasluku 31.12.2022]]</f>
        <v>-21464.063208707525</v>
      </c>
      <c r="U267" s="64">
        <f t="shared" si="96"/>
        <v>4.1539029044851645</v>
      </c>
      <c r="V267" s="32">
        <f t="shared" si="97"/>
        <v>-13.851872996300067</v>
      </c>
      <c r="W267" s="32">
        <f t="shared" si="98"/>
        <v>-31.457599587739974</v>
      </c>
      <c r="X267" s="32">
        <f t="shared" si="99"/>
        <v>-39.676353861323058</v>
      </c>
      <c r="Y267" s="99">
        <f t="shared" si="100"/>
        <v>-41.403820038031967</v>
      </c>
      <c r="Z267" s="110">
        <v>21</v>
      </c>
      <c r="AA267" s="34">
        <f t="shared" si="83"/>
        <v>8.36</v>
      </c>
      <c r="AB267" s="33">
        <f t="shared" si="84"/>
        <v>-12.64</v>
      </c>
      <c r="AC267" s="32">
        <v>196.14669617685533</v>
      </c>
      <c r="AD267" s="15">
        <f t="shared" si="85"/>
        <v>-2.1177531844532346E-2</v>
      </c>
      <c r="AE267" s="15">
        <f t="shared" si="86"/>
        <v>7.0619965904552121E-2</v>
      </c>
      <c r="AF267" s="15">
        <f t="shared" si="87"/>
        <v>0.16037792224334119</v>
      </c>
      <c r="AG267" s="15">
        <f t="shared" si="88"/>
        <v>0.20227898116391899</v>
      </c>
      <c r="AH267" s="111">
        <f t="shared" si="89"/>
        <v>0.21108599249971707</v>
      </c>
    </row>
    <row r="268" spans="1:34" ht="15.75" x14ac:dyDescent="0.25">
      <c r="A268" s="25">
        <v>832</v>
      </c>
      <c r="B268" s="26" t="s">
        <v>259</v>
      </c>
      <c r="C268" s="25">
        <v>17</v>
      </c>
      <c r="D268" s="25">
        <v>25</v>
      </c>
      <c r="E268" s="31">
        <f>'Tasapainon muutos, pl. tasaus'!D258</f>
        <v>3825</v>
      </c>
      <c r="F268" s="64">
        <v>347.20643579924416</v>
      </c>
      <c r="G268" s="32">
        <v>42.955100853552224</v>
      </c>
      <c r="H268" s="61">
        <f t="shared" si="101"/>
        <v>-304.25133494569195</v>
      </c>
      <c r="I268" s="64">
        <f t="shared" si="90"/>
        <v>308.40523785017712</v>
      </c>
      <c r="J268" s="32">
        <f t="shared" si="91"/>
        <v>290.39946194939188</v>
      </c>
      <c r="K268" s="32">
        <f t="shared" si="92"/>
        <v>272.79373535795196</v>
      </c>
      <c r="L268" s="32">
        <f t="shared" si="93"/>
        <v>256.27073724683441</v>
      </c>
      <c r="M268" s="32">
        <f t="shared" si="94"/>
        <v>239.54327107012548</v>
      </c>
      <c r="N268" s="61">
        <f t="shared" si="95"/>
        <v>282.49837192367772</v>
      </c>
      <c r="O268" s="87">
        <f t="shared" si="82"/>
        <v>-64.708063875566438</v>
      </c>
      <c r="P268" s="32">
        <f>Taulukko5[[#This Row],[Tasaus 2023, €/asukas]]*Taulukko5[[#This Row],[Asukasluku 31.12.2022]]</f>
        <v>1179650.0347769274</v>
      </c>
      <c r="Q268" s="32">
        <f>Taulukko5[[#This Row],[Tasaus 2024, €/asukas]]*Taulukko5[[#This Row],[Asukasluku 31.12.2022]]</f>
        <v>1110777.9419564239</v>
      </c>
      <c r="R268" s="32">
        <f>Taulukko5[[#This Row],[Tasaus 2025, €/asukas]]*Taulukko5[[#This Row],[Asukasluku 31.12.2022]]</f>
        <v>1043436.0377441662</v>
      </c>
      <c r="S268" s="32">
        <f>Taulukko5[[#This Row],[Tasaus 2026, €/asukas]]*Taulukko5[[#This Row],[Asukasluku 31.12.2022]]</f>
        <v>980235.56996914162</v>
      </c>
      <c r="T268" s="32">
        <f>Taulukko5[[#This Row],[Tasaus 2027, €/asukas]]*Taulukko5[[#This Row],[Asukasluku 31.12.2022]]</f>
        <v>916253.01184322999</v>
      </c>
      <c r="U268" s="64">
        <f t="shared" si="96"/>
        <v>4.1539029044851645</v>
      </c>
      <c r="V268" s="32">
        <f t="shared" si="97"/>
        <v>-13.851872996300074</v>
      </c>
      <c r="W268" s="32">
        <f t="shared" si="98"/>
        <v>-31.457599587739992</v>
      </c>
      <c r="X268" s="32">
        <f t="shared" si="99"/>
        <v>-47.980597698857537</v>
      </c>
      <c r="Y268" s="99">
        <f t="shared" si="100"/>
        <v>-64.708063875566467</v>
      </c>
      <c r="Z268" s="110">
        <v>20.5</v>
      </c>
      <c r="AA268" s="34">
        <f t="shared" si="83"/>
        <v>7.8599999999999994</v>
      </c>
      <c r="AB268" s="33">
        <f t="shared" si="84"/>
        <v>-12.64</v>
      </c>
      <c r="AC268" s="32">
        <v>139.94520597825874</v>
      </c>
      <c r="AD268" s="15">
        <f t="shared" si="85"/>
        <v>-2.9682352285297264E-2</v>
      </c>
      <c r="AE268" s="15">
        <f t="shared" si="86"/>
        <v>9.8980689616849318E-2</v>
      </c>
      <c r="AF268" s="15">
        <f t="shared" si="87"/>
        <v>0.22478511763116132</v>
      </c>
      <c r="AG268" s="15">
        <f t="shared" si="88"/>
        <v>0.34285274271068339</v>
      </c>
      <c r="AH268" s="111">
        <f t="shared" si="89"/>
        <v>0.46238142581046487</v>
      </c>
    </row>
    <row r="269" spans="1:34" ht="15.75" x14ac:dyDescent="0.25">
      <c r="A269" s="25">
        <v>833</v>
      </c>
      <c r="B269" s="26" t="s">
        <v>260</v>
      </c>
      <c r="C269" s="25">
        <v>2</v>
      </c>
      <c r="D269" s="25">
        <v>26</v>
      </c>
      <c r="E269" s="31">
        <f>'Tasapainon muutos, pl. tasaus'!D259</f>
        <v>1691</v>
      </c>
      <c r="F269" s="64">
        <v>-68.753880768069266</v>
      </c>
      <c r="G269" s="32">
        <v>-398.93582215344856</v>
      </c>
      <c r="H269" s="61">
        <f t="shared" si="101"/>
        <v>-330.18194138537928</v>
      </c>
      <c r="I269" s="64">
        <f t="shared" si="90"/>
        <v>334.33584428986444</v>
      </c>
      <c r="J269" s="32">
        <f t="shared" si="91"/>
        <v>316.3300683890792</v>
      </c>
      <c r="K269" s="32">
        <f t="shared" si="92"/>
        <v>298.72434179763928</v>
      </c>
      <c r="L269" s="32">
        <f t="shared" si="93"/>
        <v>282.20134368652174</v>
      </c>
      <c r="M269" s="32">
        <f t="shared" si="94"/>
        <v>265.47387750981278</v>
      </c>
      <c r="N269" s="61">
        <f t="shared" si="95"/>
        <v>-133.46194464363577</v>
      </c>
      <c r="O269" s="87">
        <f t="shared" si="82"/>
        <v>-64.708063875566509</v>
      </c>
      <c r="P269" s="32">
        <f>Taulukko5[[#This Row],[Tasaus 2023, €/asukas]]*Taulukko5[[#This Row],[Asukasluku 31.12.2022]]</f>
        <v>565361.91269416071</v>
      </c>
      <c r="Q269" s="32">
        <f>Taulukko5[[#This Row],[Tasaus 2024, €/asukas]]*Taulukko5[[#This Row],[Asukasluku 31.12.2022]]</f>
        <v>534914.14564593288</v>
      </c>
      <c r="R269" s="32">
        <f>Taulukko5[[#This Row],[Tasaus 2025, €/asukas]]*Taulukko5[[#This Row],[Asukasluku 31.12.2022]]</f>
        <v>505142.86197980802</v>
      </c>
      <c r="S269" s="32">
        <f>Taulukko5[[#This Row],[Tasaus 2026, €/asukas]]*Taulukko5[[#This Row],[Asukasluku 31.12.2022]]</f>
        <v>477202.47217390826</v>
      </c>
      <c r="T269" s="32">
        <f>Taulukko5[[#This Row],[Tasaus 2027, €/asukas]]*Taulukko5[[#This Row],[Asukasluku 31.12.2022]]</f>
        <v>448916.32686909341</v>
      </c>
      <c r="U269" s="64">
        <f t="shared" si="96"/>
        <v>4.1539029044851645</v>
      </c>
      <c r="V269" s="32">
        <f t="shared" si="97"/>
        <v>-13.851872996300074</v>
      </c>
      <c r="W269" s="32">
        <f t="shared" si="98"/>
        <v>-31.457599587739992</v>
      </c>
      <c r="X269" s="32">
        <f t="shared" si="99"/>
        <v>-47.980597698857537</v>
      </c>
      <c r="Y269" s="99">
        <f t="shared" si="100"/>
        <v>-64.708063875566495</v>
      </c>
      <c r="Z269" s="110">
        <v>19.5</v>
      </c>
      <c r="AA269" s="34">
        <f t="shared" si="83"/>
        <v>6.8599999999999994</v>
      </c>
      <c r="AB269" s="33">
        <f t="shared" si="84"/>
        <v>-12.64</v>
      </c>
      <c r="AC269" s="32">
        <v>169.98236222208968</v>
      </c>
      <c r="AD269" s="15">
        <f t="shared" si="85"/>
        <v>-2.4437258373065211E-2</v>
      </c>
      <c r="AE269" s="15">
        <f t="shared" si="86"/>
        <v>8.1490060587591867E-2</v>
      </c>
      <c r="AF269" s="15">
        <f t="shared" si="87"/>
        <v>0.18506390413988488</v>
      </c>
      <c r="AG269" s="15">
        <f t="shared" si="88"/>
        <v>0.28226809576965817</v>
      </c>
      <c r="AH269" s="111">
        <f t="shared" si="89"/>
        <v>0.38067516552701197</v>
      </c>
    </row>
    <row r="270" spans="1:34" ht="15.75" x14ac:dyDescent="0.25">
      <c r="A270" s="25">
        <v>834</v>
      </c>
      <c r="B270" s="26" t="s">
        <v>261</v>
      </c>
      <c r="C270" s="25">
        <v>5</v>
      </c>
      <c r="D270" s="25">
        <v>24</v>
      </c>
      <c r="E270" s="31">
        <f>'Tasapainon muutos, pl. tasaus'!D260</f>
        <v>5879</v>
      </c>
      <c r="F270" s="64">
        <v>414.43454267134911</v>
      </c>
      <c r="G270" s="32">
        <v>266.87755721766229</v>
      </c>
      <c r="H270" s="61">
        <f t="shared" si="101"/>
        <v>-147.55698545368682</v>
      </c>
      <c r="I270" s="64">
        <f t="shared" si="90"/>
        <v>151.71088835817199</v>
      </c>
      <c r="J270" s="32">
        <f t="shared" si="91"/>
        <v>133.70511245738675</v>
      </c>
      <c r="K270" s="32">
        <f t="shared" si="92"/>
        <v>116.09938586594684</v>
      </c>
      <c r="L270" s="32">
        <f t="shared" si="93"/>
        <v>99.576387754829256</v>
      </c>
      <c r="M270" s="32">
        <f t="shared" si="94"/>
        <v>82.848921578120354</v>
      </c>
      <c r="N270" s="61">
        <f t="shared" si="95"/>
        <v>349.72647879578267</v>
      </c>
      <c r="O270" s="87">
        <f t="shared" si="82"/>
        <v>-64.708063875566438</v>
      </c>
      <c r="P270" s="32">
        <f>Taulukko5[[#This Row],[Tasaus 2023, €/asukas]]*Taulukko5[[#This Row],[Asukasluku 31.12.2022]]</f>
        <v>891908.31265769305</v>
      </c>
      <c r="Q270" s="32">
        <f>Taulukko5[[#This Row],[Tasaus 2024, €/asukas]]*Taulukko5[[#This Row],[Asukasluku 31.12.2022]]</f>
        <v>786052.35613697674</v>
      </c>
      <c r="R270" s="32">
        <f>Taulukko5[[#This Row],[Tasaus 2025, €/asukas]]*Taulukko5[[#This Row],[Asukasluku 31.12.2022]]</f>
        <v>682548.28950590151</v>
      </c>
      <c r="S270" s="32">
        <f>Taulukko5[[#This Row],[Tasaus 2026, €/asukas]]*Taulukko5[[#This Row],[Asukasluku 31.12.2022]]</f>
        <v>585409.58361064119</v>
      </c>
      <c r="T270" s="32">
        <f>Taulukko5[[#This Row],[Tasaus 2027, €/asukas]]*Taulukko5[[#This Row],[Asukasluku 31.12.2022]]</f>
        <v>487068.80995776958</v>
      </c>
      <c r="U270" s="64">
        <f t="shared" si="96"/>
        <v>4.1539029044851645</v>
      </c>
      <c r="V270" s="32">
        <f t="shared" si="97"/>
        <v>-13.851872996300074</v>
      </c>
      <c r="W270" s="32">
        <f t="shared" si="98"/>
        <v>-31.457599587739978</v>
      </c>
      <c r="X270" s="32">
        <f t="shared" si="99"/>
        <v>-47.980597698857565</v>
      </c>
      <c r="Y270" s="99">
        <f t="shared" si="100"/>
        <v>-64.708063875566467</v>
      </c>
      <c r="Z270" s="110">
        <v>21.250000000000004</v>
      </c>
      <c r="AA270" s="34">
        <f t="shared" si="83"/>
        <v>8.610000000000003</v>
      </c>
      <c r="AB270" s="33">
        <f t="shared" si="84"/>
        <v>-12.64</v>
      </c>
      <c r="AC270" s="32">
        <v>179.38649646954812</v>
      </c>
      <c r="AD270" s="15">
        <f t="shared" si="85"/>
        <v>-2.3156162733744639E-2</v>
      </c>
      <c r="AE270" s="15">
        <f t="shared" si="86"/>
        <v>7.7218036301029538E-2</v>
      </c>
      <c r="AF270" s="15">
        <f t="shared" si="87"/>
        <v>0.1753621382146793</v>
      </c>
      <c r="AG270" s="15">
        <f t="shared" si="88"/>
        <v>0.26747051000576594</v>
      </c>
      <c r="AH270" s="111">
        <f t="shared" si="89"/>
        <v>0.3607187003986726</v>
      </c>
    </row>
    <row r="271" spans="1:34" ht="15.75" x14ac:dyDescent="0.25">
      <c r="A271" s="25">
        <v>837</v>
      </c>
      <c r="B271" s="26" t="s">
        <v>262</v>
      </c>
      <c r="C271" s="25">
        <v>6</v>
      </c>
      <c r="D271" s="25">
        <v>20</v>
      </c>
      <c r="E271" s="31">
        <f>'Tasapainon muutos, pl. tasaus'!D261</f>
        <v>249009</v>
      </c>
      <c r="F271" s="64">
        <v>75.498618231256344</v>
      </c>
      <c r="G271" s="32">
        <v>100.35112725977895</v>
      </c>
      <c r="H271" s="61">
        <f t="shared" si="101"/>
        <v>24.852509028522604</v>
      </c>
      <c r="I271" s="64">
        <f t="shared" si="90"/>
        <v>-20.69860612403744</v>
      </c>
      <c r="J271" s="32">
        <f t="shared" si="91"/>
        <v>-8.7043820248226709</v>
      </c>
      <c r="K271" s="32">
        <f t="shared" si="92"/>
        <v>-1.4575995877399734</v>
      </c>
      <c r="L271" s="32">
        <f t="shared" si="93"/>
        <v>-2.9805976988575589</v>
      </c>
      <c r="M271" s="32">
        <f t="shared" si="94"/>
        <v>-4.7080638755664674</v>
      </c>
      <c r="N271" s="61">
        <f t="shared" si="95"/>
        <v>95.643063384212482</v>
      </c>
      <c r="O271" s="87">
        <f t="shared" si="82"/>
        <v>20.144445152956138</v>
      </c>
      <c r="P271" s="32">
        <f>Taulukko5[[#This Row],[Tasaus 2023, €/asukas]]*Taulukko5[[#This Row],[Asukasluku 31.12.2022]]</f>
        <v>-5154139.2123404387</v>
      </c>
      <c r="Q271" s="32">
        <f>Taulukko5[[#This Row],[Tasaus 2024, €/asukas]]*Taulukko5[[#This Row],[Asukasluku 31.12.2022]]</f>
        <v>-2167469.4636190683</v>
      </c>
      <c r="R271" s="32">
        <f>Taulukko5[[#This Row],[Tasaus 2025, €/asukas]]*Taulukko5[[#This Row],[Asukasluku 31.12.2022]]</f>
        <v>-362955.41574354307</v>
      </c>
      <c r="S271" s="32">
        <f>Taulukko5[[#This Row],[Tasaus 2026, €/asukas]]*Taulukko5[[#This Row],[Asukasluku 31.12.2022]]</f>
        <v>-742195.65239482187</v>
      </c>
      <c r="T271" s="32">
        <f>Taulukko5[[#This Row],[Tasaus 2027, €/asukas]]*Taulukko5[[#This Row],[Asukasluku 31.12.2022]]</f>
        <v>-1172350.2775909305</v>
      </c>
      <c r="U271" s="64">
        <f t="shared" si="96"/>
        <v>4.1539029044851645</v>
      </c>
      <c r="V271" s="32">
        <f t="shared" si="97"/>
        <v>16.148127003699933</v>
      </c>
      <c r="W271" s="32">
        <f t="shared" si="98"/>
        <v>23.39490944078263</v>
      </c>
      <c r="X271" s="32">
        <f t="shared" si="99"/>
        <v>21.871911329665046</v>
      </c>
      <c r="Y271" s="99">
        <f t="shared" si="100"/>
        <v>20.144445152956138</v>
      </c>
      <c r="Z271" s="110">
        <v>20.25</v>
      </c>
      <c r="AA271" s="34">
        <f t="shared" si="83"/>
        <v>7.6099999999999994</v>
      </c>
      <c r="AB271" s="33">
        <f t="shared" si="84"/>
        <v>-12.64</v>
      </c>
      <c r="AC271" s="32">
        <v>195.2795073900684</v>
      </c>
      <c r="AD271" s="15">
        <f t="shared" si="85"/>
        <v>-2.1271576111608039E-2</v>
      </c>
      <c r="AE271" s="15">
        <f t="shared" si="86"/>
        <v>-8.2692378834427566E-2</v>
      </c>
      <c r="AF271" s="15">
        <f t="shared" si="87"/>
        <v>-0.11980217357908216</v>
      </c>
      <c r="AG271" s="15">
        <f t="shared" si="88"/>
        <v>-0.11200310581476516</v>
      </c>
      <c r="AH271" s="111">
        <f t="shared" si="89"/>
        <v>-0.10315698468410132</v>
      </c>
    </row>
    <row r="272" spans="1:34" ht="15.75" x14ac:dyDescent="0.25">
      <c r="A272" s="25">
        <v>844</v>
      </c>
      <c r="B272" s="26" t="s">
        <v>263</v>
      </c>
      <c r="C272" s="25">
        <v>11</v>
      </c>
      <c r="D272" s="25">
        <v>26</v>
      </c>
      <c r="E272" s="31">
        <f>'Tasapainon muutos, pl. tasaus'!D262</f>
        <v>1441</v>
      </c>
      <c r="F272" s="64">
        <v>-4.3697963229171792</v>
      </c>
      <c r="G272" s="32">
        <v>82.039947012737642</v>
      </c>
      <c r="H272" s="61">
        <f t="shared" si="101"/>
        <v>86.409743335654824</v>
      </c>
      <c r="I272" s="64">
        <f t="shared" si="90"/>
        <v>-82.255840431169659</v>
      </c>
      <c r="J272" s="32">
        <f t="shared" si="91"/>
        <v>-70.261616331954897</v>
      </c>
      <c r="K272" s="32">
        <f t="shared" si="92"/>
        <v>-57.867342923394794</v>
      </c>
      <c r="L272" s="32">
        <f t="shared" si="93"/>
        <v>-44.390341034512382</v>
      </c>
      <c r="M272" s="32">
        <f t="shared" si="94"/>
        <v>-31.11780721122129</v>
      </c>
      <c r="N272" s="61">
        <f t="shared" si="95"/>
        <v>50.922139801516352</v>
      </c>
      <c r="O272" s="87">
        <f t="shared" si="82"/>
        <v>55.291936124433533</v>
      </c>
      <c r="P272" s="32">
        <f>Taulukko5[[#This Row],[Tasaus 2023, €/asukas]]*Taulukko5[[#This Row],[Asukasluku 31.12.2022]]</f>
        <v>-118530.66606131548</v>
      </c>
      <c r="Q272" s="32">
        <f>Taulukko5[[#This Row],[Tasaus 2024, €/asukas]]*Taulukko5[[#This Row],[Asukasluku 31.12.2022]]</f>
        <v>-101246.98913434701</v>
      </c>
      <c r="R272" s="32">
        <f>Taulukko5[[#This Row],[Tasaus 2025, €/asukas]]*Taulukko5[[#This Row],[Asukasluku 31.12.2022]]</f>
        <v>-83386.841152611902</v>
      </c>
      <c r="S272" s="32">
        <f>Taulukko5[[#This Row],[Tasaus 2026, €/asukas]]*Taulukko5[[#This Row],[Asukasluku 31.12.2022]]</f>
        <v>-63966.48143073234</v>
      </c>
      <c r="T272" s="32">
        <f>Taulukko5[[#This Row],[Tasaus 2027, €/asukas]]*Taulukko5[[#This Row],[Asukasluku 31.12.2022]]</f>
        <v>-44840.760191369882</v>
      </c>
      <c r="U272" s="64">
        <f t="shared" si="96"/>
        <v>4.1539029044851645</v>
      </c>
      <c r="V272" s="32">
        <f t="shared" si="97"/>
        <v>16.148127003699926</v>
      </c>
      <c r="W272" s="32">
        <f t="shared" si="98"/>
        <v>28.542400412260029</v>
      </c>
      <c r="X272" s="32">
        <f t="shared" si="99"/>
        <v>42.019402301142442</v>
      </c>
      <c r="Y272" s="99">
        <f t="shared" si="100"/>
        <v>55.291936124433533</v>
      </c>
      <c r="Z272" s="110">
        <v>21.5</v>
      </c>
      <c r="AA272" s="34">
        <f t="shared" si="83"/>
        <v>8.86</v>
      </c>
      <c r="AB272" s="33">
        <f t="shared" si="84"/>
        <v>-12.64</v>
      </c>
      <c r="AC272" s="32">
        <v>137.74305499875854</v>
      </c>
      <c r="AD272" s="15">
        <f t="shared" si="85"/>
        <v>-3.0156895420408697E-2</v>
      </c>
      <c r="AE272" s="15">
        <f t="shared" si="86"/>
        <v>-0.11723369286273974</v>
      </c>
      <c r="AF272" s="15">
        <f t="shared" si="87"/>
        <v>-0.20721480594805508</v>
      </c>
      <c r="AG272" s="15">
        <f t="shared" si="88"/>
        <v>-0.30505641320007865</v>
      </c>
      <c r="AH272" s="111">
        <f t="shared" si="89"/>
        <v>-0.40141360393764952</v>
      </c>
    </row>
    <row r="273" spans="1:34" ht="15.75" x14ac:dyDescent="0.25">
      <c r="A273" s="25">
        <v>845</v>
      </c>
      <c r="B273" s="26" t="s">
        <v>264</v>
      </c>
      <c r="C273" s="25">
        <v>19</v>
      </c>
      <c r="D273" s="25">
        <v>25</v>
      </c>
      <c r="E273" s="31">
        <f>'Tasapainon muutos, pl. tasaus'!D263</f>
        <v>2863</v>
      </c>
      <c r="F273" s="64">
        <v>552.31053441743018</v>
      </c>
      <c r="G273" s="32">
        <v>650.03498266969711</v>
      </c>
      <c r="H273" s="61">
        <f t="shared" si="101"/>
        <v>97.724448252266939</v>
      </c>
      <c r="I273" s="64">
        <f t="shared" si="90"/>
        <v>-93.570545347781774</v>
      </c>
      <c r="J273" s="32">
        <f t="shared" si="91"/>
        <v>-81.576321248567012</v>
      </c>
      <c r="K273" s="32">
        <f t="shared" si="92"/>
        <v>-69.182047840006916</v>
      </c>
      <c r="L273" s="32">
        <f t="shared" si="93"/>
        <v>-55.705045951124497</v>
      </c>
      <c r="M273" s="32">
        <f t="shared" si="94"/>
        <v>-42.432512127833405</v>
      </c>
      <c r="N273" s="61">
        <f t="shared" si="95"/>
        <v>607.60247054186368</v>
      </c>
      <c r="O273" s="87">
        <f t="shared" ref="O273:O310" si="102">N273-F273</f>
        <v>55.291936124433505</v>
      </c>
      <c r="P273" s="32">
        <f>Taulukko5[[#This Row],[Tasaus 2023, €/asukas]]*Taulukko5[[#This Row],[Asukasluku 31.12.2022]]</f>
        <v>-267892.47133069922</v>
      </c>
      <c r="Q273" s="32">
        <f>Taulukko5[[#This Row],[Tasaus 2024, €/asukas]]*Taulukko5[[#This Row],[Asukasluku 31.12.2022]]</f>
        <v>-233553.00773464737</v>
      </c>
      <c r="R273" s="32">
        <f>Taulukko5[[#This Row],[Tasaus 2025, €/asukas]]*Taulukko5[[#This Row],[Asukasluku 31.12.2022]]</f>
        <v>-198068.2029659398</v>
      </c>
      <c r="S273" s="32">
        <f>Taulukko5[[#This Row],[Tasaus 2026, €/asukas]]*Taulukko5[[#This Row],[Asukasluku 31.12.2022]]</f>
        <v>-159483.54655806944</v>
      </c>
      <c r="T273" s="32">
        <f>Taulukko5[[#This Row],[Tasaus 2027, €/asukas]]*Taulukko5[[#This Row],[Asukasluku 31.12.2022]]</f>
        <v>-121484.28222198704</v>
      </c>
      <c r="U273" s="64">
        <f t="shared" si="96"/>
        <v>4.1539029044851645</v>
      </c>
      <c r="V273" s="32">
        <f t="shared" si="97"/>
        <v>16.148127003699926</v>
      </c>
      <c r="W273" s="32">
        <f t="shared" si="98"/>
        <v>28.542400412260022</v>
      </c>
      <c r="X273" s="32">
        <f t="shared" si="99"/>
        <v>42.019402301142442</v>
      </c>
      <c r="Y273" s="99">
        <f t="shared" si="100"/>
        <v>55.291936124433533</v>
      </c>
      <c r="Z273" s="110">
        <v>20</v>
      </c>
      <c r="AA273" s="34">
        <f t="shared" ref="AA273:AA310" si="103">Z273-$E$9</f>
        <v>7.3599999999999994</v>
      </c>
      <c r="AB273" s="33">
        <f t="shared" ref="AB273:AB310" si="104">AA273-Z273</f>
        <v>-12.64</v>
      </c>
      <c r="AC273" s="32">
        <v>154.0537485644069</v>
      </c>
      <c r="AD273" s="15">
        <f t="shared" ref="AD273:AD310" si="105">-U273/$AC273</f>
        <v>-2.696398460403901E-2</v>
      </c>
      <c r="AE273" s="15">
        <f t="shared" ref="AE273:AE310" si="106">-V273/$AC273</f>
        <v>-0.10482138314828934</v>
      </c>
      <c r="AF273" s="15">
        <f t="shared" ref="AF273:AF310" si="107">-W273/$AC273</f>
        <v>-0.18527559814831118</v>
      </c>
      <c r="AG273" s="15">
        <f t="shared" ref="AG273:AG310" si="108">-X273/$AC273</f>
        <v>-0.27275806458922314</v>
      </c>
      <c r="AH273" s="111">
        <f t="shared" ref="AH273:AH310" si="109">-Y273/$AC273</f>
        <v>-0.35891327955137059</v>
      </c>
    </row>
    <row r="274" spans="1:34" ht="15.75" x14ac:dyDescent="0.25">
      <c r="A274" s="25">
        <v>846</v>
      </c>
      <c r="B274" s="26" t="s">
        <v>265</v>
      </c>
      <c r="C274" s="25">
        <v>14</v>
      </c>
      <c r="D274" s="25">
        <v>24</v>
      </c>
      <c r="E274" s="31">
        <f>'Tasapainon muutos, pl. tasaus'!D264</f>
        <v>4862</v>
      </c>
      <c r="F274" s="64">
        <v>521.72195957837062</v>
      </c>
      <c r="G274" s="32">
        <v>440.67894454254969</v>
      </c>
      <c r="H274" s="61">
        <f t="shared" si="101"/>
        <v>-81.043015035820929</v>
      </c>
      <c r="I274" s="64">
        <f t="shared" ref="I274:I310" si="110">H274*(-1)+$H$17</f>
        <v>85.196917940306093</v>
      </c>
      <c r="J274" s="32">
        <f t="shared" ref="J274:J310" si="111">IF($H274&lt;-15,-$H274-15,IF($H274&gt;15,15-$H274,0))-$J$17</f>
        <v>67.191142039520855</v>
      </c>
      <c r="K274" s="32">
        <f t="shared" ref="K274:K310" si="112">IF($H274&lt;-30,-$H274-30,IF($H274&gt;30,30-$H274,0))-$K$17</f>
        <v>49.585415448080958</v>
      </c>
      <c r="L274" s="32">
        <f t="shared" ref="L274:L310" si="113">IF($H274&lt;-45,-$H274-45,IF($H274&gt;45,45-$H274,0))-$L$17</f>
        <v>33.062417336963371</v>
      </c>
      <c r="M274" s="32">
        <f t="shared" ref="M274:M310" si="114">IF($H274&lt;-60,-$H274-60,IF($H274&gt;60,60-$H274,0))-$M$17</f>
        <v>16.334951160254462</v>
      </c>
      <c r="N274" s="61">
        <f t="shared" ref="N274:N310" si="115">G274+M274</f>
        <v>457.01389570280412</v>
      </c>
      <c r="O274" s="87">
        <f t="shared" si="102"/>
        <v>-64.708063875566495</v>
      </c>
      <c r="P274" s="32">
        <f>Taulukko5[[#This Row],[Tasaus 2023, €/asukas]]*Taulukko5[[#This Row],[Asukasluku 31.12.2022]]</f>
        <v>414227.41502576822</v>
      </c>
      <c r="Q274" s="32">
        <f>Taulukko5[[#This Row],[Tasaus 2024, €/asukas]]*Taulukko5[[#This Row],[Asukasluku 31.12.2022]]</f>
        <v>326683.3325961504</v>
      </c>
      <c r="R274" s="32">
        <f>Taulukko5[[#This Row],[Tasaus 2025, €/asukas]]*Taulukko5[[#This Row],[Asukasluku 31.12.2022]]</f>
        <v>241084.28990856963</v>
      </c>
      <c r="S274" s="32">
        <f>Taulukko5[[#This Row],[Tasaus 2026, €/asukas]]*Taulukko5[[#This Row],[Asukasluku 31.12.2022]]</f>
        <v>160749.47309231592</v>
      </c>
      <c r="T274" s="32">
        <f>Taulukko5[[#This Row],[Tasaus 2027, €/asukas]]*Taulukko5[[#This Row],[Asukasluku 31.12.2022]]</f>
        <v>79420.532541157198</v>
      </c>
      <c r="U274" s="64">
        <f t="shared" si="96"/>
        <v>4.1539029044851645</v>
      </c>
      <c r="V274" s="32">
        <f t="shared" si="97"/>
        <v>-13.851872996300074</v>
      </c>
      <c r="W274" s="32">
        <f t="shared" si="98"/>
        <v>-31.457599587739971</v>
      </c>
      <c r="X274" s="32">
        <f t="shared" si="99"/>
        <v>-47.980597698857558</v>
      </c>
      <c r="Y274" s="99">
        <f t="shared" si="100"/>
        <v>-64.708063875566467</v>
      </c>
      <c r="Z274" s="110">
        <v>22.5</v>
      </c>
      <c r="AA274" s="34">
        <f t="shared" si="103"/>
        <v>9.86</v>
      </c>
      <c r="AB274" s="33">
        <f t="shared" si="104"/>
        <v>-12.64</v>
      </c>
      <c r="AC274" s="32">
        <v>143.67126126155785</v>
      </c>
      <c r="AD274" s="15">
        <f t="shared" si="105"/>
        <v>-2.8912552642820191E-2</v>
      </c>
      <c r="AE274" s="15">
        <f t="shared" si="106"/>
        <v>9.6413665994637035E-2</v>
      </c>
      <c r="AF274" s="15">
        <f t="shared" si="107"/>
        <v>0.21895540772395994</v>
      </c>
      <c r="AG274" s="15">
        <f t="shared" si="108"/>
        <v>0.33396099733200951</v>
      </c>
      <c r="AH274" s="111">
        <f t="shared" si="109"/>
        <v>0.45038975301931466</v>
      </c>
    </row>
    <row r="275" spans="1:34" ht="15.75" x14ac:dyDescent="0.25">
      <c r="A275" s="25">
        <v>848</v>
      </c>
      <c r="B275" s="26" t="s">
        <v>266</v>
      </c>
      <c r="C275" s="25">
        <v>12</v>
      </c>
      <c r="D275" s="25">
        <v>25</v>
      </c>
      <c r="E275" s="31">
        <f>'Tasapainon muutos, pl. tasaus'!D265</f>
        <v>4160</v>
      </c>
      <c r="F275" s="64">
        <v>-194.49582980082442</v>
      </c>
      <c r="G275" s="32">
        <v>-217.59256468860906</v>
      </c>
      <c r="H275" s="61">
        <f t="shared" ref="H275:H310" si="116">G275-F275</f>
        <v>-23.096734887784635</v>
      </c>
      <c r="I275" s="64">
        <f t="shared" si="110"/>
        <v>27.250637792269799</v>
      </c>
      <c r="J275" s="32">
        <f t="shared" si="111"/>
        <v>9.2448618914845682</v>
      </c>
      <c r="K275" s="32">
        <f t="shared" si="112"/>
        <v>-1.4575995877399734</v>
      </c>
      <c r="L275" s="32">
        <f t="shared" si="113"/>
        <v>-2.9805976988575589</v>
      </c>
      <c r="M275" s="32">
        <f t="shared" si="114"/>
        <v>-4.7080638755664674</v>
      </c>
      <c r="N275" s="61">
        <f t="shared" si="115"/>
        <v>-222.30062856417553</v>
      </c>
      <c r="O275" s="87">
        <f t="shared" si="102"/>
        <v>-27.804798763351101</v>
      </c>
      <c r="P275" s="32">
        <f>Taulukko5[[#This Row],[Tasaus 2023, €/asukas]]*Taulukko5[[#This Row],[Asukasluku 31.12.2022]]</f>
        <v>113362.65321584237</v>
      </c>
      <c r="Q275" s="32">
        <f>Taulukko5[[#This Row],[Tasaus 2024, €/asukas]]*Taulukko5[[#This Row],[Asukasluku 31.12.2022]]</f>
        <v>38458.625468575803</v>
      </c>
      <c r="R275" s="32">
        <f>Taulukko5[[#This Row],[Tasaus 2025, €/asukas]]*Taulukko5[[#This Row],[Asukasluku 31.12.2022]]</f>
        <v>-6063.6142849982898</v>
      </c>
      <c r="S275" s="32">
        <f>Taulukko5[[#This Row],[Tasaus 2026, €/asukas]]*Taulukko5[[#This Row],[Asukasluku 31.12.2022]]</f>
        <v>-12399.286427247445</v>
      </c>
      <c r="T275" s="32">
        <f>Taulukko5[[#This Row],[Tasaus 2027, €/asukas]]*Taulukko5[[#This Row],[Asukasluku 31.12.2022]]</f>
        <v>-19585.545722356506</v>
      </c>
      <c r="U275" s="64">
        <f t="shared" ref="U275:U310" si="117">$H275+I275</f>
        <v>4.1539029044851645</v>
      </c>
      <c r="V275" s="32">
        <f t="shared" ref="V275:V310" si="118">$H275+J275</f>
        <v>-13.851872996300067</v>
      </c>
      <c r="W275" s="32">
        <f t="shared" ref="W275:W310" si="119">$H275+K275</f>
        <v>-24.554334475524609</v>
      </c>
      <c r="X275" s="32">
        <f t="shared" ref="X275:X310" si="120">$H275+L275</f>
        <v>-26.077332586642193</v>
      </c>
      <c r="Y275" s="99">
        <f t="shared" ref="Y275:Y310" si="121">$H275+M275</f>
        <v>-27.804798763351101</v>
      </c>
      <c r="Z275" s="110">
        <v>21.75</v>
      </c>
      <c r="AA275" s="34">
        <f t="shared" si="103"/>
        <v>9.11</v>
      </c>
      <c r="AB275" s="33">
        <f t="shared" si="104"/>
        <v>-12.64</v>
      </c>
      <c r="AC275" s="32">
        <v>135.26281428613683</v>
      </c>
      <c r="AD275" s="15">
        <f t="shared" si="105"/>
        <v>-3.0709866021994343E-2</v>
      </c>
      <c r="AE275" s="15">
        <f t="shared" si="106"/>
        <v>0.10240710330776959</v>
      </c>
      <c r="AF275" s="15">
        <f t="shared" si="107"/>
        <v>0.18153056037694165</v>
      </c>
      <c r="AG275" s="15">
        <f t="shared" si="108"/>
        <v>0.19279010808896702</v>
      </c>
      <c r="AH275" s="111">
        <f t="shared" si="109"/>
        <v>0.20556129125431655</v>
      </c>
    </row>
    <row r="276" spans="1:34" ht="15.75" x14ac:dyDescent="0.25">
      <c r="A276" s="25">
        <v>849</v>
      </c>
      <c r="B276" s="26" t="s">
        <v>267</v>
      </c>
      <c r="C276" s="25">
        <v>16</v>
      </c>
      <c r="D276" s="25">
        <v>25</v>
      </c>
      <c r="E276" s="31">
        <f>'Tasapainon muutos, pl. tasaus'!D266</f>
        <v>2903</v>
      </c>
      <c r="F276" s="64">
        <v>-782.40497328015056</v>
      </c>
      <c r="G276" s="32">
        <v>-796.07550118210338</v>
      </c>
      <c r="H276" s="61">
        <f t="shared" si="116"/>
        <v>-13.670527901952823</v>
      </c>
      <c r="I276" s="64">
        <f t="shared" si="110"/>
        <v>17.824430806437988</v>
      </c>
      <c r="J276" s="32">
        <f t="shared" si="111"/>
        <v>1.1481270036999331</v>
      </c>
      <c r="K276" s="32">
        <f t="shared" si="112"/>
        <v>-1.4575995877399734</v>
      </c>
      <c r="L276" s="32">
        <f t="shared" si="113"/>
        <v>-2.9805976988575589</v>
      </c>
      <c r="M276" s="32">
        <f t="shared" si="114"/>
        <v>-4.7080638755664674</v>
      </c>
      <c r="N276" s="61">
        <f t="shared" si="115"/>
        <v>-800.78356505766988</v>
      </c>
      <c r="O276" s="87">
        <f t="shared" si="102"/>
        <v>-18.378591777519318</v>
      </c>
      <c r="P276" s="32">
        <f>Taulukko5[[#This Row],[Tasaus 2023, €/asukas]]*Taulukko5[[#This Row],[Asukasluku 31.12.2022]]</f>
        <v>51744.322631089482</v>
      </c>
      <c r="Q276" s="32">
        <f>Taulukko5[[#This Row],[Tasaus 2024, €/asukas]]*Taulukko5[[#This Row],[Asukasluku 31.12.2022]]</f>
        <v>3333.0126917409061</v>
      </c>
      <c r="R276" s="32">
        <f>Taulukko5[[#This Row],[Tasaus 2025, €/asukas]]*Taulukko5[[#This Row],[Asukasluku 31.12.2022]]</f>
        <v>-4231.4116032091433</v>
      </c>
      <c r="S276" s="32">
        <f>Taulukko5[[#This Row],[Tasaus 2026, €/asukas]]*Taulukko5[[#This Row],[Asukasluku 31.12.2022]]</f>
        <v>-8652.6751197834928</v>
      </c>
      <c r="T276" s="32">
        <f>Taulukko5[[#This Row],[Tasaus 2027, €/asukas]]*Taulukko5[[#This Row],[Asukasluku 31.12.2022]]</f>
        <v>-13667.509430769454</v>
      </c>
      <c r="U276" s="64">
        <f t="shared" si="117"/>
        <v>4.1539029044851645</v>
      </c>
      <c r="V276" s="32">
        <f t="shared" si="118"/>
        <v>-12.52240089825289</v>
      </c>
      <c r="W276" s="32">
        <f t="shared" si="119"/>
        <v>-15.128127489692798</v>
      </c>
      <c r="X276" s="32">
        <f t="shared" si="120"/>
        <v>-16.651125600810381</v>
      </c>
      <c r="Y276" s="99">
        <f t="shared" si="121"/>
        <v>-18.37859177751929</v>
      </c>
      <c r="Z276" s="110">
        <v>21.75</v>
      </c>
      <c r="AA276" s="34">
        <f t="shared" si="103"/>
        <v>9.11</v>
      </c>
      <c r="AB276" s="33">
        <f t="shared" si="104"/>
        <v>-12.64</v>
      </c>
      <c r="AC276" s="32">
        <v>133.95032774021143</v>
      </c>
      <c r="AD276" s="15">
        <f t="shared" si="105"/>
        <v>-3.101077074287872E-2</v>
      </c>
      <c r="AE276" s="15">
        <f t="shared" si="106"/>
        <v>9.3485406937856327E-2</v>
      </c>
      <c r="AF276" s="15">
        <f t="shared" si="107"/>
        <v>0.1129383387477251</v>
      </c>
      <c r="AG276" s="15">
        <f t="shared" si="108"/>
        <v>0.1243082109743265</v>
      </c>
      <c r="AH276" s="111">
        <f t="shared" si="109"/>
        <v>0.13720453012375944</v>
      </c>
    </row>
    <row r="277" spans="1:34" ht="15.75" x14ac:dyDescent="0.25">
      <c r="A277" s="25">
        <v>850</v>
      </c>
      <c r="B277" s="26" t="s">
        <v>268</v>
      </c>
      <c r="C277" s="25">
        <v>13</v>
      </c>
      <c r="D277" s="25">
        <v>25</v>
      </c>
      <c r="E277" s="31">
        <f>'Tasapainon muutos, pl. tasaus'!D267</f>
        <v>2407</v>
      </c>
      <c r="F277" s="64">
        <v>34.911183824343276</v>
      </c>
      <c r="G277" s="32">
        <v>-71.154810419665225</v>
      </c>
      <c r="H277" s="61">
        <f t="shared" si="116"/>
        <v>-106.06599424400849</v>
      </c>
      <c r="I277" s="64">
        <f t="shared" si="110"/>
        <v>110.21989714849366</v>
      </c>
      <c r="J277" s="32">
        <f t="shared" si="111"/>
        <v>92.21412124770842</v>
      </c>
      <c r="K277" s="32">
        <f t="shared" si="112"/>
        <v>74.608394656268516</v>
      </c>
      <c r="L277" s="32">
        <f t="shared" si="113"/>
        <v>58.085396545150935</v>
      </c>
      <c r="M277" s="32">
        <f t="shared" si="114"/>
        <v>41.357930368442027</v>
      </c>
      <c r="N277" s="61">
        <f t="shared" si="115"/>
        <v>-29.796880051223198</v>
      </c>
      <c r="O277" s="87">
        <f t="shared" si="102"/>
        <v>-64.708063875566467</v>
      </c>
      <c r="P277" s="32">
        <f>Taulukko5[[#This Row],[Tasaus 2023, €/asukas]]*Taulukko5[[#This Row],[Asukasluku 31.12.2022]]</f>
        <v>265299.29243642424</v>
      </c>
      <c r="Q277" s="32">
        <f>Taulukko5[[#This Row],[Tasaus 2024, €/asukas]]*Taulukko5[[#This Row],[Asukasluku 31.12.2022]]</f>
        <v>221959.38984323415</v>
      </c>
      <c r="R277" s="32">
        <f>Taulukko5[[#This Row],[Tasaus 2025, €/asukas]]*Taulukko5[[#This Row],[Asukasluku 31.12.2022]]</f>
        <v>179582.40593763831</v>
      </c>
      <c r="S277" s="32">
        <f>Taulukko5[[#This Row],[Tasaus 2026, €/asukas]]*Taulukko5[[#This Row],[Asukasluku 31.12.2022]]</f>
        <v>139811.54948417831</v>
      </c>
      <c r="T277" s="32">
        <f>Taulukko5[[#This Row],[Tasaus 2027, €/asukas]]*Taulukko5[[#This Row],[Asukasluku 31.12.2022]]</f>
        <v>99548.538396839955</v>
      </c>
      <c r="U277" s="64">
        <f t="shared" si="117"/>
        <v>4.1539029044851645</v>
      </c>
      <c r="V277" s="32">
        <f t="shared" si="118"/>
        <v>-13.851872996300074</v>
      </c>
      <c r="W277" s="32">
        <f t="shared" si="119"/>
        <v>-31.457599587739978</v>
      </c>
      <c r="X277" s="32">
        <f t="shared" si="120"/>
        <v>-47.980597698857558</v>
      </c>
      <c r="Y277" s="99">
        <f t="shared" si="121"/>
        <v>-64.708063875566467</v>
      </c>
      <c r="Z277" s="110">
        <v>21</v>
      </c>
      <c r="AA277" s="34">
        <f t="shared" si="103"/>
        <v>8.36</v>
      </c>
      <c r="AB277" s="33">
        <f t="shared" si="104"/>
        <v>-12.64</v>
      </c>
      <c r="AC277" s="32">
        <v>155.24912947113569</v>
      </c>
      <c r="AD277" s="15">
        <f t="shared" si="105"/>
        <v>-2.675636841659372E-2</v>
      </c>
      <c r="AE277" s="15">
        <f t="shared" si="106"/>
        <v>8.9223514769372333E-2</v>
      </c>
      <c r="AF277" s="15">
        <f t="shared" si="107"/>
        <v>0.2026265763608591</v>
      </c>
      <c r="AG277" s="15">
        <f t="shared" si="108"/>
        <v>0.30905550235486656</v>
      </c>
      <c r="AH277" s="111">
        <f t="shared" si="109"/>
        <v>0.41680146031090726</v>
      </c>
    </row>
    <row r="278" spans="1:34" ht="15.75" x14ac:dyDescent="0.25">
      <c r="A278" s="25">
        <v>851</v>
      </c>
      <c r="B278" s="26" t="s">
        <v>269</v>
      </c>
      <c r="C278" s="25">
        <v>19</v>
      </c>
      <c r="D278" s="25">
        <v>22</v>
      </c>
      <c r="E278" s="31">
        <f>'Tasapainon muutos, pl. tasaus'!D268</f>
        <v>21227</v>
      </c>
      <c r="F278" s="64">
        <v>42.804896904054786</v>
      </c>
      <c r="G278" s="32">
        <v>161.10203776372208</v>
      </c>
      <c r="H278" s="61">
        <f t="shared" si="116"/>
        <v>118.29714085966729</v>
      </c>
      <c r="I278" s="64">
        <f t="shared" si="110"/>
        <v>-114.14323795518213</v>
      </c>
      <c r="J278" s="32">
        <f t="shared" si="111"/>
        <v>-102.14901385596737</v>
      </c>
      <c r="K278" s="32">
        <f t="shared" si="112"/>
        <v>-89.754740447407272</v>
      </c>
      <c r="L278" s="32">
        <f t="shared" si="113"/>
        <v>-76.27773855852486</v>
      </c>
      <c r="M278" s="32">
        <f t="shared" si="114"/>
        <v>-63.005204735233761</v>
      </c>
      <c r="N278" s="61">
        <f t="shared" si="115"/>
        <v>98.096833028488319</v>
      </c>
      <c r="O278" s="87">
        <f t="shared" si="102"/>
        <v>55.291936124433533</v>
      </c>
      <c r="P278" s="32">
        <f>Taulukko5[[#This Row],[Tasaus 2023, €/asukas]]*Taulukko5[[#This Row],[Asukasluku 31.12.2022]]</f>
        <v>-2422918.5120746512</v>
      </c>
      <c r="Q278" s="32">
        <f>Taulukko5[[#This Row],[Tasaus 2024, €/asukas]]*Taulukko5[[#This Row],[Asukasluku 31.12.2022]]</f>
        <v>-2168317.1171206194</v>
      </c>
      <c r="R278" s="32">
        <f>Taulukko5[[#This Row],[Tasaus 2025, €/asukas]]*Taulukko5[[#This Row],[Asukasluku 31.12.2022]]</f>
        <v>-1905223.8754771142</v>
      </c>
      <c r="S278" s="32">
        <f>Taulukko5[[#This Row],[Tasaus 2026, €/asukas]]*Taulukko5[[#This Row],[Asukasluku 31.12.2022]]</f>
        <v>-1619147.5563818072</v>
      </c>
      <c r="T278" s="32">
        <f>Taulukko5[[#This Row],[Tasaus 2027, €/asukas]]*Taulukko5[[#This Row],[Asukasluku 31.12.2022]]</f>
        <v>-1337411.4809148069</v>
      </c>
      <c r="U278" s="64">
        <f t="shared" si="117"/>
        <v>4.1539029044851645</v>
      </c>
      <c r="V278" s="32">
        <f t="shared" si="118"/>
        <v>16.148127003699926</v>
      </c>
      <c r="W278" s="32">
        <f t="shared" si="119"/>
        <v>28.542400412260022</v>
      </c>
      <c r="X278" s="32">
        <f t="shared" si="120"/>
        <v>42.019402301142435</v>
      </c>
      <c r="Y278" s="99">
        <f t="shared" si="121"/>
        <v>55.291936124433533</v>
      </c>
      <c r="Z278" s="110">
        <v>21</v>
      </c>
      <c r="AA278" s="34">
        <f t="shared" si="103"/>
        <v>8.36</v>
      </c>
      <c r="AB278" s="33">
        <f t="shared" si="104"/>
        <v>-12.64</v>
      </c>
      <c r="AC278" s="32">
        <v>184.92905795558599</v>
      </c>
      <c r="AD278" s="15">
        <f t="shared" si="105"/>
        <v>-2.2462142782789702E-2</v>
      </c>
      <c r="AE278" s="15">
        <f t="shared" si="106"/>
        <v>-8.7320657890217479E-2</v>
      </c>
      <c r="AF278" s="15">
        <f t="shared" si="107"/>
        <v>-0.15434243124255242</v>
      </c>
      <c r="AG278" s="15">
        <f t="shared" si="108"/>
        <v>-0.22721903613024483</v>
      </c>
      <c r="AH278" s="111">
        <f t="shared" si="109"/>
        <v>-0.29898998424418988</v>
      </c>
    </row>
    <row r="279" spans="1:34" ht="15.75" x14ac:dyDescent="0.25">
      <c r="A279" s="25">
        <v>853</v>
      </c>
      <c r="B279" s="26" t="s">
        <v>270</v>
      </c>
      <c r="C279" s="25">
        <v>2</v>
      </c>
      <c r="D279" s="25">
        <v>20</v>
      </c>
      <c r="E279" s="31">
        <f>'Tasapainon muutos, pl. tasaus'!D269</f>
        <v>197900</v>
      </c>
      <c r="F279" s="64">
        <v>55.491692808463512</v>
      </c>
      <c r="G279" s="32">
        <v>54.176133303997069</v>
      </c>
      <c r="H279" s="61">
        <f t="shared" si="116"/>
        <v>-1.3155595044664423</v>
      </c>
      <c r="I279" s="64">
        <f t="shared" si="110"/>
        <v>5.4694624089516068</v>
      </c>
      <c r="J279" s="32">
        <f t="shared" si="111"/>
        <v>1.1481270036999331</v>
      </c>
      <c r="K279" s="32">
        <f t="shared" si="112"/>
        <v>-1.4575995877399734</v>
      </c>
      <c r="L279" s="32">
        <f t="shared" si="113"/>
        <v>-2.9805976988575589</v>
      </c>
      <c r="M279" s="32">
        <f t="shared" si="114"/>
        <v>-4.7080638755664674</v>
      </c>
      <c r="N279" s="61">
        <f t="shared" si="115"/>
        <v>49.468069428430603</v>
      </c>
      <c r="O279" s="87">
        <f t="shared" si="102"/>
        <v>-6.0236233800329089</v>
      </c>
      <c r="P279" s="32">
        <f>Taulukko5[[#This Row],[Tasaus 2023, €/asukas]]*Taulukko5[[#This Row],[Asukasluku 31.12.2022]]</f>
        <v>1082406.610731523</v>
      </c>
      <c r="Q279" s="32">
        <f>Taulukko5[[#This Row],[Tasaus 2024, €/asukas]]*Taulukko5[[#This Row],[Asukasluku 31.12.2022]]</f>
        <v>227214.33403221678</v>
      </c>
      <c r="R279" s="32">
        <f>Taulukko5[[#This Row],[Tasaus 2025, €/asukas]]*Taulukko5[[#This Row],[Asukasluku 31.12.2022]]</f>
        <v>-288458.95841374074</v>
      </c>
      <c r="S279" s="32">
        <f>Taulukko5[[#This Row],[Tasaus 2026, €/asukas]]*Taulukko5[[#This Row],[Asukasluku 31.12.2022]]</f>
        <v>-589860.28460391087</v>
      </c>
      <c r="T279" s="32">
        <f>Taulukko5[[#This Row],[Tasaus 2027, €/asukas]]*Taulukko5[[#This Row],[Asukasluku 31.12.2022]]</f>
        <v>-931725.8409746039</v>
      </c>
      <c r="U279" s="64">
        <f t="shared" si="117"/>
        <v>4.1539029044851645</v>
      </c>
      <c r="V279" s="32">
        <f t="shared" si="118"/>
        <v>-0.16743250076650917</v>
      </c>
      <c r="W279" s="32">
        <f t="shared" si="119"/>
        <v>-2.7731590922064155</v>
      </c>
      <c r="X279" s="32">
        <f t="shared" si="120"/>
        <v>-4.2961572033240012</v>
      </c>
      <c r="Y279" s="99">
        <f t="shared" si="121"/>
        <v>-6.0236233800329098</v>
      </c>
      <c r="Z279" s="110">
        <v>19.5</v>
      </c>
      <c r="AA279" s="34">
        <f t="shared" si="103"/>
        <v>6.8599999999999994</v>
      </c>
      <c r="AB279" s="33">
        <f t="shared" si="104"/>
        <v>-12.64</v>
      </c>
      <c r="AC279" s="32">
        <v>188.55359363604038</v>
      </c>
      <c r="AD279" s="15">
        <f t="shared" si="105"/>
        <v>-2.2030356591894635E-2</v>
      </c>
      <c r="AE279" s="15">
        <f t="shared" si="106"/>
        <v>8.8798361005889583E-4</v>
      </c>
      <c r="AF279" s="15">
        <f t="shared" si="107"/>
        <v>1.4707537728288358E-2</v>
      </c>
      <c r="AG279" s="15">
        <f t="shared" si="108"/>
        <v>2.2784806804673003E-2</v>
      </c>
      <c r="AH279" s="111">
        <f t="shared" si="109"/>
        <v>3.1946478790853161E-2</v>
      </c>
    </row>
    <row r="280" spans="1:34" ht="15.75" x14ac:dyDescent="0.25">
      <c r="A280" s="25">
        <v>854</v>
      </c>
      <c r="B280" s="26" t="s">
        <v>271</v>
      </c>
      <c r="C280" s="25">
        <v>19</v>
      </c>
      <c r="D280" s="25">
        <v>25</v>
      </c>
      <c r="E280" s="31">
        <f>'Tasapainon muutos, pl. tasaus'!D270</f>
        <v>3262</v>
      </c>
      <c r="F280" s="64">
        <v>-68.635197716790799</v>
      </c>
      <c r="G280" s="32">
        <v>91.593309109343608</v>
      </c>
      <c r="H280" s="61">
        <f t="shared" si="116"/>
        <v>160.22850682613441</v>
      </c>
      <c r="I280" s="64">
        <f t="shared" si="110"/>
        <v>-156.07460392164924</v>
      </c>
      <c r="J280" s="32">
        <f t="shared" si="111"/>
        <v>-144.08037982243448</v>
      </c>
      <c r="K280" s="32">
        <f t="shared" si="112"/>
        <v>-131.68610641387437</v>
      </c>
      <c r="L280" s="32">
        <f t="shared" si="113"/>
        <v>-118.20910452499197</v>
      </c>
      <c r="M280" s="32">
        <f t="shared" si="114"/>
        <v>-104.93657070170087</v>
      </c>
      <c r="N280" s="61">
        <f t="shared" si="115"/>
        <v>-13.343261592357265</v>
      </c>
      <c r="O280" s="87">
        <f t="shared" si="102"/>
        <v>55.291936124433533</v>
      </c>
      <c r="P280" s="32">
        <f>Taulukko5[[#This Row],[Tasaus 2023, €/asukas]]*Taulukko5[[#This Row],[Asukasluku 31.12.2022]]</f>
        <v>-509115.3579924198</v>
      </c>
      <c r="Q280" s="32">
        <f>Taulukko5[[#This Row],[Tasaus 2024, €/asukas]]*Taulukko5[[#This Row],[Asukasluku 31.12.2022]]</f>
        <v>-469990.19898078125</v>
      </c>
      <c r="R280" s="32">
        <f>Taulukko5[[#This Row],[Tasaus 2025, €/asukas]]*Taulukko5[[#This Row],[Asukasluku 31.12.2022]]</f>
        <v>-429560.07912205817</v>
      </c>
      <c r="S280" s="32">
        <f>Taulukko5[[#This Row],[Tasaus 2026, €/asukas]]*Taulukko5[[#This Row],[Asukasluku 31.12.2022]]</f>
        <v>-385598.09896052378</v>
      </c>
      <c r="T280" s="32">
        <f>Taulukko5[[#This Row],[Tasaus 2027, €/asukas]]*Taulukko5[[#This Row],[Asukasluku 31.12.2022]]</f>
        <v>-342303.09362894826</v>
      </c>
      <c r="U280" s="64">
        <f t="shared" si="117"/>
        <v>4.1539029044851645</v>
      </c>
      <c r="V280" s="32">
        <f t="shared" si="118"/>
        <v>16.148127003699926</v>
      </c>
      <c r="W280" s="32">
        <f t="shared" si="119"/>
        <v>28.542400412260037</v>
      </c>
      <c r="X280" s="32">
        <f t="shared" si="120"/>
        <v>42.019402301142435</v>
      </c>
      <c r="Y280" s="99">
        <f t="shared" si="121"/>
        <v>55.291936124433533</v>
      </c>
      <c r="Z280" s="110">
        <v>21.25</v>
      </c>
      <c r="AA280" s="34">
        <f t="shared" si="103"/>
        <v>8.61</v>
      </c>
      <c r="AB280" s="33">
        <f t="shared" si="104"/>
        <v>-12.64</v>
      </c>
      <c r="AC280" s="32">
        <v>152.38541777847638</v>
      </c>
      <c r="AD280" s="15">
        <f t="shared" si="105"/>
        <v>-2.7259189002741185E-2</v>
      </c>
      <c r="AE280" s="15">
        <f t="shared" si="106"/>
        <v>-0.10596897812869836</v>
      </c>
      <c r="AF280" s="15">
        <f t="shared" si="107"/>
        <v>-0.18730401391655663</v>
      </c>
      <c r="AG280" s="15">
        <f t="shared" si="108"/>
        <v>-0.27574424714460738</v>
      </c>
      <c r="AH280" s="111">
        <f t="shared" si="109"/>
        <v>-0.36284269801203528</v>
      </c>
    </row>
    <row r="281" spans="1:34" ht="15.75" x14ac:dyDescent="0.25">
      <c r="A281" s="25">
        <v>857</v>
      </c>
      <c r="B281" s="26" t="s">
        <v>272</v>
      </c>
      <c r="C281" s="25">
        <v>11</v>
      </c>
      <c r="D281" s="25">
        <v>25</v>
      </c>
      <c r="E281" s="31">
        <f>'Tasapainon muutos, pl. tasaus'!D271</f>
        <v>2394</v>
      </c>
      <c r="F281" s="64">
        <v>-70.733440084795262</v>
      </c>
      <c r="G281" s="32">
        <v>214.7186473290387</v>
      </c>
      <c r="H281" s="61">
        <f t="shared" si="116"/>
        <v>285.45208741383397</v>
      </c>
      <c r="I281" s="64">
        <f t="shared" si="110"/>
        <v>-281.2981845093488</v>
      </c>
      <c r="J281" s="32">
        <f t="shared" si="111"/>
        <v>-269.30396041013404</v>
      </c>
      <c r="K281" s="32">
        <f t="shared" si="112"/>
        <v>-256.90968700157396</v>
      </c>
      <c r="L281" s="32">
        <f t="shared" si="113"/>
        <v>-243.43268511269153</v>
      </c>
      <c r="M281" s="32">
        <f t="shared" si="114"/>
        <v>-230.16015128940043</v>
      </c>
      <c r="N281" s="61">
        <f t="shared" si="115"/>
        <v>-15.441503960361729</v>
      </c>
      <c r="O281" s="87">
        <f t="shared" si="102"/>
        <v>55.291936124433533</v>
      </c>
      <c r="P281" s="32">
        <f>Taulukko5[[#This Row],[Tasaus 2023, €/asukas]]*Taulukko5[[#This Row],[Asukasluku 31.12.2022]]</f>
        <v>-673427.853715381</v>
      </c>
      <c r="Q281" s="32">
        <f>Taulukko5[[#This Row],[Tasaus 2024, €/asukas]]*Taulukko5[[#This Row],[Asukasluku 31.12.2022]]</f>
        <v>-644713.68122186093</v>
      </c>
      <c r="R281" s="32">
        <f>Taulukko5[[#This Row],[Tasaus 2025, €/asukas]]*Taulukko5[[#This Row],[Asukasluku 31.12.2022]]</f>
        <v>-615041.79068176809</v>
      </c>
      <c r="S281" s="32">
        <f>Taulukko5[[#This Row],[Tasaus 2026, €/asukas]]*Taulukko5[[#This Row],[Asukasluku 31.12.2022]]</f>
        <v>-582777.84815978352</v>
      </c>
      <c r="T281" s="32">
        <f>Taulukko5[[#This Row],[Tasaus 2027, €/asukas]]*Taulukko5[[#This Row],[Asukasluku 31.12.2022]]</f>
        <v>-551003.40218682459</v>
      </c>
      <c r="U281" s="64">
        <f t="shared" si="117"/>
        <v>4.1539029044851645</v>
      </c>
      <c r="V281" s="32">
        <f t="shared" si="118"/>
        <v>16.148127003699926</v>
      </c>
      <c r="W281" s="32">
        <f t="shared" si="119"/>
        <v>28.542400412260008</v>
      </c>
      <c r="X281" s="32">
        <f t="shared" si="120"/>
        <v>42.019402301142435</v>
      </c>
      <c r="Y281" s="99">
        <f t="shared" si="121"/>
        <v>55.291936124433533</v>
      </c>
      <c r="Z281" s="110">
        <v>22</v>
      </c>
      <c r="AA281" s="34">
        <f t="shared" si="103"/>
        <v>9.36</v>
      </c>
      <c r="AB281" s="33">
        <f t="shared" si="104"/>
        <v>-12.64</v>
      </c>
      <c r="AC281" s="32">
        <v>130.69674671199792</v>
      </c>
      <c r="AD281" s="15">
        <f t="shared" si="105"/>
        <v>-3.1782756717262939E-2</v>
      </c>
      <c r="AE281" s="15">
        <f t="shared" si="106"/>
        <v>-0.12355416190491553</v>
      </c>
      <c r="AF281" s="15">
        <f t="shared" si="107"/>
        <v>-0.21838646431770611</v>
      </c>
      <c r="AG281" s="15">
        <f t="shared" si="108"/>
        <v>-0.32150304700189652</v>
      </c>
      <c r="AH281" s="111">
        <f t="shared" si="109"/>
        <v>-0.4230551832041719</v>
      </c>
    </row>
    <row r="282" spans="1:34" ht="15.75" x14ac:dyDescent="0.25">
      <c r="A282" s="25">
        <v>858</v>
      </c>
      <c r="B282" s="26" t="s">
        <v>273</v>
      </c>
      <c r="C282" s="25">
        <v>35</v>
      </c>
      <c r="D282" s="25">
        <v>22</v>
      </c>
      <c r="E282" s="31">
        <f>'Tasapainon muutos, pl. tasaus'!D272</f>
        <v>40384</v>
      </c>
      <c r="F282" s="64">
        <v>-25.64504307375412</v>
      </c>
      <c r="G282" s="32">
        <v>-57.769204869873754</v>
      </c>
      <c r="H282" s="61">
        <f t="shared" si="116"/>
        <v>-32.124161796119637</v>
      </c>
      <c r="I282" s="64">
        <f t="shared" si="110"/>
        <v>36.278064700604801</v>
      </c>
      <c r="J282" s="32">
        <f t="shared" si="111"/>
        <v>18.27228879981957</v>
      </c>
      <c r="K282" s="32">
        <f t="shared" si="112"/>
        <v>0.6665622083796634</v>
      </c>
      <c r="L282" s="32">
        <f t="shared" si="113"/>
        <v>-2.9805976988575589</v>
      </c>
      <c r="M282" s="32">
        <f t="shared" si="114"/>
        <v>-4.7080638755664674</v>
      </c>
      <c r="N282" s="61">
        <f t="shared" si="115"/>
        <v>-62.47726874544022</v>
      </c>
      <c r="O282" s="87">
        <f t="shared" si="102"/>
        <v>-36.832225671686103</v>
      </c>
      <c r="P282" s="32">
        <f>Taulukko5[[#This Row],[Tasaus 2023, €/asukas]]*Taulukko5[[#This Row],[Asukasluku 31.12.2022]]</f>
        <v>1465053.3648692244</v>
      </c>
      <c r="Q282" s="32">
        <f>Taulukko5[[#This Row],[Tasaus 2024, €/asukas]]*Taulukko5[[#This Row],[Asukasluku 31.12.2022]]</f>
        <v>737908.11089191353</v>
      </c>
      <c r="R282" s="32">
        <f>Taulukko5[[#This Row],[Tasaus 2025, €/asukas]]*Taulukko5[[#This Row],[Asukasluku 31.12.2022]]</f>
        <v>26918.448223204326</v>
      </c>
      <c r="S282" s="32">
        <f>Taulukko5[[#This Row],[Tasaus 2026, €/asukas]]*Taulukko5[[#This Row],[Asukasluku 31.12.2022]]</f>
        <v>-120368.45747066366</v>
      </c>
      <c r="T282" s="32">
        <f>Taulukko5[[#This Row],[Tasaus 2027, €/asukas]]*Taulukko5[[#This Row],[Asukasluku 31.12.2022]]</f>
        <v>-190130.45155087623</v>
      </c>
      <c r="U282" s="64">
        <f t="shared" si="117"/>
        <v>4.1539029044851645</v>
      </c>
      <c r="V282" s="32">
        <f t="shared" si="118"/>
        <v>-13.851872996300067</v>
      </c>
      <c r="W282" s="32">
        <f t="shared" si="119"/>
        <v>-31.457599587739974</v>
      </c>
      <c r="X282" s="32">
        <f t="shared" si="120"/>
        <v>-35.104759494977195</v>
      </c>
      <c r="Y282" s="99">
        <f t="shared" si="121"/>
        <v>-36.832225671686103</v>
      </c>
      <c r="Z282" s="110">
        <v>19.75</v>
      </c>
      <c r="AA282" s="34">
        <f t="shared" si="103"/>
        <v>7.1099999999999994</v>
      </c>
      <c r="AB282" s="33">
        <f t="shared" si="104"/>
        <v>-12.64</v>
      </c>
      <c r="AC282" s="32">
        <v>234.18101631609142</v>
      </c>
      <c r="AD282" s="15">
        <f t="shared" si="105"/>
        <v>-1.7738000158297781E-2</v>
      </c>
      <c r="AE282" s="15">
        <f t="shared" si="106"/>
        <v>5.915028132597721E-2</v>
      </c>
      <c r="AF282" s="15">
        <f t="shared" si="107"/>
        <v>0.13433027186661164</v>
      </c>
      <c r="AG282" s="15">
        <f t="shared" si="108"/>
        <v>0.14990437759307401</v>
      </c>
      <c r="AH282" s="111">
        <f t="shared" si="109"/>
        <v>0.15728100531415803</v>
      </c>
    </row>
    <row r="283" spans="1:34" ht="15.75" x14ac:dyDescent="0.25">
      <c r="A283" s="25">
        <v>859</v>
      </c>
      <c r="B283" s="26" t="s">
        <v>274</v>
      </c>
      <c r="C283" s="25">
        <v>17</v>
      </c>
      <c r="D283" s="25">
        <v>24</v>
      </c>
      <c r="E283" s="31">
        <f>'Tasapainon muutos, pl. tasaus'!D273</f>
        <v>6562</v>
      </c>
      <c r="F283" s="64">
        <v>-251.98919346058076</v>
      </c>
      <c r="G283" s="32">
        <v>19.842876789760421</v>
      </c>
      <c r="H283" s="61">
        <f t="shared" si="116"/>
        <v>271.83207025034119</v>
      </c>
      <c r="I283" s="64">
        <f t="shared" si="110"/>
        <v>-267.67816734585602</v>
      </c>
      <c r="J283" s="32">
        <f t="shared" si="111"/>
        <v>-255.68394324664126</v>
      </c>
      <c r="K283" s="32">
        <f t="shared" si="112"/>
        <v>-243.28966983808115</v>
      </c>
      <c r="L283" s="32">
        <f t="shared" si="113"/>
        <v>-229.81266794919875</v>
      </c>
      <c r="M283" s="32">
        <f t="shared" si="114"/>
        <v>-216.54013412590766</v>
      </c>
      <c r="N283" s="61">
        <f t="shared" si="115"/>
        <v>-196.69725733614723</v>
      </c>
      <c r="O283" s="87">
        <f t="shared" si="102"/>
        <v>55.291936124433533</v>
      </c>
      <c r="P283" s="32">
        <f>Taulukko5[[#This Row],[Tasaus 2023, €/asukas]]*Taulukko5[[#This Row],[Asukasluku 31.12.2022]]</f>
        <v>-1756504.1341235072</v>
      </c>
      <c r="Q283" s="32">
        <f>Taulukko5[[#This Row],[Tasaus 2024, €/asukas]]*Taulukko5[[#This Row],[Asukasluku 31.12.2022]]</f>
        <v>-1677798.03558446</v>
      </c>
      <c r="R283" s="32">
        <f>Taulukko5[[#This Row],[Tasaus 2025, €/asukas]]*Taulukko5[[#This Row],[Asukasluku 31.12.2022]]</f>
        <v>-1596466.8134774885</v>
      </c>
      <c r="S283" s="32">
        <f>Taulukko5[[#This Row],[Tasaus 2026, €/asukas]]*Taulukko5[[#This Row],[Asukasluku 31.12.2022]]</f>
        <v>-1508030.7270826423</v>
      </c>
      <c r="T283" s="32">
        <f>Taulukko5[[#This Row],[Tasaus 2027, €/asukas]]*Taulukko5[[#This Row],[Asukasluku 31.12.2022]]</f>
        <v>-1420936.360134206</v>
      </c>
      <c r="U283" s="64">
        <f t="shared" si="117"/>
        <v>4.1539029044851645</v>
      </c>
      <c r="V283" s="32">
        <f t="shared" si="118"/>
        <v>16.148127003699926</v>
      </c>
      <c r="W283" s="32">
        <f t="shared" si="119"/>
        <v>28.542400412260037</v>
      </c>
      <c r="X283" s="32">
        <f t="shared" si="120"/>
        <v>42.019402301142435</v>
      </c>
      <c r="Y283" s="99">
        <f t="shared" si="121"/>
        <v>55.291936124433533</v>
      </c>
      <c r="Z283" s="110">
        <v>22.000000000000004</v>
      </c>
      <c r="AA283" s="34">
        <f t="shared" si="103"/>
        <v>9.360000000000003</v>
      </c>
      <c r="AB283" s="33">
        <f t="shared" si="104"/>
        <v>-12.64</v>
      </c>
      <c r="AC283" s="32">
        <v>146.30316432906267</v>
      </c>
      <c r="AD283" s="15">
        <f t="shared" si="105"/>
        <v>-2.8392433776362309E-2</v>
      </c>
      <c r="AE283" s="15">
        <f t="shared" si="106"/>
        <v>-0.11037442066105846</v>
      </c>
      <c r="AF283" s="15">
        <f t="shared" si="107"/>
        <v>-0.19509079344355765</v>
      </c>
      <c r="AG283" s="15">
        <f t="shared" si="108"/>
        <v>-0.28720774765085111</v>
      </c>
      <c r="AH283" s="111">
        <f t="shared" si="109"/>
        <v>-0.37792713765282493</v>
      </c>
    </row>
    <row r="284" spans="1:34" ht="15.75" x14ac:dyDescent="0.25">
      <c r="A284" s="25">
        <v>886</v>
      </c>
      <c r="B284" s="26" t="s">
        <v>275</v>
      </c>
      <c r="C284" s="25">
        <v>4</v>
      </c>
      <c r="D284" s="25">
        <v>23</v>
      </c>
      <c r="E284" s="31">
        <f>'Tasapainon muutos, pl. tasaus'!D274</f>
        <v>12599</v>
      </c>
      <c r="F284" s="64">
        <v>19.265298310523278</v>
      </c>
      <c r="G284" s="32">
        <v>79.210443295221452</v>
      </c>
      <c r="H284" s="61">
        <f t="shared" si="116"/>
        <v>59.945144984698175</v>
      </c>
      <c r="I284" s="64">
        <f t="shared" si="110"/>
        <v>-55.79124208021301</v>
      </c>
      <c r="J284" s="32">
        <f t="shared" si="111"/>
        <v>-43.797017980998241</v>
      </c>
      <c r="K284" s="32">
        <f t="shared" si="112"/>
        <v>-31.402744572438149</v>
      </c>
      <c r="L284" s="32">
        <f t="shared" si="113"/>
        <v>-17.925742683555733</v>
      </c>
      <c r="M284" s="32">
        <f t="shared" si="114"/>
        <v>-4.7080638755664674</v>
      </c>
      <c r="N284" s="61">
        <f t="shared" si="115"/>
        <v>74.502379419654986</v>
      </c>
      <c r="O284" s="87">
        <f t="shared" si="102"/>
        <v>55.237081109131708</v>
      </c>
      <c r="P284" s="32">
        <f>Taulukko5[[#This Row],[Tasaus 2023, €/asukas]]*Taulukko5[[#This Row],[Asukasluku 31.12.2022]]</f>
        <v>-702913.85896860366</v>
      </c>
      <c r="Q284" s="32">
        <f>Taulukko5[[#This Row],[Tasaus 2024, €/asukas]]*Taulukko5[[#This Row],[Asukasluku 31.12.2022]]</f>
        <v>-551798.62954259687</v>
      </c>
      <c r="R284" s="32">
        <f>Taulukko5[[#This Row],[Tasaus 2025, €/asukas]]*Taulukko5[[#This Row],[Asukasluku 31.12.2022]]</f>
        <v>-395643.17886814824</v>
      </c>
      <c r="S284" s="32">
        <f>Taulukko5[[#This Row],[Tasaus 2026, €/asukas]]*Taulukko5[[#This Row],[Asukasluku 31.12.2022]]</f>
        <v>-225846.43207011867</v>
      </c>
      <c r="T284" s="32">
        <f>Taulukko5[[#This Row],[Tasaus 2027, €/asukas]]*Taulukko5[[#This Row],[Asukasluku 31.12.2022]]</f>
        <v>-59316.896768261926</v>
      </c>
      <c r="U284" s="64">
        <f t="shared" si="117"/>
        <v>4.1539029044851645</v>
      </c>
      <c r="V284" s="32">
        <f t="shared" si="118"/>
        <v>16.148127003699933</v>
      </c>
      <c r="W284" s="32">
        <f t="shared" si="119"/>
        <v>28.542400412260026</v>
      </c>
      <c r="X284" s="32">
        <f t="shared" si="120"/>
        <v>42.019402301142442</v>
      </c>
      <c r="Y284" s="99">
        <f t="shared" si="121"/>
        <v>55.237081109131708</v>
      </c>
      <c r="Z284" s="110">
        <v>21.5</v>
      </c>
      <c r="AA284" s="34">
        <f t="shared" si="103"/>
        <v>8.86</v>
      </c>
      <c r="AB284" s="33">
        <f t="shared" si="104"/>
        <v>-12.64</v>
      </c>
      <c r="AC284" s="32">
        <v>185.1283951873877</v>
      </c>
      <c r="AD284" s="15">
        <f t="shared" si="105"/>
        <v>-2.2437956642364709E-2</v>
      </c>
      <c r="AE284" s="15">
        <f t="shared" si="106"/>
        <v>-8.7226635262271549E-2</v>
      </c>
      <c r="AF284" s="15">
        <f t="shared" si="107"/>
        <v>-0.15417624283605599</v>
      </c>
      <c r="AG284" s="15">
        <f t="shared" si="108"/>
        <v>-0.22697437774799611</v>
      </c>
      <c r="AH284" s="111">
        <f t="shared" si="109"/>
        <v>-0.29837173845330706</v>
      </c>
    </row>
    <row r="285" spans="1:34" ht="15.75" x14ac:dyDescent="0.25">
      <c r="A285" s="25">
        <v>887</v>
      </c>
      <c r="B285" s="26" t="s">
        <v>276</v>
      </c>
      <c r="C285" s="25">
        <v>6</v>
      </c>
      <c r="D285" s="25">
        <v>25</v>
      </c>
      <c r="E285" s="31">
        <f>'Tasapainon muutos, pl. tasaus'!D275</f>
        <v>4569</v>
      </c>
      <c r="F285" s="64">
        <v>-166.62805973676384</v>
      </c>
      <c r="G285" s="32">
        <v>-112.74807702777608</v>
      </c>
      <c r="H285" s="61">
        <f t="shared" si="116"/>
        <v>53.879982708987768</v>
      </c>
      <c r="I285" s="64">
        <f t="shared" si="110"/>
        <v>-49.726079804502604</v>
      </c>
      <c r="J285" s="32">
        <f t="shared" si="111"/>
        <v>-37.731855705287835</v>
      </c>
      <c r="K285" s="32">
        <f t="shared" si="112"/>
        <v>-25.337582296727742</v>
      </c>
      <c r="L285" s="32">
        <f t="shared" si="113"/>
        <v>-11.860580407845326</v>
      </c>
      <c r="M285" s="32">
        <f t="shared" si="114"/>
        <v>-4.7080638755664674</v>
      </c>
      <c r="N285" s="61">
        <f t="shared" si="115"/>
        <v>-117.45614090334254</v>
      </c>
      <c r="O285" s="87">
        <f t="shared" si="102"/>
        <v>49.171918833421302</v>
      </c>
      <c r="P285" s="32">
        <f>Taulukko5[[#This Row],[Tasaus 2023, €/asukas]]*Taulukko5[[#This Row],[Asukasluku 31.12.2022]]</f>
        <v>-227198.45862677239</v>
      </c>
      <c r="Q285" s="32">
        <f>Taulukko5[[#This Row],[Tasaus 2024, €/asukas]]*Taulukko5[[#This Row],[Asukasluku 31.12.2022]]</f>
        <v>-172396.84871746012</v>
      </c>
      <c r="R285" s="32">
        <f>Taulukko5[[#This Row],[Tasaus 2025, €/asukas]]*Taulukko5[[#This Row],[Asukasluku 31.12.2022]]</f>
        <v>-115767.41351374905</v>
      </c>
      <c r="S285" s="32">
        <f>Taulukko5[[#This Row],[Tasaus 2026, €/asukas]]*Taulukko5[[#This Row],[Asukasluku 31.12.2022]]</f>
        <v>-54190.991883445298</v>
      </c>
      <c r="T285" s="32">
        <f>Taulukko5[[#This Row],[Tasaus 2027, €/asukas]]*Taulukko5[[#This Row],[Asukasluku 31.12.2022]]</f>
        <v>-21511.14384746319</v>
      </c>
      <c r="U285" s="64">
        <f t="shared" si="117"/>
        <v>4.1539029044851645</v>
      </c>
      <c r="V285" s="32">
        <f t="shared" si="118"/>
        <v>16.148127003699933</v>
      </c>
      <c r="W285" s="32">
        <f t="shared" si="119"/>
        <v>28.542400412260026</v>
      </c>
      <c r="X285" s="32">
        <f t="shared" si="120"/>
        <v>42.019402301142442</v>
      </c>
      <c r="Y285" s="99">
        <f t="shared" si="121"/>
        <v>49.171918833421302</v>
      </c>
      <c r="Z285" s="110">
        <v>22</v>
      </c>
      <c r="AA285" s="34">
        <f t="shared" si="103"/>
        <v>9.36</v>
      </c>
      <c r="AB285" s="33">
        <f t="shared" si="104"/>
        <v>-12.64</v>
      </c>
      <c r="AC285" s="32">
        <v>146.27772907835137</v>
      </c>
      <c r="AD285" s="15">
        <f t="shared" si="105"/>
        <v>-2.8397370745755778E-2</v>
      </c>
      <c r="AE285" s="15">
        <f t="shared" si="106"/>
        <v>-0.11039361292688953</v>
      </c>
      <c r="AF285" s="15">
        <f t="shared" si="107"/>
        <v>-0.19512471646980339</v>
      </c>
      <c r="AG285" s="15">
        <f t="shared" si="108"/>
        <v>-0.28725768827485287</v>
      </c>
      <c r="AH285" s="111">
        <f t="shared" si="109"/>
        <v>-0.33615451335782726</v>
      </c>
    </row>
    <row r="286" spans="1:34" ht="15.75" x14ac:dyDescent="0.25">
      <c r="A286" s="25">
        <v>889</v>
      </c>
      <c r="B286" s="26" t="s">
        <v>277</v>
      </c>
      <c r="C286" s="25">
        <v>17</v>
      </c>
      <c r="D286" s="25">
        <v>25</v>
      </c>
      <c r="E286" s="31">
        <f>'Tasapainon muutos, pl. tasaus'!D276</f>
        <v>2523</v>
      </c>
      <c r="F286" s="64">
        <v>290.8422802437438</v>
      </c>
      <c r="G286" s="32">
        <v>109.3139555089285</v>
      </c>
      <c r="H286" s="61">
        <f t="shared" si="116"/>
        <v>-181.5283247348153</v>
      </c>
      <c r="I286" s="64">
        <f t="shared" si="110"/>
        <v>185.68222763930046</v>
      </c>
      <c r="J286" s="32">
        <f t="shared" si="111"/>
        <v>167.67645173851523</v>
      </c>
      <c r="K286" s="32">
        <f t="shared" si="112"/>
        <v>150.07072514707534</v>
      </c>
      <c r="L286" s="32">
        <f t="shared" si="113"/>
        <v>133.54772703595773</v>
      </c>
      <c r="M286" s="32">
        <f t="shared" si="114"/>
        <v>116.82026085924883</v>
      </c>
      <c r="N286" s="61">
        <f t="shared" si="115"/>
        <v>226.13421636817733</v>
      </c>
      <c r="O286" s="87">
        <f t="shared" si="102"/>
        <v>-64.708063875566467</v>
      </c>
      <c r="P286" s="32">
        <f>Taulukko5[[#This Row],[Tasaus 2023, €/asukas]]*Taulukko5[[#This Row],[Asukasluku 31.12.2022]]</f>
        <v>468476.26033395506</v>
      </c>
      <c r="Q286" s="32">
        <f>Taulukko5[[#This Row],[Tasaus 2024, €/asukas]]*Taulukko5[[#This Row],[Asukasluku 31.12.2022]]</f>
        <v>423047.68773627392</v>
      </c>
      <c r="R286" s="32">
        <f>Taulukko5[[#This Row],[Tasaus 2025, €/asukas]]*Taulukko5[[#This Row],[Asukasluku 31.12.2022]]</f>
        <v>378628.43954607105</v>
      </c>
      <c r="S286" s="32">
        <f>Taulukko5[[#This Row],[Tasaus 2026, €/asukas]]*Taulukko5[[#This Row],[Asukasluku 31.12.2022]]</f>
        <v>336940.91531172139</v>
      </c>
      <c r="T286" s="32">
        <f>Taulukko5[[#This Row],[Tasaus 2027, €/asukas]]*Taulukko5[[#This Row],[Asukasluku 31.12.2022]]</f>
        <v>294737.51814788481</v>
      </c>
      <c r="U286" s="64">
        <f t="shared" si="117"/>
        <v>4.1539029044851645</v>
      </c>
      <c r="V286" s="32">
        <f t="shared" si="118"/>
        <v>-13.851872996300074</v>
      </c>
      <c r="W286" s="32">
        <f t="shared" si="119"/>
        <v>-31.457599587739963</v>
      </c>
      <c r="X286" s="32">
        <f t="shared" si="120"/>
        <v>-47.980597698857565</v>
      </c>
      <c r="Y286" s="99">
        <f t="shared" si="121"/>
        <v>-64.708063875566467</v>
      </c>
      <c r="Z286" s="110">
        <v>20.5</v>
      </c>
      <c r="AA286" s="34">
        <f t="shared" si="103"/>
        <v>7.8599999999999994</v>
      </c>
      <c r="AB286" s="33">
        <f t="shared" si="104"/>
        <v>-12.64</v>
      </c>
      <c r="AC286" s="32">
        <v>141.12091621137995</v>
      </c>
      <c r="AD286" s="15">
        <f t="shared" si="105"/>
        <v>-2.9435061902965416E-2</v>
      </c>
      <c r="AE286" s="15">
        <f t="shared" si="106"/>
        <v>9.815605913124778E-2</v>
      </c>
      <c r="AF286" s="15">
        <f t="shared" si="107"/>
        <v>0.22291238203570585</v>
      </c>
      <c r="AG286" s="15">
        <f t="shared" si="108"/>
        <v>0.33999635905842018</v>
      </c>
      <c r="AH286" s="111">
        <f t="shared" si="109"/>
        <v>0.45852922169696364</v>
      </c>
    </row>
    <row r="287" spans="1:34" ht="15.75" x14ac:dyDescent="0.25">
      <c r="A287" s="25">
        <v>890</v>
      </c>
      <c r="B287" s="26" t="s">
        <v>278</v>
      </c>
      <c r="C287" s="25">
        <v>19</v>
      </c>
      <c r="D287" s="25">
        <v>26</v>
      </c>
      <c r="E287" s="31">
        <f>'Tasapainon muutos, pl. tasaus'!D277</f>
        <v>1180</v>
      </c>
      <c r="F287" s="64">
        <v>-32.729827095418223</v>
      </c>
      <c r="G287" s="32">
        <v>-472.44019088736201</v>
      </c>
      <c r="H287" s="61">
        <f t="shared" si="116"/>
        <v>-439.71036379194379</v>
      </c>
      <c r="I287" s="64">
        <f t="shared" si="110"/>
        <v>443.86426669642896</v>
      </c>
      <c r="J287" s="32">
        <f t="shared" si="111"/>
        <v>425.85849079564372</v>
      </c>
      <c r="K287" s="32">
        <f t="shared" si="112"/>
        <v>408.2527642042038</v>
      </c>
      <c r="L287" s="32">
        <f t="shared" si="113"/>
        <v>391.72976609308625</v>
      </c>
      <c r="M287" s="32">
        <f t="shared" si="114"/>
        <v>375.0022999163773</v>
      </c>
      <c r="N287" s="61">
        <f t="shared" si="115"/>
        <v>-97.437890970984711</v>
      </c>
      <c r="O287" s="87">
        <f t="shared" si="102"/>
        <v>-64.708063875566495</v>
      </c>
      <c r="P287" s="32">
        <f>Taulukko5[[#This Row],[Tasaus 2023, €/asukas]]*Taulukko5[[#This Row],[Asukasluku 31.12.2022]]</f>
        <v>523759.83470178617</v>
      </c>
      <c r="Q287" s="32">
        <f>Taulukko5[[#This Row],[Tasaus 2024, €/asukas]]*Taulukko5[[#This Row],[Asukasluku 31.12.2022]]</f>
        <v>502513.01913885958</v>
      </c>
      <c r="R287" s="32">
        <f>Taulukko5[[#This Row],[Tasaus 2025, €/asukas]]*Taulukko5[[#This Row],[Asukasluku 31.12.2022]]</f>
        <v>481738.26176096051</v>
      </c>
      <c r="S287" s="32">
        <f>Taulukko5[[#This Row],[Tasaus 2026, €/asukas]]*Taulukko5[[#This Row],[Asukasluku 31.12.2022]]</f>
        <v>462241.12398984178</v>
      </c>
      <c r="T287" s="32">
        <f>Taulukko5[[#This Row],[Tasaus 2027, €/asukas]]*Taulukko5[[#This Row],[Asukasluku 31.12.2022]]</f>
        <v>442502.71390132519</v>
      </c>
      <c r="U287" s="64">
        <f t="shared" si="117"/>
        <v>4.1539029044851645</v>
      </c>
      <c r="V287" s="32">
        <f t="shared" si="118"/>
        <v>-13.851872996300074</v>
      </c>
      <c r="W287" s="32">
        <f t="shared" si="119"/>
        <v>-31.457599587739992</v>
      </c>
      <c r="X287" s="32">
        <f t="shared" si="120"/>
        <v>-47.980597698857537</v>
      </c>
      <c r="Y287" s="99">
        <f t="shared" si="121"/>
        <v>-64.708063875566495</v>
      </c>
      <c r="Z287" s="110">
        <v>21</v>
      </c>
      <c r="AA287" s="34">
        <f t="shared" si="103"/>
        <v>8.36</v>
      </c>
      <c r="AB287" s="33">
        <f t="shared" si="104"/>
        <v>-12.64</v>
      </c>
      <c r="AC287" s="32">
        <v>175.85747668533742</v>
      </c>
      <c r="AD287" s="15">
        <f t="shared" si="105"/>
        <v>-2.3620849012395202E-2</v>
      </c>
      <c r="AE287" s="15">
        <f t="shared" si="106"/>
        <v>7.8767609187781612E-2</v>
      </c>
      <c r="AF287" s="15">
        <f t="shared" si="107"/>
        <v>0.17888121779449398</v>
      </c>
      <c r="AG287" s="15">
        <f t="shared" si="108"/>
        <v>0.27283797426884182</v>
      </c>
      <c r="AH287" s="111">
        <f t="shared" si="109"/>
        <v>0.36795742265396497</v>
      </c>
    </row>
    <row r="288" spans="1:34" ht="15.75" x14ac:dyDescent="0.25">
      <c r="A288" s="25">
        <v>892</v>
      </c>
      <c r="B288" s="26" t="s">
        <v>279</v>
      </c>
      <c r="C288" s="25">
        <v>13</v>
      </c>
      <c r="D288" s="25">
        <v>25</v>
      </c>
      <c r="E288" s="31">
        <f>'Tasapainon muutos, pl. tasaus'!D278</f>
        <v>3592</v>
      </c>
      <c r="F288" s="64">
        <v>49.659948832843916</v>
      </c>
      <c r="G288" s="32">
        <v>-19.414876098227055</v>
      </c>
      <c r="H288" s="61">
        <f t="shared" si="116"/>
        <v>-69.074824931070964</v>
      </c>
      <c r="I288" s="64">
        <f t="shared" si="110"/>
        <v>73.228727835556128</v>
      </c>
      <c r="J288" s="32">
        <f t="shared" si="111"/>
        <v>55.222951934770897</v>
      </c>
      <c r="K288" s="32">
        <f t="shared" si="112"/>
        <v>37.617225343330993</v>
      </c>
      <c r="L288" s="32">
        <f t="shared" si="113"/>
        <v>21.094227232213406</v>
      </c>
      <c r="M288" s="32">
        <f t="shared" si="114"/>
        <v>4.3667610555044964</v>
      </c>
      <c r="N288" s="61">
        <f t="shared" si="115"/>
        <v>-15.048115042722557</v>
      </c>
      <c r="O288" s="87">
        <f t="shared" si="102"/>
        <v>-64.708063875566467</v>
      </c>
      <c r="P288" s="32">
        <f>Taulukko5[[#This Row],[Tasaus 2023, €/asukas]]*Taulukko5[[#This Row],[Asukasluku 31.12.2022]]</f>
        <v>263037.59038531763</v>
      </c>
      <c r="Q288" s="32">
        <f>Taulukko5[[#This Row],[Tasaus 2024, €/asukas]]*Taulukko5[[#This Row],[Asukasluku 31.12.2022]]</f>
        <v>198360.84334969707</v>
      </c>
      <c r="R288" s="32">
        <f>Taulukko5[[#This Row],[Tasaus 2025, €/asukas]]*Taulukko5[[#This Row],[Asukasluku 31.12.2022]]</f>
        <v>135121.07343324492</v>
      </c>
      <c r="S288" s="32">
        <f>Taulukko5[[#This Row],[Tasaus 2026, €/asukas]]*Taulukko5[[#This Row],[Asukasluku 31.12.2022]]</f>
        <v>75770.464218110559</v>
      </c>
      <c r="T288" s="32">
        <f>Taulukko5[[#This Row],[Tasaus 2027, €/asukas]]*Taulukko5[[#This Row],[Asukasluku 31.12.2022]]</f>
        <v>15685.405711372152</v>
      </c>
      <c r="U288" s="64">
        <f t="shared" si="117"/>
        <v>4.1539029044851645</v>
      </c>
      <c r="V288" s="32">
        <f t="shared" si="118"/>
        <v>-13.851872996300067</v>
      </c>
      <c r="W288" s="32">
        <f t="shared" si="119"/>
        <v>-31.457599587739971</v>
      </c>
      <c r="X288" s="32">
        <f t="shared" si="120"/>
        <v>-47.980597698857558</v>
      </c>
      <c r="Y288" s="99">
        <f t="shared" si="121"/>
        <v>-64.708063875566467</v>
      </c>
      <c r="Z288" s="110">
        <v>21.499999999999996</v>
      </c>
      <c r="AA288" s="34">
        <f t="shared" si="103"/>
        <v>8.8599999999999959</v>
      </c>
      <c r="AB288" s="33">
        <f t="shared" si="104"/>
        <v>-12.64</v>
      </c>
      <c r="AC288" s="32">
        <v>152.23567860527416</v>
      </c>
      <c r="AD288" s="15">
        <f t="shared" si="105"/>
        <v>-2.7286001169644695E-2</v>
      </c>
      <c r="AE288" s="15">
        <f t="shared" si="106"/>
        <v>9.0989662365653701E-2</v>
      </c>
      <c r="AF288" s="15">
        <f t="shared" si="107"/>
        <v>0.20663749704368009</v>
      </c>
      <c r="AG288" s="15">
        <f t="shared" si="108"/>
        <v>0.31517314560185689</v>
      </c>
      <c r="AH288" s="111">
        <f t="shared" si="109"/>
        <v>0.42505189629919432</v>
      </c>
    </row>
    <row r="289" spans="1:34" ht="15.75" x14ac:dyDescent="0.25">
      <c r="A289" s="25">
        <v>893</v>
      </c>
      <c r="B289" s="26" t="s">
        <v>280</v>
      </c>
      <c r="C289" s="25">
        <v>15</v>
      </c>
      <c r="D289" s="25">
        <v>24</v>
      </c>
      <c r="E289" s="31">
        <f>'Tasapainon muutos, pl. tasaus'!D279</f>
        <v>7434</v>
      </c>
      <c r="F289" s="64">
        <v>558.38492982738967</v>
      </c>
      <c r="G289" s="32">
        <v>547.753057525955</v>
      </c>
      <c r="H289" s="61">
        <f t="shared" si="116"/>
        <v>-10.631872301434669</v>
      </c>
      <c r="I289" s="64">
        <f t="shared" si="110"/>
        <v>14.785775205919833</v>
      </c>
      <c r="J289" s="32">
        <f t="shared" si="111"/>
        <v>1.1481270036999331</v>
      </c>
      <c r="K289" s="32">
        <f t="shared" si="112"/>
        <v>-1.4575995877399734</v>
      </c>
      <c r="L289" s="32">
        <f t="shared" si="113"/>
        <v>-2.9805976988575589</v>
      </c>
      <c r="M289" s="32">
        <f t="shared" si="114"/>
        <v>-4.7080638755664674</v>
      </c>
      <c r="N289" s="61">
        <f t="shared" si="115"/>
        <v>543.04499365038851</v>
      </c>
      <c r="O289" s="87">
        <f t="shared" si="102"/>
        <v>-15.339936177001164</v>
      </c>
      <c r="P289" s="32">
        <f>Taulukko5[[#This Row],[Tasaus 2023, €/asukas]]*Taulukko5[[#This Row],[Asukasluku 31.12.2022]]</f>
        <v>109917.45288080804</v>
      </c>
      <c r="Q289" s="32">
        <f>Taulukko5[[#This Row],[Tasaus 2024, €/asukas]]*Taulukko5[[#This Row],[Asukasluku 31.12.2022]]</f>
        <v>8535.1761455053038</v>
      </c>
      <c r="R289" s="32">
        <f>Taulukko5[[#This Row],[Tasaus 2025, €/asukas]]*Taulukko5[[#This Row],[Asukasluku 31.12.2022]]</f>
        <v>-10835.795335258963</v>
      </c>
      <c r="S289" s="32">
        <f>Taulukko5[[#This Row],[Tasaus 2026, €/asukas]]*Taulukko5[[#This Row],[Asukasluku 31.12.2022]]</f>
        <v>-22157.763293307093</v>
      </c>
      <c r="T289" s="32">
        <f>Taulukko5[[#This Row],[Tasaus 2027, €/asukas]]*Taulukko5[[#This Row],[Asukasluku 31.12.2022]]</f>
        <v>-34999.746850961121</v>
      </c>
      <c r="U289" s="64">
        <f t="shared" si="117"/>
        <v>4.1539029044851645</v>
      </c>
      <c r="V289" s="32">
        <f t="shared" si="118"/>
        <v>-9.4837452977347354</v>
      </c>
      <c r="W289" s="32">
        <f t="shared" si="119"/>
        <v>-12.089471889174643</v>
      </c>
      <c r="X289" s="32">
        <f t="shared" si="120"/>
        <v>-13.612470000292227</v>
      </c>
      <c r="Y289" s="99">
        <f t="shared" si="121"/>
        <v>-15.339936177001135</v>
      </c>
      <c r="Z289" s="110">
        <v>21.25</v>
      </c>
      <c r="AA289" s="34">
        <f t="shared" si="103"/>
        <v>8.61</v>
      </c>
      <c r="AB289" s="33">
        <f t="shared" si="104"/>
        <v>-12.64</v>
      </c>
      <c r="AC289" s="32">
        <v>159.45507850866929</v>
      </c>
      <c r="AD289" s="15">
        <f t="shared" si="105"/>
        <v>-2.6050615278831173E-2</v>
      </c>
      <c r="AE289" s="15">
        <f t="shared" si="106"/>
        <v>5.9475968946446071E-2</v>
      </c>
      <c r="AF289" s="15">
        <f t="shared" si="107"/>
        <v>7.5817415175756603E-2</v>
      </c>
      <c r="AG289" s="15">
        <f t="shared" si="108"/>
        <v>8.5368682688598971E-2</v>
      </c>
      <c r="AH289" s="111">
        <f t="shared" si="109"/>
        <v>9.620224279132715E-2</v>
      </c>
    </row>
    <row r="290" spans="1:34" ht="15.75" x14ac:dyDescent="0.25">
      <c r="A290" s="25">
        <v>895</v>
      </c>
      <c r="B290" s="26" t="s">
        <v>281</v>
      </c>
      <c r="C290" s="25">
        <v>2</v>
      </c>
      <c r="D290" s="25">
        <v>23</v>
      </c>
      <c r="E290" s="31">
        <f>'Tasapainon muutos, pl. tasaus'!D280</f>
        <v>15092</v>
      </c>
      <c r="F290" s="64">
        <v>-31.256437420919085</v>
      </c>
      <c r="G290" s="32">
        <v>-119.22731512145398</v>
      </c>
      <c r="H290" s="61">
        <f t="shared" si="116"/>
        <v>-87.970877700534899</v>
      </c>
      <c r="I290" s="64">
        <f t="shared" si="110"/>
        <v>92.124780605020064</v>
      </c>
      <c r="J290" s="32">
        <f t="shared" si="111"/>
        <v>74.119004704234825</v>
      </c>
      <c r="K290" s="32">
        <f t="shared" si="112"/>
        <v>56.513278112794929</v>
      </c>
      <c r="L290" s="32">
        <f t="shared" si="113"/>
        <v>39.990280001677341</v>
      </c>
      <c r="M290" s="32">
        <f t="shared" si="114"/>
        <v>23.262813824968433</v>
      </c>
      <c r="N290" s="61">
        <f t="shared" si="115"/>
        <v>-95.964501296485551</v>
      </c>
      <c r="O290" s="87">
        <f t="shared" si="102"/>
        <v>-64.708063875566467</v>
      </c>
      <c r="P290" s="32">
        <f>Taulukko5[[#This Row],[Tasaus 2023, €/asukas]]*Taulukko5[[#This Row],[Asukasluku 31.12.2022]]</f>
        <v>1390347.1888909629</v>
      </c>
      <c r="Q290" s="32">
        <f>Taulukko5[[#This Row],[Tasaus 2024, €/asukas]]*Taulukko5[[#This Row],[Asukasluku 31.12.2022]]</f>
        <v>1118604.0189963121</v>
      </c>
      <c r="R290" s="32">
        <f>Taulukko5[[#This Row],[Tasaus 2025, €/asukas]]*Taulukko5[[#This Row],[Asukasluku 31.12.2022]]</f>
        <v>852898.39327830111</v>
      </c>
      <c r="S290" s="32">
        <f>Taulukko5[[#This Row],[Tasaus 2026, €/asukas]]*Taulukko5[[#This Row],[Asukasluku 31.12.2022]]</f>
        <v>603533.30578531441</v>
      </c>
      <c r="T290" s="32">
        <f>Taulukko5[[#This Row],[Tasaus 2027, €/asukas]]*Taulukko5[[#This Row],[Asukasluku 31.12.2022]]</f>
        <v>351082.38624642359</v>
      </c>
      <c r="U290" s="64">
        <f t="shared" si="117"/>
        <v>4.1539029044851645</v>
      </c>
      <c r="V290" s="32">
        <f t="shared" si="118"/>
        <v>-13.851872996300074</v>
      </c>
      <c r="W290" s="32">
        <f t="shared" si="119"/>
        <v>-31.457599587739971</v>
      </c>
      <c r="X290" s="32">
        <f t="shared" si="120"/>
        <v>-47.980597698857558</v>
      </c>
      <c r="Y290" s="99">
        <f t="shared" si="121"/>
        <v>-64.708063875566467</v>
      </c>
      <c r="Z290" s="110">
        <v>20.75</v>
      </c>
      <c r="AA290" s="34">
        <f t="shared" si="103"/>
        <v>8.11</v>
      </c>
      <c r="AB290" s="33">
        <f t="shared" si="104"/>
        <v>-12.64</v>
      </c>
      <c r="AC290" s="32">
        <v>192.54077866267281</v>
      </c>
      <c r="AD290" s="15">
        <f t="shared" si="105"/>
        <v>-2.1574146180029275E-2</v>
      </c>
      <c r="AE290" s="15">
        <f t="shared" si="106"/>
        <v>7.1942541691743384E-2</v>
      </c>
      <c r="AF290" s="15">
        <f t="shared" si="107"/>
        <v>0.16338149147538761</v>
      </c>
      <c r="AG290" s="15">
        <f t="shared" si="108"/>
        <v>0.24919706896438029</v>
      </c>
      <c r="AH290" s="111">
        <f t="shared" si="109"/>
        <v>0.33607459326283068</v>
      </c>
    </row>
    <row r="291" spans="1:34" ht="15.75" x14ac:dyDescent="0.25">
      <c r="A291" s="25">
        <v>905</v>
      </c>
      <c r="B291" s="26" t="s">
        <v>282</v>
      </c>
      <c r="C291" s="25">
        <v>15</v>
      </c>
      <c r="D291" s="25">
        <v>21</v>
      </c>
      <c r="E291" s="31">
        <f>'Tasapainon muutos, pl. tasaus'!D281</f>
        <v>67988</v>
      </c>
      <c r="F291" s="64">
        <v>157.45477284736097</v>
      </c>
      <c r="G291" s="32">
        <v>255.12276158933332</v>
      </c>
      <c r="H291" s="61">
        <f t="shared" si="116"/>
        <v>97.667988741972351</v>
      </c>
      <c r="I291" s="64">
        <f t="shared" si="110"/>
        <v>-93.514085837487187</v>
      </c>
      <c r="J291" s="32">
        <f t="shared" si="111"/>
        <v>-81.519861738272425</v>
      </c>
      <c r="K291" s="32">
        <f t="shared" si="112"/>
        <v>-69.125588329712329</v>
      </c>
      <c r="L291" s="32">
        <f t="shared" si="113"/>
        <v>-55.648586440829909</v>
      </c>
      <c r="M291" s="32">
        <f t="shared" si="114"/>
        <v>-42.376052617538818</v>
      </c>
      <c r="N291" s="61">
        <f t="shared" si="115"/>
        <v>212.7467089717945</v>
      </c>
      <c r="O291" s="87">
        <f t="shared" si="102"/>
        <v>55.291936124433533</v>
      </c>
      <c r="P291" s="32">
        <f>Taulukko5[[#This Row],[Tasaus 2023, €/asukas]]*Taulukko5[[#This Row],[Asukasluku 31.12.2022]]</f>
        <v>-6357835.6679190788</v>
      </c>
      <c r="Q291" s="32">
        <f>Taulukko5[[#This Row],[Tasaus 2024, €/asukas]]*Taulukko5[[#This Row],[Asukasluku 31.12.2022]]</f>
        <v>-5542372.3598616654</v>
      </c>
      <c r="R291" s="32">
        <f>Taulukko5[[#This Row],[Tasaus 2025, €/asukas]]*Taulukko5[[#This Row],[Asukasluku 31.12.2022]]</f>
        <v>-4699710.4993604822</v>
      </c>
      <c r="S291" s="32">
        <f>Taulukko5[[#This Row],[Tasaus 2026, €/asukas]]*Taulukko5[[#This Row],[Asukasluku 31.12.2022]]</f>
        <v>-3783436.0949391439</v>
      </c>
      <c r="T291" s="32">
        <f>Taulukko5[[#This Row],[Tasaus 2027, €/asukas]]*Taulukko5[[#This Row],[Asukasluku 31.12.2022]]</f>
        <v>-2881063.0653612292</v>
      </c>
      <c r="U291" s="64">
        <f t="shared" si="117"/>
        <v>4.1539029044851645</v>
      </c>
      <c r="V291" s="32">
        <f t="shared" si="118"/>
        <v>16.148127003699926</v>
      </c>
      <c r="W291" s="32">
        <f t="shared" si="119"/>
        <v>28.542400412260022</v>
      </c>
      <c r="X291" s="32">
        <f t="shared" si="120"/>
        <v>42.019402301142442</v>
      </c>
      <c r="Y291" s="99">
        <f t="shared" si="121"/>
        <v>55.291936124433533</v>
      </c>
      <c r="Z291" s="110">
        <v>21</v>
      </c>
      <c r="AA291" s="34">
        <f t="shared" si="103"/>
        <v>8.36</v>
      </c>
      <c r="AB291" s="33">
        <f t="shared" si="104"/>
        <v>-12.64</v>
      </c>
      <c r="AC291" s="32">
        <v>191.84814900745766</v>
      </c>
      <c r="AD291" s="15">
        <f t="shared" si="105"/>
        <v>-2.1652035351791124E-2</v>
      </c>
      <c r="AE291" s="15">
        <f t="shared" si="106"/>
        <v>-8.4171398510976533E-2</v>
      </c>
      <c r="AF291" s="15">
        <f t="shared" si="107"/>
        <v>-0.14877600101917324</v>
      </c>
      <c r="AG291" s="15">
        <f t="shared" si="108"/>
        <v>-0.21902427789130785</v>
      </c>
      <c r="AH291" s="111">
        <f t="shared" si="109"/>
        <v>-0.28820677400585287</v>
      </c>
    </row>
    <row r="292" spans="1:34" ht="15.75" x14ac:dyDescent="0.25">
      <c r="A292" s="25">
        <v>908</v>
      </c>
      <c r="B292" s="26" t="s">
        <v>283</v>
      </c>
      <c r="C292" s="25">
        <v>6</v>
      </c>
      <c r="D292" s="25">
        <v>22</v>
      </c>
      <c r="E292" s="31">
        <f>'Tasapainon muutos, pl. tasaus'!D282</f>
        <v>20703</v>
      </c>
      <c r="F292" s="64">
        <v>-355.78509084331102</v>
      </c>
      <c r="G292" s="32">
        <v>-294.42791895802509</v>
      </c>
      <c r="H292" s="61">
        <f t="shared" si="116"/>
        <v>61.357171885285936</v>
      </c>
      <c r="I292" s="64">
        <f t="shared" si="110"/>
        <v>-57.203268980800772</v>
      </c>
      <c r="J292" s="32">
        <f t="shared" si="111"/>
        <v>-45.209044881586003</v>
      </c>
      <c r="K292" s="32">
        <f t="shared" si="112"/>
        <v>-32.814771473025907</v>
      </c>
      <c r="L292" s="32">
        <f t="shared" si="113"/>
        <v>-19.337769584143494</v>
      </c>
      <c r="M292" s="32">
        <f t="shared" si="114"/>
        <v>-6.0652357608524037</v>
      </c>
      <c r="N292" s="61">
        <f t="shared" si="115"/>
        <v>-300.49315471887752</v>
      </c>
      <c r="O292" s="87">
        <f t="shared" si="102"/>
        <v>55.291936124433505</v>
      </c>
      <c r="P292" s="32">
        <f>Taulukko5[[#This Row],[Tasaus 2023, €/asukas]]*Taulukko5[[#This Row],[Asukasluku 31.12.2022]]</f>
        <v>-1184279.2777095183</v>
      </c>
      <c r="Q292" s="32">
        <f>Taulukko5[[#This Row],[Tasaus 2024, €/asukas]]*Taulukko5[[#This Row],[Asukasluku 31.12.2022]]</f>
        <v>-935962.856183475</v>
      </c>
      <c r="R292" s="32">
        <f>Taulukko5[[#This Row],[Tasaus 2025, €/asukas]]*Taulukko5[[#This Row],[Asukasluku 31.12.2022]]</f>
        <v>-679364.21380605537</v>
      </c>
      <c r="S292" s="32">
        <f>Taulukko5[[#This Row],[Tasaus 2026, €/asukas]]*Taulukko5[[#This Row],[Asukasluku 31.12.2022]]</f>
        <v>-400349.84370052279</v>
      </c>
      <c r="T292" s="32">
        <f>Taulukko5[[#This Row],[Tasaus 2027, €/asukas]]*Taulukko5[[#This Row],[Asukasluku 31.12.2022]]</f>
        <v>-125568.57595692731</v>
      </c>
      <c r="U292" s="64">
        <f t="shared" si="117"/>
        <v>4.1539029044851645</v>
      </c>
      <c r="V292" s="32">
        <f t="shared" si="118"/>
        <v>16.148127003699933</v>
      </c>
      <c r="W292" s="32">
        <f t="shared" si="119"/>
        <v>28.542400412260029</v>
      </c>
      <c r="X292" s="32">
        <f t="shared" si="120"/>
        <v>42.019402301142442</v>
      </c>
      <c r="Y292" s="99">
        <f t="shared" si="121"/>
        <v>55.291936124433533</v>
      </c>
      <c r="Z292" s="110">
        <v>20.25</v>
      </c>
      <c r="AA292" s="34">
        <f t="shared" si="103"/>
        <v>7.6099999999999994</v>
      </c>
      <c r="AB292" s="33">
        <f t="shared" si="104"/>
        <v>-12.64</v>
      </c>
      <c r="AC292" s="32">
        <v>190.85112289028547</v>
      </c>
      <c r="AD292" s="15">
        <f t="shared" si="105"/>
        <v>-2.1765147836584214E-2</v>
      </c>
      <c r="AE292" s="15">
        <f t="shared" si="106"/>
        <v>-8.4611118651803804E-2</v>
      </c>
      <c r="AF292" s="15">
        <f t="shared" si="107"/>
        <v>-0.14955322232328805</v>
      </c>
      <c r="AG292" s="15">
        <f t="shared" si="108"/>
        <v>-0.22016848350060861</v>
      </c>
      <c r="AH292" s="111">
        <f t="shared" si="109"/>
        <v>-0.28971239617080585</v>
      </c>
    </row>
    <row r="293" spans="1:34" ht="15.75" x14ac:dyDescent="0.25">
      <c r="A293" s="25">
        <v>915</v>
      </c>
      <c r="B293" s="26" t="s">
        <v>284</v>
      </c>
      <c r="C293" s="25">
        <v>11</v>
      </c>
      <c r="D293" s="25">
        <v>22</v>
      </c>
      <c r="E293" s="31">
        <f>'Tasapainon muutos, pl. tasaus'!D283</f>
        <v>19759</v>
      </c>
      <c r="F293" s="64">
        <v>-307.89061026266785</v>
      </c>
      <c r="G293" s="32">
        <v>-297.55844811516658</v>
      </c>
      <c r="H293" s="61">
        <f t="shared" si="116"/>
        <v>10.332162147501265</v>
      </c>
      <c r="I293" s="64">
        <f t="shared" si="110"/>
        <v>-6.1782592430161003</v>
      </c>
      <c r="J293" s="32">
        <f t="shared" si="111"/>
        <v>1.1481270036999331</v>
      </c>
      <c r="K293" s="32">
        <f t="shared" si="112"/>
        <v>-1.4575995877399734</v>
      </c>
      <c r="L293" s="32">
        <f t="shared" si="113"/>
        <v>-2.9805976988575589</v>
      </c>
      <c r="M293" s="32">
        <f t="shared" si="114"/>
        <v>-4.7080638755664674</v>
      </c>
      <c r="N293" s="61">
        <f t="shared" si="115"/>
        <v>-302.26651199073308</v>
      </c>
      <c r="O293" s="87">
        <f t="shared" si="102"/>
        <v>5.6240982719347699</v>
      </c>
      <c r="P293" s="32">
        <f>Taulukko5[[#This Row],[Tasaus 2023, €/asukas]]*Taulukko5[[#This Row],[Asukasluku 31.12.2022]]</f>
        <v>-122076.22438275513</v>
      </c>
      <c r="Q293" s="32">
        <f>Taulukko5[[#This Row],[Tasaus 2024, €/asukas]]*Taulukko5[[#This Row],[Asukasluku 31.12.2022]]</f>
        <v>22685.84146610698</v>
      </c>
      <c r="R293" s="32">
        <f>Taulukko5[[#This Row],[Tasaus 2025, €/asukas]]*Taulukko5[[#This Row],[Asukasluku 31.12.2022]]</f>
        <v>-28800.710254154135</v>
      </c>
      <c r="S293" s="32">
        <f>Taulukko5[[#This Row],[Tasaus 2026, €/asukas]]*Taulukko5[[#This Row],[Asukasluku 31.12.2022]]</f>
        <v>-58893.629931726507</v>
      </c>
      <c r="T293" s="32">
        <f>Taulukko5[[#This Row],[Tasaus 2027, €/asukas]]*Taulukko5[[#This Row],[Asukasluku 31.12.2022]]</f>
        <v>-93026.634117317837</v>
      </c>
      <c r="U293" s="64">
        <f t="shared" si="117"/>
        <v>4.1539029044851645</v>
      </c>
      <c r="V293" s="32">
        <f t="shared" si="118"/>
        <v>11.480289151201198</v>
      </c>
      <c r="W293" s="32">
        <f t="shared" si="119"/>
        <v>8.8745625597612907</v>
      </c>
      <c r="X293" s="32">
        <f t="shared" si="120"/>
        <v>7.351564448643706</v>
      </c>
      <c r="Y293" s="99">
        <f t="shared" si="121"/>
        <v>5.6240982719347974</v>
      </c>
      <c r="Z293" s="110">
        <v>21</v>
      </c>
      <c r="AA293" s="34">
        <f t="shared" si="103"/>
        <v>8.36</v>
      </c>
      <c r="AB293" s="33">
        <f t="shared" si="104"/>
        <v>-12.64</v>
      </c>
      <c r="AC293" s="32">
        <v>178.72682550524939</v>
      </c>
      <c r="AD293" s="15">
        <f t="shared" si="105"/>
        <v>-2.3241630867343752E-2</v>
      </c>
      <c r="AE293" s="15">
        <f t="shared" si="106"/>
        <v>-6.4233721595776963E-2</v>
      </c>
      <c r="AF293" s="15">
        <f t="shared" si="107"/>
        <v>-4.9654339994421461E-2</v>
      </c>
      <c r="AG293" s="15">
        <f t="shared" si="108"/>
        <v>-4.1132966066293068E-2</v>
      </c>
      <c r="AH293" s="111">
        <f t="shared" si="109"/>
        <v>-3.1467566528056594E-2</v>
      </c>
    </row>
    <row r="294" spans="1:34" ht="15.75" x14ac:dyDescent="0.25">
      <c r="A294" s="25">
        <v>918</v>
      </c>
      <c r="B294" s="26" t="s">
        <v>285</v>
      </c>
      <c r="C294" s="25">
        <v>2</v>
      </c>
      <c r="D294" s="25">
        <v>25</v>
      </c>
      <c r="E294" s="31">
        <f>'Tasapainon muutos, pl. tasaus'!D284</f>
        <v>2228</v>
      </c>
      <c r="F294" s="64">
        <v>171.89251092591289</v>
      </c>
      <c r="G294" s="32">
        <v>158.7791839104766</v>
      </c>
      <c r="H294" s="61">
        <f t="shared" si="116"/>
        <v>-13.113327015436283</v>
      </c>
      <c r="I294" s="64">
        <f t="shared" si="110"/>
        <v>17.267229919921448</v>
      </c>
      <c r="J294" s="32">
        <f t="shared" si="111"/>
        <v>1.1481270036999331</v>
      </c>
      <c r="K294" s="32">
        <f t="shared" si="112"/>
        <v>-1.4575995877399734</v>
      </c>
      <c r="L294" s="32">
        <f t="shared" si="113"/>
        <v>-2.9805976988575589</v>
      </c>
      <c r="M294" s="32">
        <f t="shared" si="114"/>
        <v>-4.7080638755664674</v>
      </c>
      <c r="N294" s="61">
        <f t="shared" si="115"/>
        <v>154.07112003491014</v>
      </c>
      <c r="O294" s="87">
        <f t="shared" si="102"/>
        <v>-17.82139089100275</v>
      </c>
      <c r="P294" s="32">
        <f>Taulukko5[[#This Row],[Tasaus 2023, €/asukas]]*Taulukko5[[#This Row],[Asukasluku 31.12.2022]]</f>
        <v>38471.388261584987</v>
      </c>
      <c r="Q294" s="32">
        <f>Taulukko5[[#This Row],[Tasaus 2024, €/asukas]]*Taulukko5[[#This Row],[Asukasluku 31.12.2022]]</f>
        <v>2558.0269642434509</v>
      </c>
      <c r="R294" s="32">
        <f>Taulukko5[[#This Row],[Tasaus 2025, €/asukas]]*Taulukko5[[#This Row],[Asukasluku 31.12.2022]]</f>
        <v>-3247.531881484661</v>
      </c>
      <c r="S294" s="32">
        <f>Taulukko5[[#This Row],[Tasaus 2026, €/asukas]]*Taulukko5[[#This Row],[Asukasluku 31.12.2022]]</f>
        <v>-6640.7716730546408</v>
      </c>
      <c r="T294" s="32">
        <f>Taulukko5[[#This Row],[Tasaus 2027, €/asukas]]*Taulukko5[[#This Row],[Asukasluku 31.12.2022]]</f>
        <v>-10489.566314762089</v>
      </c>
      <c r="U294" s="64">
        <f t="shared" si="117"/>
        <v>4.1539029044851645</v>
      </c>
      <c r="V294" s="32">
        <f t="shared" si="118"/>
        <v>-11.96520001173635</v>
      </c>
      <c r="W294" s="32">
        <f t="shared" si="119"/>
        <v>-14.570926603176257</v>
      </c>
      <c r="X294" s="32">
        <f t="shared" si="120"/>
        <v>-16.093924714293841</v>
      </c>
      <c r="Y294" s="99">
        <f t="shared" si="121"/>
        <v>-17.82139089100275</v>
      </c>
      <c r="Z294" s="110">
        <v>22.25</v>
      </c>
      <c r="AA294" s="34">
        <f t="shared" si="103"/>
        <v>9.61</v>
      </c>
      <c r="AB294" s="33">
        <f t="shared" si="104"/>
        <v>-12.64</v>
      </c>
      <c r="AC294" s="32">
        <v>161.38170840845217</v>
      </c>
      <c r="AD294" s="15">
        <f t="shared" si="105"/>
        <v>-2.5739614144942396E-2</v>
      </c>
      <c r="AE294" s="15">
        <f t="shared" si="106"/>
        <v>7.4142231667623654E-2</v>
      </c>
      <c r="AF294" s="15">
        <f t="shared" si="107"/>
        <v>9.0288588136009124E-2</v>
      </c>
      <c r="AG294" s="15">
        <f t="shared" si="108"/>
        <v>9.9725829358309995E-2</v>
      </c>
      <c r="AH294" s="111">
        <f t="shared" si="109"/>
        <v>0.11043005472402953</v>
      </c>
    </row>
    <row r="295" spans="1:34" ht="15.75" x14ac:dyDescent="0.25">
      <c r="A295" s="25">
        <v>921</v>
      </c>
      <c r="B295" s="26" t="s">
        <v>286</v>
      </c>
      <c r="C295" s="25">
        <v>11</v>
      </c>
      <c r="D295" s="25">
        <v>25</v>
      </c>
      <c r="E295" s="31">
        <f>'Tasapainon muutos, pl. tasaus'!D285</f>
        <v>1894</v>
      </c>
      <c r="F295" s="64">
        <v>368.16777570179437</v>
      </c>
      <c r="G295" s="32">
        <v>370.69779523100738</v>
      </c>
      <c r="H295" s="61">
        <f t="shared" si="116"/>
        <v>2.530019529213007</v>
      </c>
      <c r="I295" s="64">
        <f t="shared" si="110"/>
        <v>1.6238833752721575</v>
      </c>
      <c r="J295" s="32">
        <f t="shared" si="111"/>
        <v>1.1481270036999331</v>
      </c>
      <c r="K295" s="32">
        <f t="shared" si="112"/>
        <v>-1.4575995877399734</v>
      </c>
      <c r="L295" s="32">
        <f t="shared" si="113"/>
        <v>-2.9805976988575589</v>
      </c>
      <c r="M295" s="32">
        <f t="shared" si="114"/>
        <v>-4.7080638755664674</v>
      </c>
      <c r="N295" s="61">
        <f t="shared" si="115"/>
        <v>365.98973135544088</v>
      </c>
      <c r="O295" s="87">
        <f t="shared" si="102"/>
        <v>-2.178044346353488</v>
      </c>
      <c r="P295" s="32">
        <f>Taulukko5[[#This Row],[Tasaus 2023, €/asukas]]*Taulukko5[[#This Row],[Asukasluku 31.12.2022]]</f>
        <v>3075.6351127654661</v>
      </c>
      <c r="Q295" s="32">
        <f>Taulukko5[[#This Row],[Tasaus 2024, €/asukas]]*Taulukko5[[#This Row],[Asukasluku 31.12.2022]]</f>
        <v>2174.5525450076734</v>
      </c>
      <c r="R295" s="32">
        <f>Taulukko5[[#This Row],[Tasaus 2025, €/asukas]]*Taulukko5[[#This Row],[Asukasluku 31.12.2022]]</f>
        <v>-2760.6936191795098</v>
      </c>
      <c r="S295" s="32">
        <f>Taulukko5[[#This Row],[Tasaus 2026, €/asukas]]*Taulukko5[[#This Row],[Asukasluku 31.12.2022]]</f>
        <v>-5645.2520416362167</v>
      </c>
      <c r="T295" s="32">
        <f>Taulukko5[[#This Row],[Tasaus 2027, €/asukas]]*Taulukko5[[#This Row],[Asukasluku 31.12.2022]]</f>
        <v>-8917.0729803228896</v>
      </c>
      <c r="U295" s="64">
        <f t="shared" si="117"/>
        <v>4.1539029044851645</v>
      </c>
      <c r="V295" s="32">
        <f t="shared" si="118"/>
        <v>3.6781465329129404</v>
      </c>
      <c r="W295" s="32">
        <f t="shared" si="119"/>
        <v>1.0724199414730335</v>
      </c>
      <c r="X295" s="32">
        <f t="shared" si="120"/>
        <v>-0.45057816964455188</v>
      </c>
      <c r="Y295" s="99">
        <f t="shared" si="121"/>
        <v>-2.1780443463534604</v>
      </c>
      <c r="Z295" s="110">
        <v>21.75</v>
      </c>
      <c r="AA295" s="34">
        <f t="shared" si="103"/>
        <v>9.11</v>
      </c>
      <c r="AB295" s="33">
        <f t="shared" si="104"/>
        <v>-12.64</v>
      </c>
      <c r="AC295" s="32">
        <v>129.54790464467084</v>
      </c>
      <c r="AD295" s="15">
        <f t="shared" si="105"/>
        <v>-3.2064608963600416E-2</v>
      </c>
      <c r="AE295" s="15">
        <f t="shared" si="106"/>
        <v>-2.8392173096133878E-2</v>
      </c>
      <c r="AF295" s="15">
        <f t="shared" si="107"/>
        <v>-8.2781728073063766E-3</v>
      </c>
      <c r="AG295" s="15">
        <f t="shared" si="108"/>
        <v>3.4780814933318732E-3</v>
      </c>
      <c r="AH295" s="111">
        <f t="shared" si="109"/>
        <v>1.6812655923131196E-2</v>
      </c>
    </row>
    <row r="296" spans="1:34" ht="15.75" x14ac:dyDescent="0.25">
      <c r="A296" s="25">
        <v>922</v>
      </c>
      <c r="B296" s="26" t="s">
        <v>287</v>
      </c>
      <c r="C296" s="25">
        <v>6</v>
      </c>
      <c r="D296" s="25">
        <v>25</v>
      </c>
      <c r="E296" s="31">
        <f>'Tasapainon muutos, pl. tasaus'!D286</f>
        <v>4501</v>
      </c>
      <c r="F296" s="64">
        <v>212.99312034761212</v>
      </c>
      <c r="G296" s="32">
        <v>271.02084890900892</v>
      </c>
      <c r="H296" s="61">
        <f t="shared" si="116"/>
        <v>58.027728561396799</v>
      </c>
      <c r="I296" s="64">
        <f t="shared" si="110"/>
        <v>-53.873825656911634</v>
      </c>
      <c r="J296" s="32">
        <f t="shared" si="111"/>
        <v>-41.879601557696866</v>
      </c>
      <c r="K296" s="32">
        <f t="shared" si="112"/>
        <v>-29.485328149136773</v>
      </c>
      <c r="L296" s="32">
        <f t="shared" si="113"/>
        <v>-16.008326260254357</v>
      </c>
      <c r="M296" s="32">
        <f t="shared" si="114"/>
        <v>-4.7080638755664674</v>
      </c>
      <c r="N296" s="61">
        <f t="shared" si="115"/>
        <v>266.31278503344242</v>
      </c>
      <c r="O296" s="87">
        <f t="shared" si="102"/>
        <v>53.319664685830304</v>
      </c>
      <c r="P296" s="32">
        <f>Taulukko5[[#This Row],[Tasaus 2023, €/asukas]]*Taulukko5[[#This Row],[Asukasluku 31.12.2022]]</f>
        <v>-242486.08928175925</v>
      </c>
      <c r="Q296" s="32">
        <f>Taulukko5[[#This Row],[Tasaus 2024, €/asukas]]*Taulukko5[[#This Row],[Asukasluku 31.12.2022]]</f>
        <v>-188500.0866111936</v>
      </c>
      <c r="R296" s="32">
        <f>Taulukko5[[#This Row],[Tasaus 2025, €/asukas]]*Taulukko5[[#This Row],[Asukasluku 31.12.2022]]</f>
        <v>-132713.4619992646</v>
      </c>
      <c r="S296" s="32">
        <f>Taulukko5[[#This Row],[Tasaus 2026, €/asukas]]*Taulukko5[[#This Row],[Asukasluku 31.12.2022]]</f>
        <v>-72053.476497404859</v>
      </c>
      <c r="T296" s="32">
        <f>Taulukko5[[#This Row],[Tasaus 2027, €/asukas]]*Taulukko5[[#This Row],[Asukasluku 31.12.2022]]</f>
        <v>-21190.995503924671</v>
      </c>
      <c r="U296" s="64">
        <f t="shared" si="117"/>
        <v>4.1539029044851645</v>
      </c>
      <c r="V296" s="32">
        <f t="shared" si="118"/>
        <v>16.148127003699933</v>
      </c>
      <c r="W296" s="32">
        <f t="shared" si="119"/>
        <v>28.542400412260026</v>
      </c>
      <c r="X296" s="32">
        <f t="shared" si="120"/>
        <v>42.019402301142442</v>
      </c>
      <c r="Y296" s="99">
        <f t="shared" si="121"/>
        <v>53.319664685830332</v>
      </c>
      <c r="Z296" s="110">
        <v>22</v>
      </c>
      <c r="AA296" s="34">
        <f t="shared" si="103"/>
        <v>9.36</v>
      </c>
      <c r="AB296" s="33">
        <f t="shared" si="104"/>
        <v>-12.64</v>
      </c>
      <c r="AC296" s="32">
        <v>184.71457084091634</v>
      </c>
      <c r="AD296" s="15">
        <f t="shared" si="105"/>
        <v>-2.2488225404062322E-2</v>
      </c>
      <c r="AE296" s="15">
        <f t="shared" si="106"/>
        <v>-8.7422053009599085E-2</v>
      </c>
      <c r="AF296" s="15">
        <f t="shared" si="107"/>
        <v>-0.15452165079517141</v>
      </c>
      <c r="AG296" s="15">
        <f t="shared" si="108"/>
        <v>-0.22748287863728547</v>
      </c>
      <c r="AH296" s="111">
        <f t="shared" si="109"/>
        <v>-0.28865976540503341</v>
      </c>
    </row>
    <row r="297" spans="1:34" ht="15.75" x14ac:dyDescent="0.25">
      <c r="A297" s="25">
        <v>924</v>
      </c>
      <c r="B297" s="26" t="s">
        <v>288</v>
      </c>
      <c r="C297" s="25">
        <v>16</v>
      </c>
      <c r="D297" s="25">
        <v>25</v>
      </c>
      <c r="E297" s="31">
        <f>'Tasapainon muutos, pl. tasaus'!D287</f>
        <v>2946</v>
      </c>
      <c r="F297" s="64">
        <v>325.86190708598298</v>
      </c>
      <c r="G297" s="32">
        <v>398.80157522583295</v>
      </c>
      <c r="H297" s="61">
        <f t="shared" si="116"/>
        <v>72.939668139849971</v>
      </c>
      <c r="I297" s="64">
        <f t="shared" si="110"/>
        <v>-68.785765235364806</v>
      </c>
      <c r="J297" s="32">
        <f t="shared" si="111"/>
        <v>-56.791541136150038</v>
      </c>
      <c r="K297" s="32">
        <f t="shared" si="112"/>
        <v>-44.397267727589941</v>
      </c>
      <c r="L297" s="32">
        <f t="shared" si="113"/>
        <v>-30.920265838707529</v>
      </c>
      <c r="M297" s="32">
        <f t="shared" si="114"/>
        <v>-17.647732015416437</v>
      </c>
      <c r="N297" s="61">
        <f t="shared" si="115"/>
        <v>381.15384321041654</v>
      </c>
      <c r="O297" s="87">
        <f t="shared" si="102"/>
        <v>55.291936124433562</v>
      </c>
      <c r="P297" s="32">
        <f>Taulukko5[[#This Row],[Tasaus 2023, €/asukas]]*Taulukko5[[#This Row],[Asukasluku 31.12.2022]]</f>
        <v>-202642.86438338473</v>
      </c>
      <c r="Q297" s="32">
        <f>Taulukko5[[#This Row],[Tasaus 2024, €/asukas]]*Taulukko5[[#This Row],[Asukasluku 31.12.2022]]</f>
        <v>-167307.88018709802</v>
      </c>
      <c r="R297" s="32">
        <f>Taulukko5[[#This Row],[Tasaus 2025, €/asukas]]*Taulukko5[[#This Row],[Asukasluku 31.12.2022]]</f>
        <v>-130794.35072547996</v>
      </c>
      <c r="S297" s="32">
        <f>Taulukko5[[#This Row],[Tasaus 2026, €/asukas]]*Taulukko5[[#This Row],[Asukasluku 31.12.2022]]</f>
        <v>-91091.103160832383</v>
      </c>
      <c r="T297" s="32">
        <f>Taulukko5[[#This Row],[Tasaus 2027, €/asukas]]*Taulukko5[[#This Row],[Asukasluku 31.12.2022]]</f>
        <v>-51990.218517416826</v>
      </c>
      <c r="U297" s="64">
        <f t="shared" si="117"/>
        <v>4.1539029044851645</v>
      </c>
      <c r="V297" s="32">
        <f t="shared" si="118"/>
        <v>16.148127003699933</v>
      </c>
      <c r="W297" s="32">
        <f t="shared" si="119"/>
        <v>28.542400412260029</v>
      </c>
      <c r="X297" s="32">
        <f t="shared" si="120"/>
        <v>42.019402301142442</v>
      </c>
      <c r="Y297" s="99">
        <f t="shared" si="121"/>
        <v>55.291936124433533</v>
      </c>
      <c r="Z297" s="110">
        <v>22.5</v>
      </c>
      <c r="AA297" s="34">
        <f t="shared" si="103"/>
        <v>9.86</v>
      </c>
      <c r="AB297" s="33">
        <f t="shared" si="104"/>
        <v>-12.64</v>
      </c>
      <c r="AC297" s="32">
        <v>148.82442801536277</v>
      </c>
      <c r="AD297" s="15">
        <f t="shared" si="105"/>
        <v>-2.7911432013408226E-2</v>
      </c>
      <c r="AE297" s="15">
        <f t="shared" si="106"/>
        <v>-0.10850454605498637</v>
      </c>
      <c r="AF297" s="15">
        <f t="shared" si="107"/>
        <v>-0.19178572222910656</v>
      </c>
      <c r="AG297" s="15">
        <f t="shared" si="108"/>
        <v>-0.28234210513347235</v>
      </c>
      <c r="AH297" s="111">
        <f t="shared" si="109"/>
        <v>-0.37152460024053235</v>
      </c>
    </row>
    <row r="298" spans="1:34" ht="15.75" x14ac:dyDescent="0.25">
      <c r="A298" s="25">
        <v>925</v>
      </c>
      <c r="B298" s="26" t="s">
        <v>289</v>
      </c>
      <c r="C298" s="25">
        <v>11</v>
      </c>
      <c r="D298" s="25">
        <v>25</v>
      </c>
      <c r="E298" s="31">
        <f>'Tasapainon muutos, pl. tasaus'!D288</f>
        <v>3427</v>
      </c>
      <c r="F298" s="64">
        <v>671.47341465393015</v>
      </c>
      <c r="G298" s="32">
        <v>417.70052732698736</v>
      </c>
      <c r="H298" s="61">
        <f t="shared" si="116"/>
        <v>-253.77288732694279</v>
      </c>
      <c r="I298" s="64">
        <f t="shared" si="110"/>
        <v>257.92679023142796</v>
      </c>
      <c r="J298" s="32">
        <f t="shared" si="111"/>
        <v>239.92101433064272</v>
      </c>
      <c r="K298" s="32">
        <f t="shared" si="112"/>
        <v>222.31528773920283</v>
      </c>
      <c r="L298" s="32">
        <f t="shared" si="113"/>
        <v>205.79228962808523</v>
      </c>
      <c r="M298" s="32">
        <f t="shared" si="114"/>
        <v>189.06482345137633</v>
      </c>
      <c r="N298" s="61">
        <f t="shared" si="115"/>
        <v>606.76535077836365</v>
      </c>
      <c r="O298" s="87">
        <f t="shared" si="102"/>
        <v>-64.708063875566495</v>
      </c>
      <c r="P298" s="32">
        <f>Taulukko5[[#This Row],[Tasaus 2023, €/asukas]]*Taulukko5[[#This Row],[Asukasluku 31.12.2022]]</f>
        <v>883915.1101231036</v>
      </c>
      <c r="Q298" s="32">
        <f>Taulukko5[[#This Row],[Tasaus 2024, €/asukas]]*Taulukko5[[#This Row],[Asukasluku 31.12.2022]]</f>
        <v>822209.3161111126</v>
      </c>
      <c r="R298" s="32">
        <f>Taulukko5[[#This Row],[Tasaus 2025, €/asukas]]*Taulukko5[[#This Row],[Asukasluku 31.12.2022]]</f>
        <v>761874.49108224805</v>
      </c>
      <c r="S298" s="32">
        <f>Taulukko5[[#This Row],[Tasaus 2026, €/asukas]]*Taulukko5[[#This Row],[Asukasluku 31.12.2022]]</f>
        <v>705250.1765554481</v>
      </c>
      <c r="T298" s="32">
        <f>Taulukko5[[#This Row],[Tasaus 2027, €/asukas]]*Taulukko5[[#This Row],[Asukasluku 31.12.2022]]</f>
        <v>647925.14996786672</v>
      </c>
      <c r="U298" s="64">
        <f t="shared" si="117"/>
        <v>4.1539029044851645</v>
      </c>
      <c r="V298" s="32">
        <f t="shared" si="118"/>
        <v>-13.851872996300074</v>
      </c>
      <c r="W298" s="32">
        <f t="shared" si="119"/>
        <v>-31.457599587739963</v>
      </c>
      <c r="X298" s="32">
        <f t="shared" si="120"/>
        <v>-47.980597698857565</v>
      </c>
      <c r="Y298" s="99">
        <f t="shared" si="121"/>
        <v>-64.708063875566467</v>
      </c>
      <c r="Z298" s="110">
        <v>21</v>
      </c>
      <c r="AA298" s="34">
        <f t="shared" si="103"/>
        <v>8.36</v>
      </c>
      <c r="AB298" s="33">
        <f t="shared" si="104"/>
        <v>-12.64</v>
      </c>
      <c r="AC298" s="32">
        <v>149.38833658604631</v>
      </c>
      <c r="AD298" s="15">
        <f t="shared" si="105"/>
        <v>-2.7806072411098538E-2</v>
      </c>
      <c r="AE298" s="15">
        <f t="shared" si="106"/>
        <v>9.2723925527623249E-2</v>
      </c>
      <c r="AF298" s="15">
        <f t="shared" si="107"/>
        <v>0.21057600818535574</v>
      </c>
      <c r="AG298" s="15">
        <f t="shared" si="108"/>
        <v>0.32118034644037408</v>
      </c>
      <c r="AH298" s="111">
        <f t="shared" si="109"/>
        <v>0.43315338636423745</v>
      </c>
    </row>
    <row r="299" spans="1:34" ht="15.75" x14ac:dyDescent="0.25">
      <c r="A299" s="25">
        <v>927</v>
      </c>
      <c r="B299" s="26" t="s">
        <v>290</v>
      </c>
      <c r="C299" s="25">
        <v>33</v>
      </c>
      <c r="D299" s="25">
        <v>22</v>
      </c>
      <c r="E299" s="31">
        <f>'Tasapainon muutos, pl. tasaus'!D289</f>
        <v>28913</v>
      </c>
      <c r="F299" s="64">
        <v>211.79648462026549</v>
      </c>
      <c r="G299" s="32">
        <v>165.13841027936053</v>
      </c>
      <c r="H299" s="61">
        <f t="shared" si="116"/>
        <v>-46.65807434090496</v>
      </c>
      <c r="I299" s="64">
        <f t="shared" si="110"/>
        <v>50.811977245390125</v>
      </c>
      <c r="J299" s="32">
        <f t="shared" si="111"/>
        <v>32.806201344604894</v>
      </c>
      <c r="K299" s="32">
        <f t="shared" si="112"/>
        <v>15.200474753164986</v>
      </c>
      <c r="L299" s="32">
        <f t="shared" si="113"/>
        <v>-1.3225233579525986</v>
      </c>
      <c r="M299" s="32">
        <f t="shared" si="114"/>
        <v>-4.7080638755664674</v>
      </c>
      <c r="N299" s="61">
        <f t="shared" si="115"/>
        <v>160.43034640379406</v>
      </c>
      <c r="O299" s="87">
        <f t="shared" si="102"/>
        <v>-51.366138216471427</v>
      </c>
      <c r="P299" s="32">
        <f>Taulukko5[[#This Row],[Tasaus 2023, €/asukas]]*Taulukko5[[#This Row],[Asukasluku 31.12.2022]]</f>
        <v>1469126.6980959647</v>
      </c>
      <c r="Q299" s="32">
        <f>Taulukko5[[#This Row],[Tasaus 2024, €/asukas]]*Taulukko5[[#This Row],[Asukasluku 31.12.2022]]</f>
        <v>948525.69947656128</v>
      </c>
      <c r="R299" s="32">
        <f>Taulukko5[[#This Row],[Tasaus 2025, €/asukas]]*Taulukko5[[#This Row],[Asukasluku 31.12.2022]]</f>
        <v>439491.32653825922</v>
      </c>
      <c r="S299" s="32">
        <f>Taulukko5[[#This Row],[Tasaus 2026, €/asukas]]*Taulukko5[[#This Row],[Asukasluku 31.12.2022]]</f>
        <v>-38238.117848483482</v>
      </c>
      <c r="T299" s="32">
        <f>Taulukko5[[#This Row],[Tasaus 2027, €/asukas]]*Taulukko5[[#This Row],[Asukasluku 31.12.2022]]</f>
        <v>-136124.25083425327</v>
      </c>
      <c r="U299" s="64">
        <f t="shared" si="117"/>
        <v>4.1539029044851645</v>
      </c>
      <c r="V299" s="32">
        <f t="shared" si="118"/>
        <v>-13.851872996300067</v>
      </c>
      <c r="W299" s="32">
        <f t="shared" si="119"/>
        <v>-31.457599587739974</v>
      </c>
      <c r="X299" s="32">
        <f t="shared" si="120"/>
        <v>-47.980597698857558</v>
      </c>
      <c r="Y299" s="99">
        <f t="shared" si="121"/>
        <v>-51.366138216471427</v>
      </c>
      <c r="Z299" s="110">
        <v>20.5</v>
      </c>
      <c r="AA299" s="34">
        <f t="shared" si="103"/>
        <v>7.8599999999999994</v>
      </c>
      <c r="AB299" s="33">
        <f t="shared" si="104"/>
        <v>-12.64</v>
      </c>
      <c r="AC299" s="32">
        <v>220.52500233912539</v>
      </c>
      <c r="AD299" s="15">
        <f t="shared" si="105"/>
        <v>-1.8836426076065761E-2</v>
      </c>
      <c r="AE299" s="15">
        <f t="shared" si="106"/>
        <v>6.2813163357316404E-2</v>
      </c>
      <c r="AF299" s="15">
        <f t="shared" si="107"/>
        <v>0.14264867590552924</v>
      </c>
      <c r="AG299" s="15">
        <f t="shared" si="108"/>
        <v>0.21757441192573959</v>
      </c>
      <c r="AH299" s="111">
        <f t="shared" si="109"/>
        <v>0.232926596402344</v>
      </c>
    </row>
    <row r="300" spans="1:34" ht="15.75" x14ac:dyDescent="0.25">
      <c r="A300" s="25">
        <v>931</v>
      </c>
      <c r="B300" s="26" t="s">
        <v>291</v>
      </c>
      <c r="C300" s="25">
        <v>13</v>
      </c>
      <c r="D300" s="25">
        <v>24</v>
      </c>
      <c r="E300" s="31">
        <f>'Tasapainon muutos, pl. tasaus'!D290</f>
        <v>5951</v>
      </c>
      <c r="F300" s="64">
        <v>-151.85443834563705</v>
      </c>
      <c r="G300" s="32">
        <v>-443.88045463880167</v>
      </c>
      <c r="H300" s="61">
        <f t="shared" si="116"/>
        <v>-292.02601629316462</v>
      </c>
      <c r="I300" s="64">
        <f t="shared" si="110"/>
        <v>296.17991919764978</v>
      </c>
      <c r="J300" s="32">
        <f t="shared" si="111"/>
        <v>278.17414329686454</v>
      </c>
      <c r="K300" s="32">
        <f t="shared" si="112"/>
        <v>260.56841670542462</v>
      </c>
      <c r="L300" s="32">
        <f t="shared" si="113"/>
        <v>244.04541859430705</v>
      </c>
      <c r="M300" s="32">
        <f t="shared" si="114"/>
        <v>227.31795241759815</v>
      </c>
      <c r="N300" s="61">
        <f t="shared" si="115"/>
        <v>-216.56250222120352</v>
      </c>
      <c r="O300" s="87">
        <f t="shared" si="102"/>
        <v>-64.708063875566467</v>
      </c>
      <c r="P300" s="32">
        <f>Taulukko5[[#This Row],[Tasaus 2023, €/asukas]]*Taulukko5[[#This Row],[Asukasluku 31.12.2022]]</f>
        <v>1762566.6991452139</v>
      </c>
      <c r="Q300" s="32">
        <f>Taulukko5[[#This Row],[Tasaus 2024, €/asukas]]*Taulukko5[[#This Row],[Asukasluku 31.12.2022]]</f>
        <v>1655414.3267596408</v>
      </c>
      <c r="R300" s="32">
        <f>Taulukko5[[#This Row],[Tasaus 2025, €/asukas]]*Taulukko5[[#This Row],[Asukasluku 31.12.2022]]</f>
        <v>1550642.6478139819</v>
      </c>
      <c r="S300" s="32">
        <f>Taulukko5[[#This Row],[Tasaus 2026, €/asukas]]*Taulukko5[[#This Row],[Asukasluku 31.12.2022]]</f>
        <v>1452314.2860547213</v>
      </c>
      <c r="T300" s="32">
        <f>Taulukko5[[#This Row],[Tasaus 2027, €/asukas]]*Taulukko5[[#This Row],[Asukasluku 31.12.2022]]</f>
        <v>1352769.1348371266</v>
      </c>
      <c r="U300" s="64">
        <f t="shared" si="117"/>
        <v>4.1539029044851645</v>
      </c>
      <c r="V300" s="32">
        <f t="shared" si="118"/>
        <v>-13.851872996300074</v>
      </c>
      <c r="W300" s="32">
        <f t="shared" si="119"/>
        <v>-31.457599587739992</v>
      </c>
      <c r="X300" s="32">
        <f t="shared" si="120"/>
        <v>-47.980597698857565</v>
      </c>
      <c r="Y300" s="99">
        <f t="shared" si="121"/>
        <v>-64.708063875566467</v>
      </c>
      <c r="Z300" s="110">
        <v>21</v>
      </c>
      <c r="AA300" s="34">
        <f t="shared" si="103"/>
        <v>8.36</v>
      </c>
      <c r="AB300" s="33">
        <f t="shared" si="104"/>
        <v>-12.64</v>
      </c>
      <c r="AC300" s="32">
        <v>144.68326099491347</v>
      </c>
      <c r="AD300" s="15">
        <f t="shared" si="105"/>
        <v>-2.8710321262604113E-2</v>
      </c>
      <c r="AE300" s="15">
        <f t="shared" si="106"/>
        <v>9.5739292168615514E-2</v>
      </c>
      <c r="AF300" s="15">
        <f t="shared" si="107"/>
        <v>0.21742390495916405</v>
      </c>
      <c r="AG300" s="15">
        <f t="shared" si="108"/>
        <v>0.33162507790410106</v>
      </c>
      <c r="AH300" s="111">
        <f t="shared" si="109"/>
        <v>0.44723946246858071</v>
      </c>
    </row>
    <row r="301" spans="1:34" ht="15.75" x14ac:dyDescent="0.25">
      <c r="A301" s="25">
        <v>934</v>
      </c>
      <c r="B301" s="26" t="s">
        <v>292</v>
      </c>
      <c r="C301" s="25">
        <v>14</v>
      </c>
      <c r="D301" s="25">
        <v>25</v>
      </c>
      <c r="E301" s="31">
        <f>'Tasapainon muutos, pl. tasaus'!D291</f>
        <v>2671</v>
      </c>
      <c r="F301" s="64">
        <v>111.36856929839176</v>
      </c>
      <c r="G301" s="32">
        <v>153.34585659018185</v>
      </c>
      <c r="H301" s="61">
        <f t="shared" si="116"/>
        <v>41.977287291790091</v>
      </c>
      <c r="I301" s="64">
        <f t="shared" si="110"/>
        <v>-37.823384387304927</v>
      </c>
      <c r="J301" s="32">
        <f t="shared" si="111"/>
        <v>-25.829160288090158</v>
      </c>
      <c r="K301" s="32">
        <f t="shared" si="112"/>
        <v>-13.434886879530065</v>
      </c>
      <c r="L301" s="32">
        <f t="shared" si="113"/>
        <v>-2.9805976988575589</v>
      </c>
      <c r="M301" s="32">
        <f t="shared" si="114"/>
        <v>-4.7080638755664674</v>
      </c>
      <c r="N301" s="61">
        <f t="shared" si="115"/>
        <v>148.63779271461539</v>
      </c>
      <c r="O301" s="87">
        <f t="shared" si="102"/>
        <v>37.269223416223625</v>
      </c>
      <c r="P301" s="32">
        <f>Taulukko5[[#This Row],[Tasaus 2023, €/asukas]]*Taulukko5[[#This Row],[Asukasluku 31.12.2022]]</f>
        <v>-101026.25969849146</v>
      </c>
      <c r="Q301" s="32">
        <f>Taulukko5[[#This Row],[Tasaus 2024, €/asukas]]*Taulukko5[[#This Row],[Asukasluku 31.12.2022]]</f>
        <v>-68989.687129488811</v>
      </c>
      <c r="R301" s="32">
        <f>Taulukko5[[#This Row],[Tasaus 2025, €/asukas]]*Taulukko5[[#This Row],[Asukasluku 31.12.2022]]</f>
        <v>-35884.582855224806</v>
      </c>
      <c r="S301" s="32">
        <f>Taulukko5[[#This Row],[Tasaus 2026, €/asukas]]*Taulukko5[[#This Row],[Asukasluku 31.12.2022]]</f>
        <v>-7961.1764536485398</v>
      </c>
      <c r="T301" s="32">
        <f>Taulukko5[[#This Row],[Tasaus 2027, €/asukas]]*Taulukko5[[#This Row],[Asukasluku 31.12.2022]]</f>
        <v>-12575.238611638035</v>
      </c>
      <c r="U301" s="64">
        <f t="shared" si="117"/>
        <v>4.1539029044851645</v>
      </c>
      <c r="V301" s="32">
        <f t="shared" si="118"/>
        <v>16.148127003699933</v>
      </c>
      <c r="W301" s="32">
        <f t="shared" si="119"/>
        <v>28.542400412260026</v>
      </c>
      <c r="X301" s="32">
        <f t="shared" si="120"/>
        <v>38.996689592932533</v>
      </c>
      <c r="Y301" s="99">
        <f t="shared" si="121"/>
        <v>37.269223416223625</v>
      </c>
      <c r="Z301" s="110">
        <v>22.249999999999996</v>
      </c>
      <c r="AA301" s="34">
        <f t="shared" si="103"/>
        <v>9.6099999999999959</v>
      </c>
      <c r="AB301" s="33">
        <f t="shared" si="104"/>
        <v>-12.64</v>
      </c>
      <c r="AC301" s="32">
        <v>156.36035101329063</v>
      </c>
      <c r="AD301" s="15">
        <f t="shared" si="105"/>
        <v>-2.6566216291827607E-2</v>
      </c>
      <c r="AE301" s="15">
        <f t="shared" si="106"/>
        <v>-0.10327507516485009</v>
      </c>
      <c r="AF301" s="15">
        <f t="shared" si="107"/>
        <v>-0.18254244267994718</v>
      </c>
      <c r="AG301" s="15">
        <f t="shared" si="108"/>
        <v>-0.24940267363315025</v>
      </c>
      <c r="AH301" s="111">
        <f t="shared" si="109"/>
        <v>-0.23835469269991433</v>
      </c>
    </row>
    <row r="302" spans="1:34" ht="15.75" x14ac:dyDescent="0.25">
      <c r="A302" s="25">
        <v>935</v>
      </c>
      <c r="B302" s="26" t="s">
        <v>293</v>
      </c>
      <c r="C302" s="25">
        <v>8</v>
      </c>
      <c r="D302" s="25">
        <v>25</v>
      </c>
      <c r="E302" s="31">
        <f>'Tasapainon muutos, pl. tasaus'!D292</f>
        <v>2985</v>
      </c>
      <c r="F302" s="64">
        <v>-1114.2181893385211</v>
      </c>
      <c r="G302" s="32">
        <v>-1161.1569379302928</v>
      </c>
      <c r="H302" s="61">
        <f t="shared" si="116"/>
        <v>-46.938748591771628</v>
      </c>
      <c r="I302" s="64">
        <f t="shared" si="110"/>
        <v>51.092651496256792</v>
      </c>
      <c r="J302" s="32">
        <f t="shared" si="111"/>
        <v>33.086875595471561</v>
      </c>
      <c r="K302" s="32">
        <f t="shared" si="112"/>
        <v>15.481149004031654</v>
      </c>
      <c r="L302" s="32">
        <f t="shared" si="113"/>
        <v>-1.0418491070859313</v>
      </c>
      <c r="M302" s="32">
        <f t="shared" si="114"/>
        <v>-4.7080638755664674</v>
      </c>
      <c r="N302" s="61">
        <f t="shared" si="115"/>
        <v>-1165.8650018058593</v>
      </c>
      <c r="O302" s="87">
        <f t="shared" si="102"/>
        <v>-51.646812467338123</v>
      </c>
      <c r="P302" s="32">
        <f>Taulukko5[[#This Row],[Tasaus 2023, €/asukas]]*Taulukko5[[#This Row],[Asukasluku 31.12.2022]]</f>
        <v>152511.56471632654</v>
      </c>
      <c r="Q302" s="32">
        <f>Taulukko5[[#This Row],[Tasaus 2024, €/asukas]]*Taulukko5[[#This Row],[Asukasluku 31.12.2022]]</f>
        <v>98764.323652482606</v>
      </c>
      <c r="R302" s="32">
        <f>Taulukko5[[#This Row],[Tasaus 2025, €/asukas]]*Taulukko5[[#This Row],[Asukasluku 31.12.2022]]</f>
        <v>46211.229777034489</v>
      </c>
      <c r="S302" s="32">
        <f>Taulukko5[[#This Row],[Tasaus 2026, €/asukas]]*Taulukko5[[#This Row],[Asukasluku 31.12.2022]]</f>
        <v>-3109.9195846515049</v>
      </c>
      <c r="T302" s="32">
        <f>Taulukko5[[#This Row],[Tasaus 2027, €/asukas]]*Taulukko5[[#This Row],[Asukasluku 31.12.2022]]</f>
        <v>-14053.570668565906</v>
      </c>
      <c r="U302" s="64">
        <f t="shared" si="117"/>
        <v>4.1539029044851645</v>
      </c>
      <c r="V302" s="32">
        <f t="shared" si="118"/>
        <v>-13.851872996300067</v>
      </c>
      <c r="W302" s="32">
        <f t="shared" si="119"/>
        <v>-31.457599587739974</v>
      </c>
      <c r="X302" s="32">
        <f t="shared" si="120"/>
        <v>-47.980597698857558</v>
      </c>
      <c r="Y302" s="99">
        <f t="shared" si="121"/>
        <v>-51.646812467338094</v>
      </c>
      <c r="Z302" s="110">
        <v>21.5</v>
      </c>
      <c r="AA302" s="34">
        <f t="shared" si="103"/>
        <v>8.86</v>
      </c>
      <c r="AB302" s="33">
        <f t="shared" si="104"/>
        <v>-12.64</v>
      </c>
      <c r="AC302" s="32">
        <v>149.50632048290402</v>
      </c>
      <c r="AD302" s="15">
        <f t="shared" si="105"/>
        <v>-2.7784129066036119E-2</v>
      </c>
      <c r="AE302" s="15">
        <f t="shared" si="106"/>
        <v>9.2650751831485426E-2</v>
      </c>
      <c r="AF302" s="15">
        <f t="shared" si="107"/>
        <v>0.21040983074248781</v>
      </c>
      <c r="AG302" s="15">
        <f t="shared" si="108"/>
        <v>0.32092688485597581</v>
      </c>
      <c r="AH302" s="111">
        <f t="shared" si="109"/>
        <v>0.34544902383069409</v>
      </c>
    </row>
    <row r="303" spans="1:34" ht="15.75" x14ac:dyDescent="0.25">
      <c r="A303" s="25">
        <v>936</v>
      </c>
      <c r="B303" s="26" t="s">
        <v>294</v>
      </c>
      <c r="C303" s="25">
        <v>6</v>
      </c>
      <c r="D303" s="25">
        <v>24</v>
      </c>
      <c r="E303" s="31">
        <f>'Tasapainon muutos, pl. tasaus'!D293</f>
        <v>6395</v>
      </c>
      <c r="F303" s="64">
        <v>314.37886713210895</v>
      </c>
      <c r="G303" s="32">
        <v>166.67103244965784</v>
      </c>
      <c r="H303" s="61">
        <f t="shared" si="116"/>
        <v>-147.70783468245111</v>
      </c>
      <c r="I303" s="64">
        <f t="shared" si="110"/>
        <v>151.86173758693627</v>
      </c>
      <c r="J303" s="32">
        <f t="shared" si="111"/>
        <v>133.85596168615103</v>
      </c>
      <c r="K303" s="32">
        <f t="shared" si="112"/>
        <v>116.25023509471113</v>
      </c>
      <c r="L303" s="32">
        <f t="shared" si="113"/>
        <v>99.727236983593542</v>
      </c>
      <c r="M303" s="32">
        <f t="shared" si="114"/>
        <v>82.999770806884641</v>
      </c>
      <c r="N303" s="61">
        <f t="shared" si="115"/>
        <v>249.67080325654248</v>
      </c>
      <c r="O303" s="87">
        <f t="shared" si="102"/>
        <v>-64.708063875566467</v>
      </c>
      <c r="P303" s="32">
        <f>Taulukko5[[#This Row],[Tasaus 2023, €/asukas]]*Taulukko5[[#This Row],[Asukasluku 31.12.2022]]</f>
        <v>971155.81186845747</v>
      </c>
      <c r="Q303" s="32">
        <f>Taulukko5[[#This Row],[Tasaus 2024, €/asukas]]*Taulukko5[[#This Row],[Asukasluku 31.12.2022]]</f>
        <v>856008.87498293584</v>
      </c>
      <c r="R303" s="32">
        <f>Taulukko5[[#This Row],[Tasaus 2025, €/asukas]]*Taulukko5[[#This Row],[Asukasluku 31.12.2022]]</f>
        <v>743420.25343067769</v>
      </c>
      <c r="S303" s="32">
        <f>Taulukko5[[#This Row],[Tasaus 2026, €/asukas]]*Taulukko5[[#This Row],[Asukasluku 31.12.2022]]</f>
        <v>637755.68051008065</v>
      </c>
      <c r="T303" s="32">
        <f>Taulukko5[[#This Row],[Tasaus 2027, €/asukas]]*Taulukko5[[#This Row],[Asukasluku 31.12.2022]]</f>
        <v>530783.53431002726</v>
      </c>
      <c r="U303" s="64">
        <f t="shared" si="117"/>
        <v>4.1539029044851645</v>
      </c>
      <c r="V303" s="32">
        <f t="shared" si="118"/>
        <v>-13.851872996300074</v>
      </c>
      <c r="W303" s="32">
        <f t="shared" si="119"/>
        <v>-31.457599587739978</v>
      </c>
      <c r="X303" s="32">
        <f t="shared" si="120"/>
        <v>-47.980597698857565</v>
      </c>
      <c r="Y303" s="99">
        <f t="shared" si="121"/>
        <v>-64.708063875566467</v>
      </c>
      <c r="Z303" s="110">
        <v>21.25</v>
      </c>
      <c r="AA303" s="34">
        <f t="shared" si="103"/>
        <v>8.61</v>
      </c>
      <c r="AB303" s="33">
        <f t="shared" si="104"/>
        <v>-12.64</v>
      </c>
      <c r="AC303" s="32">
        <v>148.0223438771871</v>
      </c>
      <c r="AD303" s="15">
        <f t="shared" si="105"/>
        <v>-2.8062674834629178E-2</v>
      </c>
      <c r="AE303" s="15">
        <f t="shared" si="106"/>
        <v>9.3579608547428875E-2</v>
      </c>
      <c r="AF303" s="15">
        <f t="shared" si="107"/>
        <v>0.21251926407705099</v>
      </c>
      <c r="AG303" s="15">
        <f t="shared" si="108"/>
        <v>0.32414429093668901</v>
      </c>
      <c r="AH303" s="111">
        <f t="shared" si="109"/>
        <v>0.43715065023733313</v>
      </c>
    </row>
    <row r="304" spans="1:34" ht="15.75" x14ac:dyDescent="0.25">
      <c r="A304" s="25">
        <v>946</v>
      </c>
      <c r="B304" s="26" t="s">
        <v>295</v>
      </c>
      <c r="C304" s="25">
        <v>15</v>
      </c>
      <c r="D304" s="25">
        <v>24</v>
      </c>
      <c r="E304" s="31">
        <f>'Tasapainon muutos, pl. tasaus'!D294</f>
        <v>6287</v>
      </c>
      <c r="F304" s="64">
        <v>-60.210651106225853</v>
      </c>
      <c r="G304" s="32">
        <v>-20.35816291447285</v>
      </c>
      <c r="H304" s="61">
        <f t="shared" si="116"/>
        <v>39.852488191753004</v>
      </c>
      <c r="I304" s="64">
        <f t="shared" si="110"/>
        <v>-35.698585287267839</v>
      </c>
      <c r="J304" s="32">
        <f t="shared" si="111"/>
        <v>-23.70436118805307</v>
      </c>
      <c r="K304" s="32">
        <f t="shared" si="112"/>
        <v>-11.310087779492978</v>
      </c>
      <c r="L304" s="32">
        <f t="shared" si="113"/>
        <v>-2.9805976988575589</v>
      </c>
      <c r="M304" s="32">
        <f t="shared" si="114"/>
        <v>-4.7080638755664674</v>
      </c>
      <c r="N304" s="61">
        <f t="shared" si="115"/>
        <v>-25.066226790039316</v>
      </c>
      <c r="O304" s="87">
        <f t="shared" si="102"/>
        <v>35.144424316186537</v>
      </c>
      <c r="P304" s="32">
        <f>Taulukko5[[#This Row],[Tasaus 2023, €/asukas]]*Taulukko5[[#This Row],[Asukasluku 31.12.2022]]</f>
        <v>-224437.0057010529</v>
      </c>
      <c r="Q304" s="32">
        <f>Taulukko5[[#This Row],[Tasaus 2024, €/asukas]]*Taulukko5[[#This Row],[Asukasluku 31.12.2022]]</f>
        <v>-149029.31878928965</v>
      </c>
      <c r="R304" s="32">
        <f>Taulukko5[[#This Row],[Tasaus 2025, €/asukas]]*Taulukko5[[#This Row],[Asukasluku 31.12.2022]]</f>
        <v>-71106.521869672346</v>
      </c>
      <c r="S304" s="32">
        <f>Taulukko5[[#This Row],[Tasaus 2026, €/asukas]]*Taulukko5[[#This Row],[Asukasluku 31.12.2022]]</f>
        <v>-18739.017732717472</v>
      </c>
      <c r="T304" s="32">
        <f>Taulukko5[[#This Row],[Tasaus 2027, €/asukas]]*Taulukko5[[#This Row],[Asukasluku 31.12.2022]]</f>
        <v>-29599.597585686381</v>
      </c>
      <c r="U304" s="64">
        <f t="shared" si="117"/>
        <v>4.1539029044851645</v>
      </c>
      <c r="V304" s="32">
        <f t="shared" si="118"/>
        <v>16.148127003699933</v>
      </c>
      <c r="W304" s="32">
        <f t="shared" si="119"/>
        <v>28.542400412260026</v>
      </c>
      <c r="X304" s="32">
        <f t="shared" si="120"/>
        <v>36.871890492895446</v>
      </c>
      <c r="Y304" s="99">
        <f t="shared" si="121"/>
        <v>35.144424316186537</v>
      </c>
      <c r="Z304" s="110">
        <v>21.500000000000004</v>
      </c>
      <c r="AA304" s="34">
        <f t="shared" si="103"/>
        <v>8.860000000000003</v>
      </c>
      <c r="AB304" s="33">
        <f t="shared" si="104"/>
        <v>-12.64</v>
      </c>
      <c r="AC304" s="32">
        <v>163.8149466691805</v>
      </c>
      <c r="AD304" s="15">
        <f t="shared" si="105"/>
        <v>-2.5357288751397332E-2</v>
      </c>
      <c r="AE304" s="15">
        <f t="shared" si="106"/>
        <v>-9.8575418983657237E-2</v>
      </c>
      <c r="AF304" s="15">
        <f t="shared" si="107"/>
        <v>-0.1742356298531206</v>
      </c>
      <c r="AG304" s="15">
        <f t="shared" si="108"/>
        <v>-0.22508257788806751</v>
      </c>
      <c r="AH304" s="111">
        <f t="shared" si="109"/>
        <v>-0.21453734858003937</v>
      </c>
    </row>
    <row r="305" spans="1:34" ht="15.75" x14ac:dyDescent="0.25">
      <c r="A305" s="25">
        <v>976</v>
      </c>
      <c r="B305" s="26" t="s">
        <v>296</v>
      </c>
      <c r="C305" s="25">
        <v>19</v>
      </c>
      <c r="D305" s="25">
        <v>25</v>
      </c>
      <c r="E305" s="31">
        <f>'Tasapainon muutos, pl. tasaus'!D295</f>
        <v>3788</v>
      </c>
      <c r="F305" s="64">
        <v>-610.53059635803675</v>
      </c>
      <c r="G305" s="32">
        <v>-531.02305882404744</v>
      </c>
      <c r="H305" s="61">
        <f t="shared" si="116"/>
        <v>79.507537533989307</v>
      </c>
      <c r="I305" s="64">
        <f t="shared" si="110"/>
        <v>-75.353634629504143</v>
      </c>
      <c r="J305" s="32">
        <f t="shared" si="111"/>
        <v>-63.359410530289374</v>
      </c>
      <c r="K305" s="32">
        <f t="shared" si="112"/>
        <v>-50.965137121729278</v>
      </c>
      <c r="L305" s="32">
        <f t="shared" si="113"/>
        <v>-37.488135232846865</v>
      </c>
      <c r="M305" s="32">
        <f t="shared" si="114"/>
        <v>-24.215601409555774</v>
      </c>
      <c r="N305" s="61">
        <f t="shared" si="115"/>
        <v>-555.23866023360324</v>
      </c>
      <c r="O305" s="87">
        <f t="shared" si="102"/>
        <v>55.291936124433505</v>
      </c>
      <c r="P305" s="32">
        <f>Taulukko5[[#This Row],[Tasaus 2023, €/asukas]]*Taulukko5[[#This Row],[Asukasluku 31.12.2022]]</f>
        <v>-285439.56797656167</v>
      </c>
      <c r="Q305" s="32">
        <f>Taulukko5[[#This Row],[Tasaus 2024, €/asukas]]*Taulukko5[[#This Row],[Asukasluku 31.12.2022]]</f>
        <v>-240005.44708873614</v>
      </c>
      <c r="R305" s="32">
        <f>Taulukko5[[#This Row],[Tasaus 2025, €/asukas]]*Taulukko5[[#This Row],[Asukasluku 31.12.2022]]</f>
        <v>-193055.93941711049</v>
      </c>
      <c r="S305" s="32">
        <f>Taulukko5[[#This Row],[Tasaus 2026, €/asukas]]*Taulukko5[[#This Row],[Asukasluku 31.12.2022]]</f>
        <v>-142005.05626202392</v>
      </c>
      <c r="T305" s="32">
        <f>Taulukko5[[#This Row],[Tasaus 2027, €/asukas]]*Taulukko5[[#This Row],[Asukasluku 31.12.2022]]</f>
        <v>-91728.698139397267</v>
      </c>
      <c r="U305" s="64">
        <f t="shared" si="117"/>
        <v>4.1539029044851645</v>
      </c>
      <c r="V305" s="32">
        <f t="shared" si="118"/>
        <v>16.148127003699933</v>
      </c>
      <c r="W305" s="32">
        <f t="shared" si="119"/>
        <v>28.542400412260029</v>
      </c>
      <c r="X305" s="32">
        <f t="shared" si="120"/>
        <v>42.019402301142442</v>
      </c>
      <c r="Y305" s="99">
        <f t="shared" si="121"/>
        <v>55.291936124433533</v>
      </c>
      <c r="Z305" s="110">
        <v>20</v>
      </c>
      <c r="AA305" s="34">
        <f t="shared" si="103"/>
        <v>7.3599999999999994</v>
      </c>
      <c r="AB305" s="33">
        <f t="shared" si="104"/>
        <v>-12.64</v>
      </c>
      <c r="AC305" s="32">
        <v>150.50373013111815</v>
      </c>
      <c r="AD305" s="15">
        <f t="shared" si="105"/>
        <v>-2.7599999686827057E-2</v>
      </c>
      <c r="AE305" s="15">
        <f t="shared" si="106"/>
        <v>-0.10729386567118145</v>
      </c>
      <c r="AF305" s="15">
        <f t="shared" si="107"/>
        <v>-0.18964580072131118</v>
      </c>
      <c r="AG305" s="15">
        <f t="shared" si="108"/>
        <v>-0.27919176663950679</v>
      </c>
      <c r="AH305" s="111">
        <f t="shared" si="109"/>
        <v>-0.3673791744315138</v>
      </c>
    </row>
    <row r="306" spans="1:34" ht="15.75" x14ac:dyDescent="0.25">
      <c r="A306" s="25">
        <v>977</v>
      </c>
      <c r="B306" s="26" t="s">
        <v>297</v>
      </c>
      <c r="C306" s="25">
        <v>17</v>
      </c>
      <c r="D306" s="25">
        <v>23</v>
      </c>
      <c r="E306" s="31">
        <f>'Tasapainon muutos, pl. tasaus'!D296</f>
        <v>15293</v>
      </c>
      <c r="F306" s="64">
        <v>180.07033307813626</v>
      </c>
      <c r="G306" s="32">
        <v>202.99187793836941</v>
      </c>
      <c r="H306" s="61">
        <f t="shared" si="116"/>
        <v>22.921544860233155</v>
      </c>
      <c r="I306" s="64">
        <f t="shared" si="110"/>
        <v>-18.76764195574799</v>
      </c>
      <c r="J306" s="32">
        <f t="shared" si="111"/>
        <v>-6.7734178565332215</v>
      </c>
      <c r="K306" s="32">
        <f t="shared" si="112"/>
        <v>-1.4575995877399734</v>
      </c>
      <c r="L306" s="32">
        <f t="shared" si="113"/>
        <v>-2.9805976988575589</v>
      </c>
      <c r="M306" s="32">
        <f t="shared" si="114"/>
        <v>-4.7080638755664674</v>
      </c>
      <c r="N306" s="61">
        <f t="shared" si="115"/>
        <v>198.28381406280295</v>
      </c>
      <c r="O306" s="87">
        <f t="shared" si="102"/>
        <v>18.213480984666688</v>
      </c>
      <c r="P306" s="32">
        <f>Taulukko5[[#This Row],[Tasaus 2023, €/asukas]]*Taulukko5[[#This Row],[Asukasluku 31.12.2022]]</f>
        <v>-287013.54842925403</v>
      </c>
      <c r="Q306" s="32">
        <f>Taulukko5[[#This Row],[Tasaus 2024, €/asukas]]*Taulukko5[[#This Row],[Asukasluku 31.12.2022]]</f>
        <v>-103585.87927996255</v>
      </c>
      <c r="R306" s="32">
        <f>Taulukko5[[#This Row],[Tasaus 2025, €/asukas]]*Taulukko5[[#This Row],[Asukasluku 31.12.2022]]</f>
        <v>-22291.070495307413</v>
      </c>
      <c r="S306" s="32">
        <f>Taulukko5[[#This Row],[Tasaus 2026, €/asukas]]*Taulukko5[[#This Row],[Asukasluku 31.12.2022]]</f>
        <v>-45582.280608628651</v>
      </c>
      <c r="T306" s="32">
        <f>Taulukko5[[#This Row],[Tasaus 2027, €/asukas]]*Taulukko5[[#This Row],[Asukasluku 31.12.2022]]</f>
        <v>-72000.420849037982</v>
      </c>
      <c r="U306" s="64">
        <f t="shared" si="117"/>
        <v>4.1539029044851645</v>
      </c>
      <c r="V306" s="32">
        <f t="shared" si="118"/>
        <v>16.148127003699933</v>
      </c>
      <c r="W306" s="32">
        <f t="shared" si="119"/>
        <v>21.463945272493181</v>
      </c>
      <c r="X306" s="32">
        <f t="shared" si="120"/>
        <v>19.940947161375597</v>
      </c>
      <c r="Y306" s="99">
        <f t="shared" si="121"/>
        <v>18.213480984666688</v>
      </c>
      <c r="Z306" s="110">
        <v>23</v>
      </c>
      <c r="AA306" s="34">
        <f t="shared" si="103"/>
        <v>10.36</v>
      </c>
      <c r="AB306" s="33">
        <f t="shared" si="104"/>
        <v>-12.64</v>
      </c>
      <c r="AC306" s="32">
        <v>165.89151907657174</v>
      </c>
      <c r="AD306" s="15">
        <f t="shared" si="105"/>
        <v>-2.5039875019577208E-2</v>
      </c>
      <c r="AE306" s="15">
        <f t="shared" si="106"/>
        <v>-9.7341486132551031E-2</v>
      </c>
      <c r="AF306" s="15">
        <f t="shared" si="107"/>
        <v>-0.129385428453313</v>
      </c>
      <c r="AG306" s="15">
        <f t="shared" si="108"/>
        <v>-0.12020474146222816</v>
      </c>
      <c r="AH306" s="111">
        <f t="shared" si="109"/>
        <v>-0.10979151367141174</v>
      </c>
    </row>
    <row r="307" spans="1:34" ht="15.75" x14ac:dyDescent="0.25">
      <c r="A307" s="25">
        <v>980</v>
      </c>
      <c r="B307" s="26" t="s">
        <v>298</v>
      </c>
      <c r="C307" s="25">
        <v>6</v>
      </c>
      <c r="D307" s="25">
        <v>22</v>
      </c>
      <c r="E307" s="31">
        <f>'Tasapainon muutos, pl. tasaus'!D297</f>
        <v>33607</v>
      </c>
      <c r="F307" s="64">
        <v>-105.37812386351925</v>
      </c>
      <c r="G307" s="32">
        <v>-74.285693363077968</v>
      </c>
      <c r="H307" s="61">
        <f t="shared" si="116"/>
        <v>31.092430500441282</v>
      </c>
      <c r="I307" s="64">
        <f t="shared" si="110"/>
        <v>-26.938527595956117</v>
      </c>
      <c r="J307" s="32">
        <f t="shared" si="111"/>
        <v>-14.944303496741348</v>
      </c>
      <c r="K307" s="32">
        <f t="shared" si="112"/>
        <v>-2.5500300881812548</v>
      </c>
      <c r="L307" s="32">
        <f t="shared" si="113"/>
        <v>-2.9805976988575589</v>
      </c>
      <c r="M307" s="32">
        <f t="shared" si="114"/>
        <v>-4.7080638755664674</v>
      </c>
      <c r="N307" s="61">
        <f t="shared" si="115"/>
        <v>-78.993757238644434</v>
      </c>
      <c r="O307" s="87">
        <f t="shared" si="102"/>
        <v>26.384366624874815</v>
      </c>
      <c r="P307" s="32">
        <f>Taulukko5[[#This Row],[Tasaus 2023, €/asukas]]*Taulukko5[[#This Row],[Asukasluku 31.12.2022]]</f>
        <v>-905323.09691729723</v>
      </c>
      <c r="Q307" s="32">
        <f>Taulukko5[[#This Row],[Tasaus 2024, €/asukas]]*Taulukko5[[#This Row],[Asukasluku 31.12.2022]]</f>
        <v>-502233.20761498652</v>
      </c>
      <c r="R307" s="32">
        <f>Taulukko5[[#This Row],[Tasaus 2025, €/asukas]]*Taulukko5[[#This Row],[Asukasluku 31.12.2022]]</f>
        <v>-85698.861173507423</v>
      </c>
      <c r="S307" s="32">
        <f>Taulukko5[[#This Row],[Tasaus 2026, €/asukas]]*Taulukko5[[#This Row],[Asukasluku 31.12.2022]]</f>
        <v>-100168.94686550598</v>
      </c>
      <c r="T307" s="32">
        <f>Taulukko5[[#This Row],[Tasaus 2027, €/asukas]]*Taulukko5[[#This Row],[Asukasluku 31.12.2022]]</f>
        <v>-158223.90266616226</v>
      </c>
      <c r="U307" s="64">
        <f t="shared" si="117"/>
        <v>4.1539029044851645</v>
      </c>
      <c r="V307" s="32">
        <f t="shared" si="118"/>
        <v>16.148127003699933</v>
      </c>
      <c r="W307" s="32">
        <f t="shared" si="119"/>
        <v>28.542400412260026</v>
      </c>
      <c r="X307" s="32">
        <f t="shared" si="120"/>
        <v>28.111832801583724</v>
      </c>
      <c r="Y307" s="99">
        <f t="shared" si="121"/>
        <v>26.384366624874815</v>
      </c>
      <c r="Z307" s="110">
        <v>20.5</v>
      </c>
      <c r="AA307" s="34">
        <f t="shared" si="103"/>
        <v>7.8599999999999994</v>
      </c>
      <c r="AB307" s="33">
        <f t="shared" si="104"/>
        <v>-12.64</v>
      </c>
      <c r="AC307" s="32">
        <v>196.71809154661369</v>
      </c>
      <c r="AD307" s="15">
        <f t="shared" si="105"/>
        <v>-2.1116018724189733E-2</v>
      </c>
      <c r="AE307" s="15">
        <f t="shared" si="106"/>
        <v>-8.2087655877210078E-2</v>
      </c>
      <c r="AF307" s="15">
        <f t="shared" si="107"/>
        <v>-0.14509291030559185</v>
      </c>
      <c r="AG307" s="15">
        <f t="shared" si="108"/>
        <v>-0.14290415579251609</v>
      </c>
      <c r="AH307" s="111">
        <f t="shared" si="109"/>
        <v>-0.13412272566004871</v>
      </c>
    </row>
    <row r="308" spans="1:34" ht="15.75" x14ac:dyDescent="0.25">
      <c r="A308" s="25">
        <v>981</v>
      </c>
      <c r="B308" s="26" t="s">
        <v>299</v>
      </c>
      <c r="C308" s="25">
        <v>5</v>
      </c>
      <c r="D308" s="25">
        <v>25</v>
      </c>
      <c r="E308" s="31">
        <f>'Tasapainon muutos, pl. tasaus'!D298</f>
        <v>2237</v>
      </c>
      <c r="F308" s="64">
        <v>301.87481661231681</v>
      </c>
      <c r="G308" s="32">
        <v>136.42100823900731</v>
      </c>
      <c r="H308" s="61">
        <f t="shared" si="116"/>
        <v>-165.4538083733095</v>
      </c>
      <c r="I308" s="64">
        <f t="shared" si="110"/>
        <v>169.60771127779466</v>
      </c>
      <c r="J308" s="32">
        <f t="shared" si="111"/>
        <v>151.60193537700943</v>
      </c>
      <c r="K308" s="32">
        <f t="shared" si="112"/>
        <v>133.99620878556954</v>
      </c>
      <c r="L308" s="32">
        <f t="shared" si="113"/>
        <v>117.47321067445193</v>
      </c>
      <c r="M308" s="32">
        <f t="shared" si="114"/>
        <v>100.74574449774303</v>
      </c>
      <c r="N308" s="61">
        <f t="shared" si="115"/>
        <v>237.16675273675034</v>
      </c>
      <c r="O308" s="87">
        <f t="shared" si="102"/>
        <v>-64.708063875566467</v>
      </c>
      <c r="P308" s="32">
        <f>Taulukko5[[#This Row],[Tasaus 2023, €/asukas]]*Taulukko5[[#This Row],[Asukasluku 31.12.2022]]</f>
        <v>379412.45012842666</v>
      </c>
      <c r="Q308" s="32">
        <f>Taulukko5[[#This Row],[Tasaus 2024, €/asukas]]*Taulukko5[[#This Row],[Asukasluku 31.12.2022]]</f>
        <v>339133.52943837008</v>
      </c>
      <c r="R308" s="32">
        <f>Taulukko5[[#This Row],[Tasaus 2025, €/asukas]]*Taulukko5[[#This Row],[Asukasluku 31.12.2022]]</f>
        <v>299749.51905331906</v>
      </c>
      <c r="S308" s="32">
        <f>Taulukko5[[#This Row],[Tasaus 2026, €/asukas]]*Taulukko5[[#This Row],[Asukasluku 31.12.2022]]</f>
        <v>262787.57227874896</v>
      </c>
      <c r="T308" s="32">
        <f>Taulukko5[[#This Row],[Tasaus 2027, €/asukas]]*Taulukko5[[#This Row],[Asukasluku 31.12.2022]]</f>
        <v>225368.23044145116</v>
      </c>
      <c r="U308" s="64">
        <f t="shared" si="117"/>
        <v>4.1539029044851645</v>
      </c>
      <c r="V308" s="32">
        <f t="shared" si="118"/>
        <v>-13.851872996300074</v>
      </c>
      <c r="W308" s="32">
        <f t="shared" si="119"/>
        <v>-31.457599587739963</v>
      </c>
      <c r="X308" s="32">
        <f t="shared" si="120"/>
        <v>-47.980597698857565</v>
      </c>
      <c r="Y308" s="99">
        <f t="shared" si="121"/>
        <v>-64.708063875566467</v>
      </c>
      <c r="Z308" s="110">
        <v>22</v>
      </c>
      <c r="AA308" s="34">
        <f t="shared" si="103"/>
        <v>9.36</v>
      </c>
      <c r="AB308" s="33">
        <f t="shared" si="104"/>
        <v>-12.64</v>
      </c>
      <c r="AC308" s="32">
        <v>168.78646361309424</v>
      </c>
      <c r="AD308" s="15">
        <f t="shared" si="105"/>
        <v>-2.4610403083075851E-2</v>
      </c>
      <c r="AE308" s="15">
        <f t="shared" si="106"/>
        <v>8.2067440123945234E-2</v>
      </c>
      <c r="AF308" s="15">
        <f t="shared" si="107"/>
        <v>0.18637513290076138</v>
      </c>
      <c r="AG308" s="15">
        <f t="shared" si="108"/>
        <v>0.28426804301583397</v>
      </c>
      <c r="AH308" s="111">
        <f t="shared" si="109"/>
        <v>0.38337235398151026</v>
      </c>
    </row>
    <row r="309" spans="1:34" ht="15.75" x14ac:dyDescent="0.25">
      <c r="A309" s="25">
        <v>989</v>
      </c>
      <c r="B309" s="26" t="s">
        <v>300</v>
      </c>
      <c r="C309" s="25">
        <v>14</v>
      </c>
      <c r="D309" s="25">
        <v>24</v>
      </c>
      <c r="E309" s="31">
        <f>'Tasapainon muutos, pl. tasaus'!D299</f>
        <v>5406</v>
      </c>
      <c r="F309" s="64">
        <v>1.6424073122215743</v>
      </c>
      <c r="G309" s="32">
        <v>120.50952970163632</v>
      </c>
      <c r="H309" s="61">
        <f t="shared" si="116"/>
        <v>118.86712238941475</v>
      </c>
      <c r="I309" s="64">
        <f t="shared" si="110"/>
        <v>-114.71321948492958</v>
      </c>
      <c r="J309" s="32">
        <f t="shared" si="111"/>
        <v>-102.71899538571482</v>
      </c>
      <c r="K309" s="32">
        <f t="shared" si="112"/>
        <v>-90.324721977154724</v>
      </c>
      <c r="L309" s="32">
        <f t="shared" si="113"/>
        <v>-76.847720088272311</v>
      </c>
      <c r="M309" s="32">
        <f t="shared" si="114"/>
        <v>-63.575186264981213</v>
      </c>
      <c r="N309" s="61">
        <f t="shared" si="115"/>
        <v>56.934343436655112</v>
      </c>
      <c r="O309" s="87">
        <f t="shared" si="102"/>
        <v>55.291936124433541</v>
      </c>
      <c r="P309" s="32">
        <f>Taulukko5[[#This Row],[Tasaus 2023, €/asukas]]*Taulukko5[[#This Row],[Asukasluku 31.12.2022]]</f>
        <v>-620139.66453552933</v>
      </c>
      <c r="Q309" s="32">
        <f>Taulukko5[[#This Row],[Tasaus 2024, €/asukas]]*Taulukko5[[#This Row],[Asukasluku 31.12.2022]]</f>
        <v>-555298.88905517431</v>
      </c>
      <c r="R309" s="32">
        <f>Taulukko5[[#This Row],[Tasaus 2025, €/asukas]]*Taulukko5[[#This Row],[Asukasluku 31.12.2022]]</f>
        <v>-488295.44700849842</v>
      </c>
      <c r="S309" s="32">
        <f>Taulukko5[[#This Row],[Tasaus 2026, €/asukas]]*Taulukko5[[#This Row],[Asukasluku 31.12.2022]]</f>
        <v>-415438.77479720011</v>
      </c>
      <c r="T309" s="32">
        <f>Taulukko5[[#This Row],[Tasaus 2027, €/asukas]]*Taulukko5[[#This Row],[Asukasluku 31.12.2022]]</f>
        <v>-343687.45694848843</v>
      </c>
      <c r="U309" s="64">
        <f t="shared" si="117"/>
        <v>4.1539029044851645</v>
      </c>
      <c r="V309" s="32">
        <f t="shared" si="118"/>
        <v>16.148127003699926</v>
      </c>
      <c r="W309" s="32">
        <f t="shared" si="119"/>
        <v>28.542400412260022</v>
      </c>
      <c r="X309" s="32">
        <f t="shared" si="120"/>
        <v>42.019402301142435</v>
      </c>
      <c r="Y309" s="99">
        <f t="shared" si="121"/>
        <v>55.291936124433533</v>
      </c>
      <c r="Z309" s="110">
        <v>22.5</v>
      </c>
      <c r="AA309" s="34">
        <f t="shared" si="103"/>
        <v>9.86</v>
      </c>
      <c r="AB309" s="33">
        <f t="shared" si="104"/>
        <v>-12.64</v>
      </c>
      <c r="AC309" s="32">
        <v>156.29953108552584</v>
      </c>
      <c r="AD309" s="15">
        <f t="shared" si="105"/>
        <v>-2.6576553849110285E-2</v>
      </c>
      <c r="AE309" s="15">
        <f t="shared" si="106"/>
        <v>-0.10331526199438053</v>
      </c>
      <c r="AF309" s="15">
        <f t="shared" si="107"/>
        <v>-0.18261347435931749</v>
      </c>
      <c r="AG309" s="15">
        <f t="shared" si="108"/>
        <v>-0.26883895306218009</v>
      </c>
      <c r="AH309" s="111">
        <f t="shared" si="109"/>
        <v>-0.35375625083723528</v>
      </c>
    </row>
    <row r="310" spans="1:34" ht="15.75" x14ac:dyDescent="0.25">
      <c r="A310" s="25">
        <v>992</v>
      </c>
      <c r="B310" s="26" t="s">
        <v>301</v>
      </c>
      <c r="C310" s="25">
        <v>13</v>
      </c>
      <c r="D310" s="25">
        <v>23</v>
      </c>
      <c r="E310" s="31">
        <f>'Tasapainon muutos, pl. tasaus'!D300</f>
        <v>18120</v>
      </c>
      <c r="F310" s="64">
        <v>-516.69486645674681</v>
      </c>
      <c r="G310" s="32">
        <v>-587.95781022491099</v>
      </c>
      <c r="H310" s="61">
        <f t="shared" si="116"/>
        <v>-71.262943768164178</v>
      </c>
      <c r="I310" s="88">
        <f t="shared" si="110"/>
        <v>75.416846672649342</v>
      </c>
      <c r="J310" s="89">
        <f t="shared" si="111"/>
        <v>57.411070771864111</v>
      </c>
      <c r="K310" s="89">
        <f t="shared" si="112"/>
        <v>39.805344180424207</v>
      </c>
      <c r="L310" s="89">
        <f t="shared" si="113"/>
        <v>23.28234606930662</v>
      </c>
      <c r="M310" s="89">
        <f t="shared" si="114"/>
        <v>6.5548798925977101</v>
      </c>
      <c r="N310" s="90">
        <f t="shared" si="115"/>
        <v>-581.4029303323133</v>
      </c>
      <c r="O310" s="91">
        <f t="shared" si="102"/>
        <v>-64.708063875566495</v>
      </c>
      <c r="P310" s="89">
        <f>Taulukko5[[#This Row],[Tasaus 2023, €/asukas]]*Taulukko5[[#This Row],[Asukasluku 31.12.2022]]</f>
        <v>1366553.261708406</v>
      </c>
      <c r="Q310" s="32">
        <f>Taulukko5[[#This Row],[Tasaus 2024, €/asukas]]*Taulukko5[[#This Row],[Asukasluku 31.12.2022]]</f>
        <v>1040288.6023861776</v>
      </c>
      <c r="R310" s="32">
        <f>Taulukko5[[#This Row],[Tasaus 2025, €/asukas]]*Taulukko5[[#This Row],[Asukasluku 31.12.2022]]</f>
        <v>721272.83654928661</v>
      </c>
      <c r="S310" s="32">
        <f>Taulukko5[[#This Row],[Tasaus 2026, €/asukas]]*Taulukko5[[#This Row],[Asukasluku 31.12.2022]]</f>
        <v>421876.11077583593</v>
      </c>
      <c r="T310" s="32">
        <f>Taulukko5[[#This Row],[Tasaus 2027, €/asukas]]*Taulukko5[[#This Row],[Asukasluku 31.12.2022]]</f>
        <v>118774.4236538705</v>
      </c>
      <c r="U310" s="88">
        <f t="shared" si="117"/>
        <v>4.1539029044851645</v>
      </c>
      <c r="V310" s="89">
        <f t="shared" si="118"/>
        <v>-13.851872996300067</v>
      </c>
      <c r="W310" s="89">
        <f t="shared" si="119"/>
        <v>-31.457599587739971</v>
      </c>
      <c r="X310" s="89">
        <f t="shared" si="120"/>
        <v>-47.980597698857558</v>
      </c>
      <c r="Y310" s="100">
        <f t="shared" si="121"/>
        <v>-64.708063875566467</v>
      </c>
      <c r="Z310" s="112">
        <v>21.5</v>
      </c>
      <c r="AA310" s="113">
        <f t="shared" si="103"/>
        <v>8.86</v>
      </c>
      <c r="AB310" s="114">
        <f t="shared" si="104"/>
        <v>-12.64</v>
      </c>
      <c r="AC310" s="89">
        <v>169.27683839511323</v>
      </c>
      <c r="AD310" s="115">
        <f t="shared" si="105"/>
        <v>-2.4539109684866854E-2</v>
      </c>
      <c r="AE310" s="115">
        <f t="shared" si="106"/>
        <v>8.1829700552228352E-2</v>
      </c>
      <c r="AF310" s="115">
        <f t="shared" si="107"/>
        <v>0.18583522640181885</v>
      </c>
      <c r="AG310" s="115">
        <f t="shared" si="108"/>
        <v>0.28344455244884043</v>
      </c>
      <c r="AH310" s="116">
        <f t="shared" si="109"/>
        <v>0.38226177006289414</v>
      </c>
    </row>
  </sheetData>
  <pageMargins left="0.51181102362204722" right="0.51181102362204722" top="0.55118110236220474" bottom="0.55118110236220474" header="0.31496062992125984" footer="0.31496062992125984"/>
  <pageSetup paperSize="9" scale="75" orientation="landscape" r:id="rId1"/>
  <ignoredErrors>
    <ignoredError sqref="F13:G15 AC13:AC16 Z13:Z16 AD17:AH17 F16:G16" formulaRange="1"/>
    <ignoredError sqref="H13:H16 AH13:AH16 AG13:AG16 AF13:AF16 AE13:AE16 AD13:AD16 AA13:AB16 U13:Y16 I13:O16 O17" formulaRange="1" calculatedColumn="1"/>
    <ignoredError sqref="E13:E17 AA17:AB17 P13:P16 U17:Y17"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sheetViews>
  <sheetFormatPr defaultRowHeight="14.25" x14ac:dyDescent="0.2"/>
  <cols>
    <col min="1" max="1" width="21" customWidth="1"/>
    <col min="2" max="2" width="86.375" bestFit="1" customWidth="1"/>
  </cols>
  <sheetData>
    <row r="1" spans="1:2" ht="23.25" x14ac:dyDescent="0.35">
      <c r="A1" s="16" t="s">
        <v>375</v>
      </c>
    </row>
    <row r="2" spans="1:2" x14ac:dyDescent="0.2">
      <c r="A2" t="s">
        <v>376</v>
      </c>
    </row>
    <row r="4" spans="1:2" ht="15" x14ac:dyDescent="0.2">
      <c r="A4" s="153" t="s">
        <v>377</v>
      </c>
      <c r="B4" s="154" t="s">
        <v>378</v>
      </c>
    </row>
    <row r="5" spans="1:2" x14ac:dyDescent="0.2">
      <c r="A5" s="152">
        <v>2120</v>
      </c>
      <c r="B5" s="151" t="s">
        <v>379</v>
      </c>
    </row>
    <row r="6" spans="1:2" x14ac:dyDescent="0.2">
      <c r="A6" s="152">
        <v>2121</v>
      </c>
      <c r="B6" s="151" t="s">
        <v>380</v>
      </c>
    </row>
    <row r="7" spans="1:2" x14ac:dyDescent="0.2">
      <c r="A7" s="152">
        <v>2122</v>
      </c>
      <c r="B7" s="151" t="s">
        <v>381</v>
      </c>
    </row>
    <row r="8" spans="1:2" x14ac:dyDescent="0.2">
      <c r="A8" s="152">
        <v>2123</v>
      </c>
      <c r="B8" s="151" t="s">
        <v>382</v>
      </c>
    </row>
    <row r="9" spans="1:2" x14ac:dyDescent="0.2">
      <c r="A9" s="152">
        <v>2131</v>
      </c>
      <c r="B9" s="151" t="s">
        <v>383</v>
      </c>
    </row>
    <row r="10" spans="1:2" x14ac:dyDescent="0.2">
      <c r="A10" s="152">
        <v>2180</v>
      </c>
      <c r="B10" s="151" t="s">
        <v>384</v>
      </c>
    </row>
    <row r="11" spans="1:2" x14ac:dyDescent="0.2">
      <c r="A11" s="152">
        <v>2181</v>
      </c>
      <c r="B11" s="151" t="s">
        <v>385</v>
      </c>
    </row>
    <row r="12" spans="1:2" x14ac:dyDescent="0.2">
      <c r="A12" s="152">
        <v>2182</v>
      </c>
      <c r="B12" s="151" t="s">
        <v>386</v>
      </c>
    </row>
    <row r="13" spans="1:2" x14ac:dyDescent="0.2">
      <c r="A13" s="152">
        <v>2183</v>
      </c>
      <c r="B13" s="151" t="s">
        <v>387</v>
      </c>
    </row>
    <row r="14" spans="1:2" x14ac:dyDescent="0.2">
      <c r="A14" s="152">
        <v>2185</v>
      </c>
      <c r="B14" s="151" t="s">
        <v>388</v>
      </c>
    </row>
    <row r="15" spans="1:2" x14ac:dyDescent="0.2">
      <c r="A15" s="152">
        <v>2191</v>
      </c>
      <c r="B15" s="151" t="s">
        <v>389</v>
      </c>
    </row>
    <row r="16" spans="1:2" x14ac:dyDescent="0.2">
      <c r="A16" s="152">
        <v>2201</v>
      </c>
      <c r="B16" s="151" t="s">
        <v>390</v>
      </c>
    </row>
    <row r="17" spans="1:2" x14ac:dyDescent="0.2">
      <c r="A17" s="152">
        <v>2211</v>
      </c>
      <c r="B17" s="151" t="s">
        <v>391</v>
      </c>
    </row>
    <row r="18" spans="1:2" x14ac:dyDescent="0.2">
      <c r="A18" s="152">
        <v>2230</v>
      </c>
      <c r="B18" s="151" t="s">
        <v>392</v>
      </c>
    </row>
    <row r="19" spans="1:2" x14ac:dyDescent="0.2">
      <c r="A19" s="152">
        <v>2231</v>
      </c>
      <c r="B19" s="151" t="s">
        <v>393</v>
      </c>
    </row>
    <row r="20" spans="1:2" x14ac:dyDescent="0.2">
      <c r="A20" s="152">
        <v>2232</v>
      </c>
      <c r="B20" s="151" t="s">
        <v>394</v>
      </c>
    </row>
    <row r="21" spans="1:2" x14ac:dyDescent="0.2">
      <c r="A21" s="152">
        <v>2233</v>
      </c>
      <c r="B21" s="151" t="s">
        <v>395</v>
      </c>
    </row>
    <row r="22" spans="1:2" x14ac:dyDescent="0.2">
      <c r="A22" s="152">
        <v>2251</v>
      </c>
      <c r="B22" s="151" t="s">
        <v>396</v>
      </c>
    </row>
    <row r="23" spans="1:2" x14ac:dyDescent="0.2">
      <c r="A23" s="152">
        <v>2261</v>
      </c>
      <c r="B23" s="151" t="s">
        <v>397</v>
      </c>
    </row>
    <row r="24" spans="1:2" x14ac:dyDescent="0.2">
      <c r="A24" s="152">
        <v>2280</v>
      </c>
      <c r="B24" s="151" t="s">
        <v>398</v>
      </c>
    </row>
    <row r="25" spans="1:2" x14ac:dyDescent="0.2">
      <c r="A25" s="152">
        <v>2281</v>
      </c>
      <c r="B25" s="151" t="s">
        <v>399</v>
      </c>
    </row>
    <row r="26" spans="1:2" x14ac:dyDescent="0.2">
      <c r="A26" s="152">
        <v>2282</v>
      </c>
      <c r="B26" s="151" t="s">
        <v>400</v>
      </c>
    </row>
    <row r="27" spans="1:2" x14ac:dyDescent="0.2">
      <c r="A27" s="152">
        <v>2283</v>
      </c>
      <c r="B27" s="151" t="s">
        <v>401</v>
      </c>
    </row>
    <row r="28" spans="1:2" x14ac:dyDescent="0.2">
      <c r="A28" s="152">
        <v>2284</v>
      </c>
      <c r="B28" s="151" t="s">
        <v>402</v>
      </c>
    </row>
    <row r="29" spans="1:2" x14ac:dyDescent="0.2">
      <c r="A29" s="152">
        <v>2285</v>
      </c>
      <c r="B29" s="151" t="s">
        <v>403</v>
      </c>
    </row>
    <row r="30" spans="1:2" x14ac:dyDescent="0.2">
      <c r="A30" s="152">
        <v>2321</v>
      </c>
      <c r="B30" s="155" t="s">
        <v>404</v>
      </c>
    </row>
    <row r="31" spans="1:2" x14ac:dyDescent="0.2">
      <c r="A31" s="152">
        <v>2450</v>
      </c>
      <c r="B31" s="151" t="s">
        <v>405</v>
      </c>
    </row>
    <row r="32" spans="1:2" x14ac:dyDescent="0.2">
      <c r="A32" s="152">
        <v>2451</v>
      </c>
      <c r="B32" s="151" t="s">
        <v>406</v>
      </c>
    </row>
    <row r="33" spans="1:2" x14ac:dyDescent="0.2">
      <c r="A33" s="152">
        <v>2452</v>
      </c>
      <c r="B33" s="151" t="s">
        <v>407</v>
      </c>
    </row>
    <row r="34" spans="1:2" x14ac:dyDescent="0.2">
      <c r="A34" s="152">
        <v>2453</v>
      </c>
      <c r="B34" s="151" t="s">
        <v>408</v>
      </c>
    </row>
    <row r="35" spans="1:2" x14ac:dyDescent="0.2">
      <c r="A35" s="152">
        <v>2454</v>
      </c>
      <c r="B35" s="151" t="s">
        <v>409</v>
      </c>
    </row>
    <row r="36" spans="1:2" x14ac:dyDescent="0.2">
      <c r="A36" s="152">
        <v>2455</v>
      </c>
      <c r="B36" s="151" t="s">
        <v>410</v>
      </c>
    </row>
    <row r="37" spans="1:2" x14ac:dyDescent="0.2">
      <c r="A37" s="152">
        <v>2530</v>
      </c>
      <c r="B37" s="151" t="s">
        <v>411</v>
      </c>
    </row>
    <row r="38" spans="1:2" x14ac:dyDescent="0.2">
      <c r="A38" s="152">
        <v>2531</v>
      </c>
      <c r="B38" s="151" t="s">
        <v>412</v>
      </c>
    </row>
    <row r="39" spans="1:2" x14ac:dyDescent="0.2">
      <c r="A39" s="152">
        <v>2532</v>
      </c>
      <c r="B39" s="151" t="s">
        <v>413</v>
      </c>
    </row>
    <row r="40" spans="1:2" x14ac:dyDescent="0.2">
      <c r="A40" s="152">
        <v>2534</v>
      </c>
      <c r="B40" s="151" t="s">
        <v>414</v>
      </c>
    </row>
    <row r="41" spans="1:2" x14ac:dyDescent="0.2">
      <c r="A41" s="152">
        <v>2535</v>
      </c>
      <c r="B41" s="151" t="s">
        <v>415</v>
      </c>
    </row>
    <row r="42" spans="1:2" x14ac:dyDescent="0.2">
      <c r="A42" s="152">
        <v>2536</v>
      </c>
      <c r="B42" s="151" t="s">
        <v>416</v>
      </c>
    </row>
    <row r="43" spans="1:2" x14ac:dyDescent="0.2">
      <c r="A43" s="152">
        <v>2537</v>
      </c>
      <c r="B43" s="151" t="s">
        <v>417</v>
      </c>
    </row>
    <row r="44" spans="1:2" x14ac:dyDescent="0.2">
      <c r="A44" s="152">
        <v>2538</v>
      </c>
      <c r="B44" s="151" t="s">
        <v>418</v>
      </c>
    </row>
    <row r="45" spans="1:2" x14ac:dyDescent="0.2">
      <c r="A45" s="152">
        <v>2540</v>
      </c>
      <c r="B45" s="151" t="s">
        <v>419</v>
      </c>
    </row>
    <row r="46" spans="1:2" x14ac:dyDescent="0.2">
      <c r="A46" s="152">
        <v>2541</v>
      </c>
      <c r="B46" s="151" t="s">
        <v>420</v>
      </c>
    </row>
    <row r="47" spans="1:2" x14ac:dyDescent="0.2">
      <c r="A47" s="152">
        <v>2542</v>
      </c>
      <c r="B47" s="151" t="s">
        <v>421</v>
      </c>
    </row>
    <row r="48" spans="1:2" x14ac:dyDescent="0.2">
      <c r="A48" s="152">
        <v>2561</v>
      </c>
      <c r="B48" s="151" t="s">
        <v>422</v>
      </c>
    </row>
    <row r="49" spans="1:2" x14ac:dyDescent="0.2">
      <c r="A49" s="152">
        <v>2600</v>
      </c>
      <c r="B49" s="151" t="s">
        <v>423</v>
      </c>
    </row>
    <row r="50" spans="1:2" x14ac:dyDescent="0.2">
      <c r="A50" s="152">
        <v>2601</v>
      </c>
      <c r="B50" s="151" t="s">
        <v>424</v>
      </c>
    </row>
    <row r="51" spans="1:2" x14ac:dyDescent="0.2">
      <c r="A51" s="152">
        <v>2602</v>
      </c>
      <c r="B51" s="151" t="s">
        <v>425</v>
      </c>
    </row>
    <row r="52" spans="1:2" x14ac:dyDescent="0.2">
      <c r="A52" s="152">
        <v>2603</v>
      </c>
      <c r="B52" s="151" t="s">
        <v>426</v>
      </c>
    </row>
    <row r="53" spans="1:2" x14ac:dyDescent="0.2">
      <c r="A53" s="152">
        <v>2604</v>
      </c>
      <c r="B53" s="151" t="s">
        <v>427</v>
      </c>
    </row>
    <row r="54" spans="1:2" x14ac:dyDescent="0.2">
      <c r="A54" s="152">
        <v>2605</v>
      </c>
      <c r="B54" s="151" t="s">
        <v>428</v>
      </c>
    </row>
    <row r="55" spans="1:2" x14ac:dyDescent="0.2">
      <c r="A55" s="152">
        <v>2606</v>
      </c>
      <c r="B55" s="151" t="s">
        <v>429</v>
      </c>
    </row>
    <row r="56" spans="1:2" x14ac:dyDescent="0.2">
      <c r="A56" s="152">
        <v>2607</v>
      </c>
      <c r="B56" s="155" t="s">
        <v>430</v>
      </c>
    </row>
    <row r="57" spans="1:2" x14ac:dyDescent="0.2">
      <c r="A57" s="152">
        <v>2900</v>
      </c>
      <c r="B57" s="151" t="s">
        <v>431</v>
      </c>
    </row>
    <row r="58" spans="1:2" x14ac:dyDescent="0.2">
      <c r="A58" s="152">
        <v>2901</v>
      </c>
      <c r="B58" s="151" t="s">
        <v>432</v>
      </c>
    </row>
    <row r="59" spans="1:2" x14ac:dyDescent="0.2">
      <c r="A59" s="152">
        <v>2902</v>
      </c>
      <c r="B59" s="151" t="s">
        <v>433</v>
      </c>
    </row>
    <row r="60" spans="1:2" x14ac:dyDescent="0.2">
      <c r="A60" s="152">
        <v>2903</v>
      </c>
      <c r="B60" s="151" t="s">
        <v>434</v>
      </c>
    </row>
    <row r="61" spans="1:2" x14ac:dyDescent="0.2">
      <c r="A61" s="152">
        <v>2906</v>
      </c>
      <c r="B61" s="151" t="s">
        <v>435</v>
      </c>
    </row>
    <row r="62" spans="1:2" x14ac:dyDescent="0.2">
      <c r="A62" s="152">
        <v>2907</v>
      </c>
      <c r="B62" s="151" t="s">
        <v>436</v>
      </c>
    </row>
    <row r="63" spans="1:2" x14ac:dyDescent="0.2">
      <c r="A63" s="152">
        <v>3456</v>
      </c>
      <c r="B63" s="151" t="s">
        <v>437</v>
      </c>
    </row>
    <row r="64" spans="1:2" x14ac:dyDescent="0.2">
      <c r="A64" s="152">
        <v>4800</v>
      </c>
      <c r="B64" s="151" t="s">
        <v>438</v>
      </c>
    </row>
    <row r="65" spans="1:2" x14ac:dyDescent="0.2">
      <c r="A65" s="152">
        <v>4801</v>
      </c>
      <c r="B65" s="151" t="s">
        <v>439</v>
      </c>
    </row>
    <row r="66" spans="1:2" x14ac:dyDescent="0.2">
      <c r="A66" s="152">
        <v>4802</v>
      </c>
      <c r="B66" s="151" t="s">
        <v>440</v>
      </c>
    </row>
    <row r="67" spans="1:2" x14ac:dyDescent="0.2">
      <c r="A67" s="152">
        <v>4803</v>
      </c>
      <c r="B67" s="151" t="s">
        <v>441</v>
      </c>
    </row>
    <row r="68" spans="1:2" x14ac:dyDescent="0.2">
      <c r="A68" s="152">
        <v>4804</v>
      </c>
      <c r="B68" s="151" t="s">
        <v>442</v>
      </c>
    </row>
    <row r="69" spans="1:2" x14ac:dyDescent="0.2">
      <c r="A69" s="152">
        <v>5554</v>
      </c>
      <c r="B69" s="151" t="s">
        <v>443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2</vt:i4>
      </vt:variant>
    </vt:vector>
  </HeadingPairs>
  <TitlesOfParts>
    <vt:vector size="9" baseType="lpstr">
      <vt:lpstr>INFO</vt:lpstr>
      <vt:lpstr>Siirtolaskelma</vt:lpstr>
      <vt:lpstr>Siirtyvät kustannukset</vt:lpstr>
      <vt:lpstr>Muutosrajoitin</vt:lpstr>
      <vt:lpstr>Tasapainon muutos, pl. tasaus</vt:lpstr>
      <vt:lpstr>Järjestelmämuutoksen tasaus</vt:lpstr>
      <vt:lpstr>Palveluluokat</vt:lpstr>
      <vt:lpstr>'Järjestelmämuutoksen tasaus'!Tulostusalue</vt:lpstr>
      <vt:lpstr>'Järjestelmämuutoksen tasaus'!Tulostusotsikot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Kuntien sote-laskelmat</dc:title>
  <dc:creator>VM</dc:creator>
  <cp:lastModifiedBy>Englund Lotta (VM)</cp:lastModifiedBy>
  <cp:lastPrinted>2020-10-08T12:20:04Z</cp:lastPrinted>
  <dcterms:created xsi:type="dcterms:W3CDTF">2020-05-15T09:22:39Z</dcterms:created>
  <dcterms:modified xsi:type="dcterms:W3CDTF">2023-04-06T09:04:44Z</dcterms:modified>
</cp:coreProperties>
</file>