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govfi.sharepoint.com/sites/VMHVOtiimi/Shared Documents/💰 Talous- ja rahoitusyksikkö/Rahoituslaskelmat/Julkaistut rahoituslaskelmat/2026/JULKAISU 30.4.2026/"/>
    </mc:Choice>
  </mc:AlternateContent>
  <xr:revisionPtr revIDLastSave="1809" documentId="8_{934F85AF-D04D-4D01-A0D3-C7E693ED4C1F}" xr6:coauthVersionLast="47" xr6:coauthVersionMax="47" xr10:uidLastSave="{03D0A7C4-394E-49EE-BF9B-B49D3F2072A2}"/>
  <bookViews>
    <workbookView xWindow="28680" yWindow="-75" windowWidth="29040" windowHeight="15720" xr2:uid="{00000000-000D-0000-FFFF-FFFF00000000}"/>
  </bookViews>
  <sheets>
    <sheet name="INFO" sheetId="13" r:id="rId1"/>
    <sheet name="Yhteenveto" sheetId="4" r:id="rId2"/>
    <sheet name="Rahoitus ilman jk-tarkistusta" sheetId="9" r:id="rId3"/>
    <sheet name="Jälkikäteistarkistus" sheetId="12" r:id="rId4"/>
  </sheets>
  <definedNames>
    <definedName name="Alueiden_osuudet_laskennallisesta_rahoituksesta_pela">Jälkikäteistarkistus!$G$66:$K$88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2" l="1"/>
  <c r="G20" i="12"/>
  <c r="F21" i="12"/>
  <c r="F20" i="12"/>
  <c r="C22" i="12"/>
  <c r="D22" i="12"/>
  <c r="G22" i="12" l="1"/>
  <c r="F22" i="12"/>
  <c r="E22" i="12"/>
  <c r="G16" i="12"/>
  <c r="F16" i="12"/>
  <c r="E16" i="12"/>
  <c r="G15" i="12"/>
  <c r="F15" i="12"/>
  <c r="E15" i="12"/>
  <c r="D17" i="12"/>
  <c r="B9" i="9" l="1"/>
  <c r="C9" i="9"/>
  <c r="D9" i="9"/>
  <c r="E9" i="9"/>
  <c r="B10" i="9"/>
  <c r="C10" i="9"/>
  <c r="D10" i="9"/>
  <c r="E10" i="9"/>
  <c r="B11" i="9"/>
  <c r="C11" i="9"/>
  <c r="D11" i="9"/>
  <c r="E11" i="9"/>
  <c r="B12" i="9"/>
  <c r="C12" i="9"/>
  <c r="D12" i="9"/>
  <c r="E12" i="9"/>
  <c r="B13" i="9"/>
  <c r="C13" i="9"/>
  <c r="D13" i="9"/>
  <c r="E13" i="9"/>
  <c r="B14" i="9"/>
  <c r="C14" i="9"/>
  <c r="D14" i="9"/>
  <c r="E14" i="9"/>
  <c r="B15" i="9"/>
  <c r="C15" i="9"/>
  <c r="D15" i="9"/>
  <c r="E15" i="9"/>
  <c r="B16" i="9"/>
  <c r="C16" i="9"/>
  <c r="D16" i="9"/>
  <c r="E16" i="9"/>
  <c r="B17" i="9"/>
  <c r="C17" i="9"/>
  <c r="D17" i="9"/>
  <c r="E17" i="9"/>
  <c r="B18" i="9"/>
  <c r="C18" i="9"/>
  <c r="D18" i="9"/>
  <c r="E18" i="9"/>
  <c r="B19" i="9"/>
  <c r="C19" i="9"/>
  <c r="D19" i="9"/>
  <c r="E19" i="9"/>
  <c r="B20" i="9"/>
  <c r="C20" i="9"/>
  <c r="D20" i="9"/>
  <c r="E20" i="9"/>
  <c r="B21" i="9"/>
  <c r="C21" i="9"/>
  <c r="D21" i="9"/>
  <c r="E21" i="9"/>
  <c r="B22" i="9"/>
  <c r="C22" i="9"/>
  <c r="D22" i="9"/>
  <c r="E22" i="9"/>
  <c r="B23" i="9"/>
  <c r="C23" i="9"/>
  <c r="D23" i="9"/>
  <c r="E23" i="9"/>
  <c r="B24" i="9"/>
  <c r="C24" i="9"/>
  <c r="D24" i="9"/>
  <c r="E24" i="9"/>
  <c r="B25" i="9"/>
  <c r="C25" i="9"/>
  <c r="D25" i="9"/>
  <c r="E25" i="9"/>
  <c r="B26" i="9"/>
  <c r="C26" i="9"/>
  <c r="D26" i="9"/>
  <c r="E26" i="9"/>
  <c r="B27" i="9"/>
  <c r="C27" i="9"/>
  <c r="D27" i="9"/>
  <c r="E27" i="9"/>
  <c r="B28" i="9"/>
  <c r="C28" i="9"/>
  <c r="D28" i="9"/>
  <c r="E28" i="9"/>
  <c r="B29" i="9"/>
  <c r="C29" i="9"/>
  <c r="D29" i="9"/>
  <c r="E29" i="9"/>
  <c r="B30" i="9"/>
  <c r="C30" i="9"/>
  <c r="D30" i="9"/>
  <c r="E30" i="9"/>
  <c r="B31" i="9"/>
  <c r="C31" i="9"/>
  <c r="D31" i="9"/>
  <c r="E31" i="9"/>
  <c r="A2" i="12" l="1"/>
  <c r="E24" i="12"/>
  <c r="E25" i="12"/>
  <c r="C18" i="12"/>
  <c r="D18" i="12"/>
  <c r="E18" i="12"/>
  <c r="F18" i="12"/>
  <c r="G18" i="12"/>
  <c r="B22" i="12"/>
  <c r="B24" i="12"/>
  <c r="C24" i="12"/>
  <c r="B25" i="12"/>
  <c r="D30" i="12" s="1"/>
  <c r="C25" i="12"/>
  <c r="B66" i="12"/>
  <c r="C66" i="12"/>
  <c r="D66" i="12"/>
  <c r="E66" i="12"/>
  <c r="H66" i="12"/>
  <c r="I66" i="12"/>
  <c r="J66" i="12"/>
  <c r="K66" i="12"/>
  <c r="B67" i="12"/>
  <c r="C67" i="12"/>
  <c r="D67" i="12"/>
  <c r="E67" i="12"/>
  <c r="H67" i="12"/>
  <c r="I67" i="12"/>
  <c r="J67" i="12"/>
  <c r="K67" i="12"/>
  <c r="B68" i="12"/>
  <c r="C68" i="12"/>
  <c r="D68" i="12"/>
  <c r="E68" i="12"/>
  <c r="H68" i="12"/>
  <c r="I68" i="12"/>
  <c r="J68" i="12"/>
  <c r="K68" i="12"/>
  <c r="B69" i="12"/>
  <c r="C69" i="12"/>
  <c r="D69" i="12"/>
  <c r="E69" i="12"/>
  <c r="H69" i="12"/>
  <c r="I69" i="12"/>
  <c r="J69" i="12"/>
  <c r="K69" i="12"/>
  <c r="B70" i="12"/>
  <c r="C70" i="12"/>
  <c r="D70" i="12"/>
  <c r="E70" i="12"/>
  <c r="H70" i="12"/>
  <c r="I70" i="12"/>
  <c r="J70" i="12"/>
  <c r="K70" i="12"/>
  <c r="B71" i="12"/>
  <c r="C71" i="12"/>
  <c r="D71" i="12"/>
  <c r="E71" i="12"/>
  <c r="H71" i="12"/>
  <c r="I71" i="12"/>
  <c r="J71" i="12"/>
  <c r="K71" i="12"/>
  <c r="B72" i="12"/>
  <c r="C72" i="12"/>
  <c r="D72" i="12"/>
  <c r="E72" i="12"/>
  <c r="H72" i="12"/>
  <c r="I72" i="12"/>
  <c r="J72" i="12"/>
  <c r="K72" i="12"/>
  <c r="B73" i="12"/>
  <c r="C73" i="12"/>
  <c r="D73" i="12"/>
  <c r="E73" i="12"/>
  <c r="H73" i="12"/>
  <c r="I73" i="12"/>
  <c r="J73" i="12"/>
  <c r="K73" i="12"/>
  <c r="B74" i="12"/>
  <c r="C74" i="12"/>
  <c r="D74" i="12"/>
  <c r="E74" i="12"/>
  <c r="H74" i="12"/>
  <c r="I74" i="12"/>
  <c r="J74" i="12"/>
  <c r="K74" i="12"/>
  <c r="B75" i="12"/>
  <c r="C75" i="12"/>
  <c r="D75" i="12"/>
  <c r="E75" i="12"/>
  <c r="H75" i="12"/>
  <c r="I75" i="12"/>
  <c r="J75" i="12"/>
  <c r="K75" i="12"/>
  <c r="B76" i="12"/>
  <c r="C76" i="12"/>
  <c r="D76" i="12"/>
  <c r="E76" i="12"/>
  <c r="H76" i="12"/>
  <c r="I76" i="12"/>
  <c r="J76" i="12"/>
  <c r="K76" i="12"/>
  <c r="B77" i="12"/>
  <c r="C77" i="12"/>
  <c r="D77" i="12"/>
  <c r="E77" i="12"/>
  <c r="H77" i="12"/>
  <c r="I77" i="12"/>
  <c r="J77" i="12"/>
  <c r="K77" i="12"/>
  <c r="B78" i="12"/>
  <c r="C78" i="12"/>
  <c r="D78" i="12"/>
  <c r="E78" i="12"/>
  <c r="H78" i="12"/>
  <c r="I78" i="12"/>
  <c r="J78" i="12"/>
  <c r="K78" i="12"/>
  <c r="B79" i="12"/>
  <c r="C79" i="12"/>
  <c r="D79" i="12"/>
  <c r="E79" i="12"/>
  <c r="H79" i="12"/>
  <c r="I79" i="12"/>
  <c r="J79" i="12"/>
  <c r="K79" i="12"/>
  <c r="B80" i="12"/>
  <c r="C80" i="12"/>
  <c r="D80" i="12"/>
  <c r="E80" i="12"/>
  <c r="H80" i="12"/>
  <c r="I80" i="12"/>
  <c r="J80" i="12"/>
  <c r="K80" i="12"/>
  <c r="B81" i="12"/>
  <c r="C81" i="12"/>
  <c r="D81" i="12"/>
  <c r="E81" i="12"/>
  <c r="H81" i="12"/>
  <c r="I81" i="12"/>
  <c r="J81" i="12"/>
  <c r="K81" i="12"/>
  <c r="B82" i="12"/>
  <c r="C82" i="12"/>
  <c r="D82" i="12"/>
  <c r="E82" i="12"/>
  <c r="H82" i="12"/>
  <c r="I82" i="12"/>
  <c r="J82" i="12"/>
  <c r="K82" i="12"/>
  <c r="B83" i="12"/>
  <c r="C83" i="12"/>
  <c r="D83" i="12"/>
  <c r="E83" i="12"/>
  <c r="H83" i="12"/>
  <c r="I83" i="12"/>
  <c r="J83" i="12"/>
  <c r="K83" i="12"/>
  <c r="B84" i="12"/>
  <c r="C84" i="12"/>
  <c r="D84" i="12"/>
  <c r="E84" i="12"/>
  <c r="H84" i="12"/>
  <c r="I84" i="12"/>
  <c r="J84" i="12"/>
  <c r="K84" i="12"/>
  <c r="B85" i="12"/>
  <c r="C85" i="12"/>
  <c r="D85" i="12"/>
  <c r="E85" i="12"/>
  <c r="H85" i="12"/>
  <c r="I85" i="12"/>
  <c r="J85" i="12"/>
  <c r="K85" i="12"/>
  <c r="B86" i="12"/>
  <c r="C86" i="12"/>
  <c r="D86" i="12"/>
  <c r="E86" i="12"/>
  <c r="H86" i="12"/>
  <c r="I86" i="12"/>
  <c r="J86" i="12"/>
  <c r="K86" i="12"/>
  <c r="B87" i="12"/>
  <c r="C87" i="12"/>
  <c r="D87" i="12"/>
  <c r="E87" i="12"/>
  <c r="H87" i="12"/>
  <c r="I87" i="12"/>
  <c r="J87" i="12"/>
  <c r="K87" i="12"/>
  <c r="B88" i="12"/>
  <c r="C88" i="12"/>
  <c r="D88" i="12"/>
  <c r="E88" i="12"/>
  <c r="H88" i="12"/>
  <c r="I88" i="12"/>
  <c r="J88" i="12"/>
  <c r="K88" i="12"/>
  <c r="E30" i="12" l="1"/>
  <c r="B26" i="12"/>
  <c r="C26" i="12"/>
  <c r="D25" i="12"/>
  <c r="F30" i="12" s="1"/>
  <c r="D24" i="12"/>
  <c r="D34" i="12"/>
  <c r="E26" i="12"/>
  <c r="D29" i="12"/>
  <c r="E29" i="12"/>
  <c r="F29" i="12" l="1"/>
  <c r="F31" i="12" s="1"/>
  <c r="G30" i="12"/>
  <c r="D26" i="12"/>
  <c r="E31" i="12"/>
  <c r="E34" i="12"/>
  <c r="D33" i="12"/>
  <c r="D31" i="12"/>
  <c r="G29" i="12"/>
  <c r="L7" i="4"/>
  <c r="M7" i="4"/>
  <c r="L8" i="4"/>
  <c r="M8" i="4"/>
  <c r="L9" i="4"/>
  <c r="M9" i="4"/>
  <c r="L10" i="4"/>
  <c r="M10" i="4"/>
  <c r="L11" i="4"/>
  <c r="M11" i="4"/>
  <c r="L12" i="4"/>
  <c r="M12" i="4"/>
  <c r="L13" i="4"/>
  <c r="M13" i="4"/>
  <c r="L14" i="4"/>
  <c r="M14" i="4"/>
  <c r="L15" i="4"/>
  <c r="M15" i="4"/>
  <c r="L16" i="4"/>
  <c r="M16" i="4"/>
  <c r="L17" i="4"/>
  <c r="M17" i="4"/>
  <c r="L18" i="4"/>
  <c r="M18" i="4"/>
  <c r="L19" i="4"/>
  <c r="M19" i="4"/>
  <c r="L20" i="4"/>
  <c r="M20" i="4"/>
  <c r="L21" i="4"/>
  <c r="M21" i="4"/>
  <c r="L22" i="4"/>
  <c r="M22" i="4"/>
  <c r="L23" i="4"/>
  <c r="M23" i="4"/>
  <c r="L24" i="4"/>
  <c r="M24" i="4"/>
  <c r="L25" i="4"/>
  <c r="M25" i="4"/>
  <c r="L26" i="4"/>
  <c r="M26" i="4"/>
  <c r="L27" i="4"/>
  <c r="M27" i="4"/>
  <c r="L28" i="4"/>
  <c r="M28" i="4"/>
  <c r="M6" i="4"/>
  <c r="L6" i="4"/>
  <c r="G31" i="12" l="1"/>
  <c r="E33" i="12"/>
  <c r="D35" i="12"/>
  <c r="F34" i="12"/>
  <c r="F25" i="12" s="1"/>
  <c r="H30" i="12" s="1"/>
  <c r="A2" i="4"/>
  <c r="A2" i="9"/>
  <c r="G34" i="12" l="1"/>
  <c r="G25" i="12" s="1"/>
  <c r="I30" i="12" s="1"/>
  <c r="E35" i="12"/>
  <c r="F33" i="12"/>
  <c r="F24" i="12" l="1"/>
  <c r="D61" i="12"/>
  <c r="G33" i="12"/>
  <c r="G24" i="12" s="1"/>
  <c r="F35" i="12"/>
  <c r="D42" i="12"/>
  <c r="D51" i="12"/>
  <c r="D53" i="12"/>
  <c r="D40" i="12"/>
  <c r="D60" i="12"/>
  <c r="D41" i="12"/>
  <c r="D56" i="12"/>
  <c r="D58" i="12"/>
  <c r="D45" i="12"/>
  <c r="D47" i="12"/>
  <c r="D49" i="12"/>
  <c r="D46" i="12"/>
  <c r="D48" i="12"/>
  <c r="D39" i="12"/>
  <c r="D43" i="12"/>
  <c r="D59" i="12"/>
  <c r="D54" i="12"/>
  <c r="D50" i="12"/>
  <c r="D55" i="12"/>
  <c r="D44" i="12"/>
  <c r="D57" i="12"/>
  <c r="D52" i="12"/>
  <c r="H34" i="12"/>
  <c r="F10" i="4" l="1"/>
  <c r="F15" i="4"/>
  <c r="F12" i="4"/>
  <c r="F23" i="4"/>
  <c r="F8" i="4"/>
  <c r="F7" i="4"/>
  <c r="F20" i="4"/>
  <c r="F21" i="4"/>
  <c r="F6" i="4"/>
  <c r="F28" i="4"/>
  <c r="F17" i="4"/>
  <c r="F26" i="4"/>
  <c r="F13" i="4"/>
  <c r="F16" i="4"/>
  <c r="F14" i="4"/>
  <c r="F25" i="4"/>
  <c r="F27" i="4"/>
  <c r="F18" i="4"/>
  <c r="F9" i="4"/>
  <c r="F19" i="4"/>
  <c r="F24" i="4"/>
  <c r="F11" i="4"/>
  <c r="F22" i="4"/>
  <c r="G26" i="12"/>
  <c r="I29" i="12"/>
  <c r="I31" i="12" s="1"/>
  <c r="F26" i="12"/>
  <c r="H29" i="12"/>
  <c r="H31" i="12" s="1"/>
  <c r="N14" i="4"/>
  <c r="N25" i="4"/>
  <c r="N24" i="4"/>
  <c r="N21" i="4"/>
  <c r="N12" i="4"/>
  <c r="N10" i="4"/>
  <c r="N20" i="4"/>
  <c r="N17" i="4"/>
  <c r="N23" i="4"/>
  <c r="N22" i="4"/>
  <c r="N8" i="4"/>
  <c r="N7" i="4"/>
  <c r="N6" i="4"/>
  <c r="N15" i="4"/>
  <c r="N13" i="4"/>
  <c r="N11" i="4"/>
  <c r="N9" i="4"/>
  <c r="N19" i="4"/>
  <c r="N18" i="4"/>
  <c r="N16" i="4"/>
  <c r="N28" i="4"/>
  <c r="N27" i="4"/>
  <c r="N26" i="4"/>
  <c r="I34" i="12"/>
  <c r="E49" i="12"/>
  <c r="E40" i="12"/>
  <c r="E51" i="12"/>
  <c r="E60" i="12"/>
  <c r="G35" i="12"/>
  <c r="E43" i="12"/>
  <c r="E61" i="12"/>
  <c r="E50" i="12"/>
  <c r="E53" i="12"/>
  <c r="E47" i="12"/>
  <c r="E56" i="12"/>
  <c r="E44" i="12"/>
  <c r="E52" i="12"/>
  <c r="E58" i="12"/>
  <c r="E59" i="12"/>
  <c r="E48" i="12"/>
  <c r="E57" i="12"/>
  <c r="E41" i="12"/>
  <c r="E42" i="12"/>
  <c r="E46" i="12"/>
  <c r="E39" i="12"/>
  <c r="E54" i="12"/>
  <c r="E55" i="12"/>
  <c r="E45" i="12"/>
  <c r="G8" i="4" l="1"/>
  <c r="G26" i="4"/>
  <c r="G25" i="4"/>
  <c r="G27" i="4"/>
  <c r="G24" i="4"/>
  <c r="G6" i="4"/>
  <c r="G23" i="4"/>
  <c r="G14" i="4"/>
  <c r="G20" i="4"/>
  <c r="G10" i="4"/>
  <c r="G18" i="4"/>
  <c r="G12" i="4"/>
  <c r="G16" i="4"/>
  <c r="G21" i="4"/>
  <c r="G17" i="4"/>
  <c r="G28" i="4"/>
  <c r="G7" i="4"/>
  <c r="G22" i="4"/>
  <c r="G13" i="4"/>
  <c r="G9" i="4"/>
  <c r="G15" i="4"/>
  <c r="G19" i="4"/>
  <c r="G11" i="4"/>
  <c r="H33" i="12"/>
  <c r="F42" i="12" s="1"/>
  <c r="H9" i="4" l="1"/>
  <c r="F61" i="12"/>
  <c r="F56" i="12"/>
  <c r="F51" i="12"/>
  <c r="F39" i="12"/>
  <c r="F49" i="12"/>
  <c r="I33" i="12"/>
  <c r="G49" i="12" s="1"/>
  <c r="F57" i="12"/>
  <c r="F60" i="12"/>
  <c r="F52" i="12"/>
  <c r="H35" i="12"/>
  <c r="F50" i="12"/>
  <c r="F40" i="12"/>
  <c r="F44" i="12"/>
  <c r="F45" i="12"/>
  <c r="F43" i="12"/>
  <c r="F47" i="12"/>
  <c r="F48" i="12"/>
  <c r="F54" i="12"/>
  <c r="F55" i="12"/>
  <c r="F53" i="12"/>
  <c r="F41" i="12"/>
  <c r="F59" i="12"/>
  <c r="F46" i="12"/>
  <c r="F58" i="12"/>
  <c r="G46" i="12" l="1"/>
  <c r="I13" i="4" s="1"/>
  <c r="G52" i="12"/>
  <c r="I19" i="4" s="1"/>
  <c r="H6" i="4"/>
  <c r="H18" i="4"/>
  <c r="H25" i="4"/>
  <c r="H23" i="4"/>
  <c r="H13" i="4"/>
  <c r="H28" i="4"/>
  <c r="H26" i="4"/>
  <c r="H8" i="4"/>
  <c r="H20" i="4"/>
  <c r="H22" i="4"/>
  <c r="H21" i="4"/>
  <c r="H15" i="4"/>
  <c r="H14" i="4"/>
  <c r="H10" i="4"/>
  <c r="H12" i="4"/>
  <c r="H7" i="4"/>
  <c r="H24" i="4"/>
  <c r="H11" i="4"/>
  <c r="H17" i="4"/>
  <c r="H19" i="4"/>
  <c r="H27" i="4"/>
  <c r="I16" i="4"/>
  <c r="H16" i="4"/>
  <c r="G41" i="12"/>
  <c r="G45" i="12"/>
  <c r="G40" i="12"/>
  <c r="G39" i="12"/>
  <c r="G44" i="12"/>
  <c r="G57" i="12"/>
  <c r="G43" i="12"/>
  <c r="G42" i="12"/>
  <c r="G55" i="12"/>
  <c r="G56" i="12"/>
  <c r="G59" i="12"/>
  <c r="G48" i="12"/>
  <c r="G58" i="12"/>
  <c r="I35" i="12"/>
  <c r="G60" i="12"/>
  <c r="G47" i="12"/>
  <c r="G54" i="12"/>
  <c r="G61" i="12"/>
  <c r="G53" i="12"/>
  <c r="G50" i="12"/>
  <c r="G51" i="12"/>
  <c r="P16" i="4"/>
  <c r="O7" i="4"/>
  <c r="O13" i="4"/>
  <c r="O12" i="4"/>
  <c r="O16" i="4"/>
  <c r="O11" i="4"/>
  <c r="O26" i="4"/>
  <c r="O8" i="4"/>
  <c r="O23" i="4"/>
  <c r="O22" i="4"/>
  <c r="O10" i="4"/>
  <c r="O17" i="4"/>
  <c r="O27" i="4"/>
  <c r="O25" i="4"/>
  <c r="O18" i="4"/>
  <c r="O21" i="4"/>
  <c r="O14" i="4"/>
  <c r="O24" i="4"/>
  <c r="O15" i="4"/>
  <c r="O19" i="4"/>
  <c r="O9" i="4"/>
  <c r="O20" i="4"/>
  <c r="O6" i="4"/>
  <c r="P12" i="4"/>
  <c r="P18" i="4"/>
  <c r="P21" i="4"/>
  <c r="P10" i="4"/>
  <c r="P7" i="4"/>
  <c r="P17" i="4"/>
  <c r="P22" i="4"/>
  <c r="P15" i="4"/>
  <c r="P9" i="4"/>
  <c r="P23" i="4"/>
  <c r="P19" i="4"/>
  <c r="P13" i="4"/>
  <c r="P8" i="4"/>
  <c r="P14" i="4"/>
  <c r="P20" i="4"/>
  <c r="P26" i="4"/>
  <c r="P27" i="4"/>
  <c r="P11" i="4"/>
  <c r="P24" i="4"/>
  <c r="P25" i="4"/>
  <c r="P6" i="4"/>
  <c r="I12" i="4" l="1"/>
  <c r="I17" i="4"/>
  <c r="I28" i="4"/>
  <c r="I14" i="4"/>
  <c r="I27" i="4"/>
  <c r="I25" i="4"/>
  <c r="I26" i="4"/>
  <c r="I23" i="4"/>
  <c r="I22" i="4"/>
  <c r="I9" i="4"/>
  <c r="I10" i="4"/>
  <c r="I24" i="4"/>
  <c r="I7" i="4"/>
  <c r="I8" i="4"/>
  <c r="I18" i="4"/>
  <c r="I20" i="4"/>
  <c r="I21" i="4"/>
  <c r="I15" i="4"/>
  <c r="I11" i="4"/>
  <c r="I6" i="4"/>
  <c r="Q17" i="4"/>
  <c r="Q26" i="4"/>
  <c r="Q22" i="4"/>
  <c r="Q20" i="4"/>
  <c r="Q11" i="4"/>
  <c r="Q16" i="4"/>
  <c r="Q18" i="4"/>
  <c r="Q7" i="4"/>
  <c r="Q19" i="4"/>
  <c r="Q21" i="4"/>
  <c r="Q23" i="4"/>
  <c r="Q24" i="4"/>
  <c r="Q9" i="4"/>
  <c r="Q27" i="4"/>
  <c r="Q8" i="4"/>
  <c r="Q14" i="4"/>
  <c r="Q10" i="4"/>
  <c r="Q12" i="4"/>
  <c r="Q13" i="4"/>
  <c r="Q25" i="4"/>
  <c r="Q15" i="4"/>
  <c r="Q6" i="4"/>
  <c r="O28" i="4"/>
  <c r="P28" i="4"/>
  <c r="Q28" i="4"/>
  <c r="R21" i="4" l="1"/>
  <c r="R23" i="4"/>
  <c r="R18" i="4"/>
  <c r="R24" i="4"/>
  <c r="R6" i="4"/>
  <c r="R22" i="4"/>
  <c r="R17" i="4"/>
  <c r="R28" i="4"/>
  <c r="R7" i="4"/>
  <c r="R8" i="4"/>
  <c r="R11" i="4"/>
  <c r="R13" i="4"/>
  <c r="R12" i="4"/>
  <c r="R26" i="4"/>
  <c r="R10" i="4"/>
  <c r="R25" i="4"/>
  <c r="R16" i="4"/>
  <c r="R19" i="4"/>
  <c r="R9" i="4"/>
  <c r="R14" i="4"/>
  <c r="R15" i="4"/>
  <c r="R27" i="4"/>
  <c r="R20" i="4"/>
</calcChain>
</file>

<file path=xl/sharedStrings.xml><?xml version="1.0" encoding="utf-8"?>
<sst xmlns="http://schemas.openxmlformats.org/spreadsheetml/2006/main" count="359" uniqueCount="99">
  <si>
    <t>Laskelman tuottama arvio rahoituksen aluekohtaisesta kehityksestä on karkea. Laskelma ei huomioi ennustevuosille todellisia aluekohtaiseen rahoituksen vaikuttavia tekijöitä, kuten sairastavuudessa tapahtuvia muutoksia tai väestön vieraskielisyyden tai kaksikielisyyden kehitystä.</t>
  </si>
  <si>
    <t>Lisätietoja:</t>
  </si>
  <si>
    <t>Valtiovarainministeriö, Hyvinvointialueiden ohjausosasto</t>
  </si>
  <si>
    <t>Kaarle Myllyneva, finanssiasiantuntija</t>
  </si>
  <si>
    <t>02955 30472 / etunimi.sukunimi@gov.fi</t>
  </si>
  <si>
    <t>Hyvinvointialue</t>
  </si>
  <si>
    <t>2023</t>
  </si>
  <si>
    <t>2024</t>
  </si>
  <si>
    <t>2025</t>
  </si>
  <si>
    <t>2026</t>
  </si>
  <si>
    <t>2027</t>
  </si>
  <si>
    <t>2028</t>
  </si>
  <si>
    <t>2029</t>
  </si>
  <si>
    <t>2030</t>
  </si>
  <si>
    <t>Helsinki</t>
  </si>
  <si>
    <t>Vantaa ja Kerava</t>
  </si>
  <si>
    <t>Länsi-Uusimaa</t>
  </si>
  <si>
    <t>Itä-Uusimaa</t>
  </si>
  <si>
    <t>Keski-Uusimaa</t>
  </si>
  <si>
    <t>Varsinais-Suomi</t>
  </si>
  <si>
    <t>Satakunta</t>
  </si>
  <si>
    <t>Kanta-Häme</t>
  </si>
  <si>
    <t>Pirkanmaa</t>
  </si>
  <si>
    <t>Päijät-Häme</t>
  </si>
  <si>
    <t>Kymenlaakso</t>
  </si>
  <si>
    <t>Etelä-Karjala</t>
  </si>
  <si>
    <t>Etelä-Savo</t>
  </si>
  <si>
    <t>Pohjois-Savo</t>
  </si>
  <si>
    <t>Pohjois-Karjala</t>
  </si>
  <si>
    <t>Keski-Suomi</t>
  </si>
  <si>
    <t>Etelä-Pohjanmaa</t>
  </si>
  <si>
    <t>Pohjanmaa</t>
  </si>
  <si>
    <t>Keski-Pohjanmaa</t>
  </si>
  <si>
    <t>Pohjois-Pohjanmaa</t>
  </si>
  <si>
    <t>Kainuu</t>
  </si>
  <si>
    <t>Lappi</t>
  </si>
  <si>
    <t>Manner-Suomi yht.</t>
  </si>
  <si>
    <t>Hyvinvointialueiden rahoitus ilman jälkikäteistarkistusta</t>
  </si>
  <si>
    <t>Rahoitus ilman jälkikäteistarkistusta, milj. euroa</t>
  </si>
  <si>
    <t>Alue</t>
  </si>
  <si>
    <t>Aluekohtaiset siirtymätasaukset*, milj. euroa</t>
  </si>
  <si>
    <t>Rahoituksen jälkikäteistarkistus</t>
  </si>
  <si>
    <t>Jälkikäteistarkistuksen laskenta koko maan tasolla 2025–2030, milj. euroa</t>
  </si>
  <si>
    <t xml:space="preserve"> </t>
  </si>
  <si>
    <t>Hyvinvointialueindeksin (ennuste)</t>
  </si>
  <si>
    <t>Hyvinvointialueindeksi (toteuma)</t>
  </si>
  <si>
    <t>Palvelutarpeen kasvu (v. 2027 eteenpäin arvio)</t>
  </si>
  <si>
    <t>Sosiaali- ja terveydenhuollon nettokustannukset</t>
  </si>
  <si>
    <t>Pelastustoimen nettokustannukset</t>
  </si>
  <si>
    <t>Nettokustannukset yhteensä</t>
  </si>
  <si>
    <t>Nettokustannusten vuosittainen muutos, %</t>
  </si>
  <si>
    <t>Sosiaali- ja terveydenhuollon rahoitus jälkikäteistarkistuksella</t>
  </si>
  <si>
    <t>Pelastustoimen rahoitus jälkikäteistarkistuksella</t>
  </si>
  <si>
    <t>Rahoitus jälkikäteistarkistuksella</t>
  </si>
  <si>
    <t>Tilikauden tulos (sote) jälkikäteistarkistuksella</t>
  </si>
  <si>
    <t>Tilikauden tulos (pela) jälkikäteistarkistuksella</t>
  </si>
  <si>
    <t>Tilikauden tulos jälkikäteistarkistuksella yhteensä</t>
  </si>
  <si>
    <t>Jälkikäteistarkistuksen omavastuuosuus</t>
  </si>
  <si>
    <t>Jälkikäteistarkistuksen vuosittainen lisäys/vähennys, sote</t>
  </si>
  <si>
    <t>Jälkikäteistarkistuksen vuosittainen lisäys/vähennys, pela</t>
  </si>
  <si>
    <t>Jälkikäteistarkistuksen vuosittainen lisäys/vähennys yhteensä</t>
  </si>
  <si>
    <t>Sosiaali- ja terveydenhuollon rahoitukseen sisältyvä jälkikäteistarkistus yhteensä</t>
  </si>
  <si>
    <t>Pelastustoimen rahoitukseen sisältyvä jälkikäteistarkistus yhteensä</t>
  </si>
  <si>
    <t>Rahoitukseen sisältyvä jälkikäteistarkistus yhteensä</t>
  </si>
  <si>
    <t>Arvio jälkikäteistarkistuksen määrästä rahoituksessa yhteensä, milj. euroa</t>
  </si>
  <si>
    <t>Laskennallisen sote-rahoituksen osuudet</t>
  </si>
  <si>
    <t xml:space="preserve">2030 </t>
  </si>
  <si>
    <t>Laskennallisen pela-rahoituksen osuudet</t>
  </si>
  <si>
    <t>VM/HVO 30.4.2026</t>
  </si>
  <si>
    <t>Arvio aluekohtaisen rahoituksen kehityksestä vuosille 2027–2030</t>
  </si>
  <si>
    <t>Aluekohtaisen rahoituksen muutos vuosittain, prosenttia</t>
  </si>
  <si>
    <t>Vähimmäistason turvaava tasaus, milj. euroa</t>
  </si>
  <si>
    <t>Hyvinvointialueiden rahoituksen painelaskelma kuvaa arvion aluekohtaisesta rahoituksen kehityksestä vuosille 2027–2030.</t>
  </si>
  <si>
    <t>Mikko Herzig, erityisasiantuntija</t>
  </si>
  <si>
    <t>02955 30029 / etunimi.sukunimi@gov.fi</t>
  </si>
  <si>
    <t>* Siirtymätasaukset perustuvat 30.4.2026 julkaistuun siirtymätasauslaskelmaan. Siirtymätasaukset sisältävät rahoituslakiesityksen mukaiset porrastusmuutokset ja säästöt.</t>
  </si>
  <si>
    <r>
      <t xml:space="preserve">Laskelmassa on huomioitu arvio jälkikäteistarkistuksesta vuosille 2028–2030. Vuoden 2027 jälkikäteistarkistus perustuu alueiden raportoimiin vuoden 2025 tilinpäätöstietoihin. Vuosien 2028–2030 jälkikäteistarkistus perustuu hyvinvointialueiden raportoimiin vuosien 2026–2028 talousarvio- ja taloussuunnitelmatietoihin, joiden mukaista kustannuskehitystä on alennettu noin 200 milj. euroa vuoden 2025 tuloksen parantumiseen perustuen. </t>
    </r>
    <r>
      <rPr>
        <b/>
        <sz val="11"/>
        <color theme="1"/>
        <rFont val="Arial"/>
        <family val="2"/>
        <scheme val="minor"/>
      </rPr>
      <t xml:space="preserve">Laskelmassa huomioitu vuosien 2028–2030 jälkikäteistarkistus on siten arvio. </t>
    </r>
    <r>
      <rPr>
        <sz val="11"/>
        <color theme="1"/>
        <rFont val="Arial"/>
        <family val="2"/>
        <scheme val="minor"/>
      </rPr>
      <t>Kunkin vuoden rahoituksessa huomioitava lopullinen jälkikäteistarkistus määritellään alueiden toteutuneen nettokustannuskehityksen mukaisesti. Jälkikäteistarkistuksessa on huomioitu omavastuuosuus rahoituslain mukaisesti.</t>
    </r>
  </si>
  <si>
    <t>Arvio aluekohtaisen rahoituksen kehityksestä, milj. euroa. Vuosien 2023–2026 rahoitus toteutuneen rahoituksen mukainen.</t>
  </si>
  <si>
    <t>Laskennallisen rahoituksen aluekohtainen kohdentuminen perustuu laskelmassa pääosin 30.4.2026 julkaistun vuoden 2027 ennakollisen rahoituslaskelman mukaiseen tilastotietoon. Saaristoisuuden määräytymistekijää ja pelastustoimen riskiruutuja koskevat tilastotiedot valmistuvat vasta myöhemmin vuoden 2026 aikana, joten niiden osalta on käytetty vuoden 2026 rahoituksessa huomioitua tilastotietoa. Vuosien 2028–2030 rahoituksen kohdentumisessa huomioidaan lisäksi asukasmäärä Tilastokeskuksen väestöennusteen (2024) mukaisen vuosien 2026–2028 asukasmäärän mukaan. Tarvekertoimet on huomioitu laskelmassa vuoden 2024 tarvekertoimien mukaisina vuodesta 2028 eteenpäin.</t>
  </si>
  <si>
    <r>
      <t>Rahoituksen aluekohtainen kohdentuminen perustuu vuoden 2027 rahoituksessa huomioituun tilastotietoon lukuun ottamatta asukasmäärää, joka huomioidaan vuosien 2028–2030 rahoituksessa Tilastokeskuksen väestöennusteen (2024) mukaisen vuosien 2026–2028 asukasmäärän mukaan. Tarvekertoimet on huomioitu laskelmassa vuoden 2024 tarvekertoimien mukaisina vuodesta 202</t>
    </r>
    <r>
      <rPr>
        <sz val="11"/>
        <rFont val="Arial"/>
        <family val="2"/>
        <scheme val="minor"/>
      </rPr>
      <t>8 eteenpäin</t>
    </r>
    <r>
      <rPr>
        <sz val="11"/>
        <color theme="1"/>
        <rFont val="Arial"/>
        <family val="2"/>
        <scheme val="minor"/>
      </rPr>
      <t>. Laskelmassa on huomioitu myös aluekohtaiset siirtymätasaukset 30.4.2026 julkaistun laskelman mukaisesti.</t>
    </r>
  </si>
  <si>
    <r>
      <t>Siirtymätasaukset on huomioitu 30.4.2026 julkaistun laskelman (</t>
    </r>
    <r>
      <rPr>
        <i/>
        <sz val="11"/>
        <color theme="1"/>
        <rFont val="Arial"/>
        <family val="2"/>
        <scheme val="major"/>
      </rPr>
      <t>Hyvinvointialueiden siirtymäkausi 2024–2030, 30.4.2026</t>
    </r>
    <r>
      <rPr>
        <sz val="11"/>
        <color theme="1"/>
        <rFont val="Arial"/>
        <family val="2"/>
        <scheme val="major"/>
      </rPr>
      <t>) mukaisina ja niissä on huomiotu rahoituslain hallituksen esityksessä  (HE 56/2026 vp) esitetyt muutokset.</t>
    </r>
  </si>
  <si>
    <r>
      <rPr>
        <i/>
        <sz val="11"/>
        <rFont val="Arial"/>
        <family val="2"/>
        <scheme val="major"/>
      </rPr>
      <t>Jälkikäteistarkistus</t>
    </r>
    <r>
      <rPr>
        <sz val="11"/>
        <rFont val="Arial"/>
        <family val="2"/>
        <scheme val="major"/>
      </rPr>
      <t xml:space="preserve">-välilehdellä kuvataan, miten jälkikäteistarkistus on huomioitu rahoituksen painelaskelmassa. Vuoden 2027 jälkikäteistarkistus perustuu alueiden raportoimiin vuoden 2025 tilinpäätöstietoihin ja vuosien 2028–2030 jälkikäteistarkistus hyvinvointialueiden raportoimiin talousarvio- ja taloussuunnitelmatietoihin, joiden lisäksi on huomioitu vuoden 2025 tilinpäätöksiin perustuva alennettu kustannuskehitys. </t>
    </r>
    <r>
      <rPr>
        <b/>
        <sz val="11"/>
        <rFont val="Arial"/>
        <family val="2"/>
        <scheme val="major"/>
      </rPr>
      <t>Laskelmassa huomioitu vuosien 2028–2030 jälkikäteistarkistus on siten arvio.</t>
    </r>
    <r>
      <rPr>
        <sz val="11"/>
        <rFont val="Arial"/>
        <family val="2"/>
        <scheme val="major"/>
      </rPr>
      <t xml:space="preserve"> Kunkin vuoden rahoituksessa huomioitava lopullinen jälkikäteistarkistus määritellään alueiden toteutuneen nettokustannuskehityksen mukaisesti.</t>
    </r>
  </si>
  <si>
    <t>2023–2024</t>
  </si>
  <si>
    <t>2024–2025</t>
  </si>
  <si>
    <t>2025–2026</t>
  </si>
  <si>
    <t>2026–2027</t>
  </si>
  <si>
    <t>2027–2028</t>
  </si>
  <si>
    <t>2028–2029</t>
  </si>
  <si>
    <t>2029–2030</t>
  </si>
  <si>
    <r>
      <t xml:space="preserve">Rahoituslain vähimmäistasoa turvaava tasaus on hyvinvointialueiden rahoituslain hallituksen esityksessä (HE 56/2026 vp) ehdotettu uusi osa rahoitusmallia. Tasausmallin mukaan niiden hyvinvointialueiden, joiden vuosikohtainen rahoitus laskennallisen rahoituksen ja siirtymätasauksen perusteella muutoin vähenisi, rahoitukseen lisätään kyseiselle varainhoitovuodelle se määrä, jonka lisäämisen jälkeen hyvinvointialueen rahoituksen määrä vastaa sen edellisen vuoden rahoituksen määrää. Rahoituksen yhteenlaskettuja lisäyksiä vastaava määrä rahoitusta vähennetään vuosittain asukasta kohden yhtä suurena eränä niiden alueiden rahoituksesta, joiden rahoituksen kasvu ylittää koko maan keskimääräisen rahoituksen kasvun. Vähennys voidaan kuitenkin tehdä vain siihen määrään, että vähennyksen jälkeen yhdenkään näistä alueista rahoitus ei alita koko maan rahoituksen keskimääräistä kasvua. Rahoituksen vähimmäistasoa turvaavan tasauksen laskentatapa on kuvattu tarkemmin laskelmassa </t>
    </r>
    <r>
      <rPr>
        <i/>
        <sz val="11"/>
        <color theme="1"/>
        <rFont val="Arial"/>
        <family val="2"/>
        <scheme val="major"/>
      </rPr>
      <t xml:space="preserve">Hyvinvointialueiden rahoituslaskelma 2027, 30.4.2026. </t>
    </r>
  </si>
  <si>
    <t>2025*</t>
  </si>
  <si>
    <t>2026*</t>
  </si>
  <si>
    <t>* Vuosien 2025 ja 2026 jälkikäteistarkistuksen kohdentuminen perustuu kyseisten vuosien toteutuneeseen rahoitukseen.</t>
  </si>
  <si>
    <r>
      <t xml:space="preserve">Laskelman pohjan muodostaa hyvinvointialueiden vuoden 2027 rahoitus, joka on 30.4.2026 julkaistun rahoituslaskelman mukainen. Laskelmassa koko maan tason rahoitus korotetaan vuosille 2028–2030 hyvinvointialueiden hintaindeksillä ja THL:n SOME-mallin mukaisella koko maan palvelutarpeen kasvuarviolla. </t>
    </r>
    <r>
      <rPr>
        <b/>
        <sz val="11"/>
        <color theme="1"/>
        <rFont val="Arial"/>
        <family val="2"/>
        <scheme val="minor"/>
      </rPr>
      <t xml:space="preserve">Painelaskelmassa on huomioitu eduskuntaan 16.4.2026 annetun rahoituslakiesityksen (HE 56/2026 vp) mukaiset muutokset. </t>
    </r>
    <r>
      <rPr>
        <sz val="11"/>
        <color theme="1"/>
        <rFont val="Arial"/>
        <family val="2"/>
        <scheme val="minor"/>
      </rPr>
      <t xml:space="preserve">Tämä tarkoittaa sitä, että palvelutarpeen kasvun määräaikaista 0,2 %-yksikön korotusta ei huomioida vuonna 2028 ja 2029 ja vuodesta 2027 </t>
    </r>
    <r>
      <rPr>
        <sz val="11"/>
        <rFont val="Arial"/>
        <family val="2"/>
        <scheme val="minor"/>
      </rPr>
      <t xml:space="preserve">eteenpäin </t>
    </r>
    <r>
      <rPr>
        <sz val="11"/>
        <color theme="1"/>
        <rFont val="Arial"/>
        <family val="2"/>
        <scheme val="minor"/>
      </rPr>
      <t>palvelutarpeen kasvusta huomioidaan 60 prosenttia. Rahoituslakiesityksen mukaan siirtymätasausten porrastuksia muutetaan ja siirtymätasausten valtion rahoittamaa osuutta siirretään hyvinvointialueiden rahoitettavaksi niin, että koko maan tasolla yhteenlasketut siirtymätasaukset ovat 65 milj. euroa pienemmät vuonna 2028 ja 120 milj. euroa pienemmät vuodesta 2029 alkaen.</t>
    </r>
  </si>
  <si>
    <t>Jälkikäteistarkistuksen laskennassa käytetyissä hyvinvointialueiden raportoimissa vuosien 2026–2028 talousarvio- ja taloussuunnitelmatietoihin perustuvissa nettokustannuksissa huomioidaan 50 prosenttia alueiden vuoden 2025 tuloksen muutoksesta suhteessa hyvinvointialueiden vuoden 2026 talousarvioiden laadinnassa käyttämään vuoden 2025 tilikauden tuloksen arvioon. Tämä tarkoittaa sitä, että laskelmassa vuosien 2026–2028 nettokustannukset huomioidaan 217 milj. euroa alueiden raportoimia talousarvio- ja taloussuunnitelmatietoja matalampana. Laskentatapa vastaa kevään 2026 julkisen talouden suunnitelmassa käytettyä jälkikäteistarkistuksen arviota.</t>
  </si>
  <si>
    <t>Vuonna 2025 rahoitukseen lisättiin ensimmäistä kertaa jälkikäteistarkistus (n. 1,4 mrd. euroa) vuoden 2023 yleiskatteisen rahoituksen ja nettokustannusten välisen erotuksen (yksinkertaistetusti tilikauden tuloksen) perusteella. Tämä lisäys jää rahoituksen pohjaan vuodesta 2025 alkaen. Vuodesta 2026 eteenpäin jälkikäteistarkistus määritellään lisäyksenä tai vähennyksenä suhteessa rahoituksen pohjassa jo olevaan jälkikäteistarkistuksen määrään. Jälkikäteistarkituksen laskennassa huomioidaan tuloksen muutos edellisestä vuodesta ja lisäksi kunakin vuonna rahoitukseen lisätty tai vähennetty jälkikäteistarkistus. Esimerkiksi vuoden 2027 jälkikäteistarkistuksen laskennassa huomioidaan tuloksen muutos vuodesta 2024 vuoteen 2025 sekä vuonna 2025 rahoitukseen lisätty jälkikäteistarkistus.</t>
  </si>
  <si>
    <t>Jälkikäteistarkistus tehdään erikseen sekä sosiaali- ja terveydenhuollon että pelastustoimen, koska niissä rahoituksen korotus poikkeaa toisistaan. Sote-rahoitusta korotetaan palvelutarpeella ja hyvinvointialueindeksillä, kun pela-rahoitusta korotetaan vain hyvinvointialueindeksillä. Rahoituslain mukaisesti jälkikäteistarkistuksessa huomioidaan myös portaittain kasvava omavastuu vuodesta 2026 alkaen sekä hyvinvointialueille myönnetty lisärahoitus. Vuoden 2027 rahoituksen jälkikäteistarkistuksessa huomioidaan siten vuonna 2025 Pohjois-Karjalan hyvinvointialueelle myönnetty 2,6 milj. euron lisärahoitus.</t>
  </si>
  <si>
    <t>Sosiaali- ja terveydenhuollon laskennallinen rahoitus ilman jälkikäteistarkistusta, milj. euroa</t>
  </si>
  <si>
    <t>Pelastustoimen laskennallinen rahoitus ilman jälkikäteistarkistusta, milj. euroa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</si>
</sst>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_-* #,##0.00\ _€_-;\-* #,##0.00\ _€_-;_-* &quot;-&quot;??\ _€_-;_-@_-"/>
    <numFmt numFmtId="165" formatCode="0.000\ %"/>
    <numFmt numFmtId="166" formatCode="_-* #,##0_-;\-* #,##0_-;_-* &quot;-&quot;??_-;_-@_-"/>
    <numFmt numFmtId="167" formatCode="#,##0_ ;[Red]\-#,##0\ "/>
    <numFmt numFmtId="168" formatCode="0.0\ %"/>
    <numFmt numFmtId="169" formatCode="#,##0.0000_ ;[Red]\-#,##0.0000\ "/>
  </numFmts>
  <fonts count="27" x14ac:knownFonts="1">
    <font>
      <sz val="11"/>
      <color theme="1"/>
      <name val="Arial"/>
      <family val="2"/>
      <scheme val="minor"/>
    </font>
    <font>
      <sz val="11"/>
      <color theme="1"/>
      <name val="Arial"/>
      <family val="2"/>
      <scheme val="minor"/>
    </font>
    <font>
      <sz val="11"/>
      <name val="Arial"/>
      <family val="2"/>
      <scheme val="minor"/>
    </font>
    <font>
      <sz val="10"/>
      <name val="Arial"/>
      <family val="2"/>
    </font>
    <font>
      <sz val="11"/>
      <color rgb="FFFF0000"/>
      <name val="Arial"/>
      <family val="2"/>
      <scheme val="minor"/>
    </font>
    <font>
      <sz val="18"/>
      <color theme="3"/>
      <name val="Arial"/>
      <family val="2"/>
      <scheme val="major"/>
    </font>
    <font>
      <sz val="8"/>
      <name val="Arial"/>
      <family val="2"/>
      <scheme val="minor"/>
    </font>
    <font>
      <b/>
      <sz val="15"/>
      <color theme="3"/>
      <name val="Arial"/>
      <family val="2"/>
      <scheme val="minor"/>
    </font>
    <font>
      <b/>
      <sz val="16"/>
      <color theme="4"/>
      <name val="Arial"/>
      <family val="2"/>
      <scheme val="major"/>
    </font>
    <font>
      <sz val="11"/>
      <color theme="1"/>
      <name val="Arial"/>
      <family val="2"/>
      <scheme val="major"/>
    </font>
    <font>
      <sz val="11"/>
      <name val="Arial"/>
      <family val="2"/>
      <scheme val="major"/>
    </font>
    <font>
      <b/>
      <sz val="11"/>
      <color theme="1"/>
      <name val="Arial"/>
      <family val="2"/>
      <scheme val="major"/>
    </font>
    <font>
      <b/>
      <sz val="11"/>
      <color theme="0"/>
      <name val="Arial"/>
      <family val="2"/>
      <scheme val="major"/>
    </font>
    <font>
      <i/>
      <sz val="11"/>
      <name val="Arial"/>
      <family val="2"/>
      <scheme val="major"/>
    </font>
    <font>
      <b/>
      <sz val="11"/>
      <color rgb="FFFF0000"/>
      <name val="Arial"/>
      <family val="2"/>
      <scheme val="major"/>
    </font>
    <font>
      <b/>
      <sz val="12"/>
      <color theme="1"/>
      <name val="Arial"/>
      <family val="2"/>
      <scheme val="major"/>
    </font>
    <font>
      <u/>
      <sz val="11"/>
      <color theme="10"/>
      <name val="Arial"/>
      <family val="2"/>
      <scheme val="minor"/>
    </font>
    <font>
      <i/>
      <u/>
      <sz val="11"/>
      <color theme="10"/>
      <name val="Arial"/>
      <family val="2"/>
      <scheme val="minor"/>
    </font>
    <font>
      <b/>
      <sz val="16"/>
      <color theme="3"/>
      <name val="Arial"/>
      <family val="2"/>
      <scheme val="minor"/>
    </font>
    <font>
      <b/>
      <sz val="16"/>
      <color theme="3"/>
      <name val="Arial"/>
      <family val="2"/>
      <scheme val="major"/>
    </font>
    <font>
      <sz val="11"/>
      <color rgb="FFFF0000"/>
      <name val="Arial"/>
      <family val="2"/>
      <scheme val="major"/>
    </font>
    <font>
      <b/>
      <sz val="11"/>
      <name val="Arial"/>
      <family val="2"/>
      <scheme val="major"/>
    </font>
    <font>
      <sz val="11"/>
      <color rgb="FF000000"/>
      <name val="Arial"/>
      <family val="2"/>
      <scheme val="major"/>
    </font>
    <font>
      <b/>
      <sz val="11"/>
      <color rgb="FF000000"/>
      <name val="Arial"/>
      <family val="2"/>
      <scheme val="major"/>
    </font>
    <font>
      <i/>
      <sz val="11"/>
      <color theme="1"/>
      <name val="Arial"/>
      <family val="2"/>
      <scheme val="major"/>
    </font>
    <font>
      <sz val="11"/>
      <color theme="0"/>
      <name val="Arial"/>
      <family val="2"/>
      <scheme val="major"/>
    </font>
    <font>
      <b/>
      <sz val="11"/>
      <color theme="1"/>
      <name val="Arial"/>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4"/>
        <bgColor theme="4"/>
      </patternFill>
    </fill>
    <fill>
      <patternFill patternType="solid">
        <fgColor theme="4"/>
        <bgColor indexed="64"/>
      </patternFill>
    </fill>
    <fill>
      <patternFill patternType="solid">
        <fgColor theme="7" tint="0.79998168889431442"/>
        <bgColor indexed="64"/>
      </patternFill>
    </fill>
    <fill>
      <patternFill patternType="solid">
        <fgColor theme="7" tint="0.79998168889431442"/>
        <bgColor indexed="65"/>
      </patternFill>
    </fill>
    <fill>
      <patternFill patternType="solid">
        <fgColor theme="4"/>
        <bgColor theme="8"/>
      </patternFill>
    </fill>
  </fills>
  <borders count="9">
    <border>
      <left/>
      <right/>
      <top/>
      <bottom/>
      <diagonal/>
    </border>
    <border>
      <left/>
      <right/>
      <top style="thin">
        <color theme="4"/>
      </top>
      <bottom/>
      <diagonal/>
    </border>
    <border>
      <left style="thin">
        <color theme="4"/>
      </left>
      <right/>
      <top/>
      <bottom/>
      <diagonal/>
    </border>
    <border>
      <left style="thin">
        <color theme="4"/>
      </left>
      <right/>
      <top style="thin">
        <color theme="4"/>
      </top>
      <bottom/>
      <diagonal/>
    </border>
    <border>
      <left/>
      <right/>
      <top style="thin">
        <color theme="4"/>
      </top>
      <bottom style="thin">
        <color theme="4"/>
      </bottom>
      <diagonal/>
    </border>
    <border>
      <left/>
      <right/>
      <top/>
      <bottom style="thick">
        <color theme="4"/>
      </bottom>
      <diagonal/>
    </border>
    <border>
      <left/>
      <right style="thin">
        <color theme="4"/>
      </right>
      <top style="thin">
        <color theme="4"/>
      </top>
      <bottom/>
      <diagonal/>
    </border>
    <border>
      <left/>
      <right style="thin">
        <color theme="4"/>
      </right>
      <top style="thin">
        <color theme="4"/>
      </top>
      <bottom style="thin">
        <color theme="4"/>
      </bottom>
      <diagonal/>
    </border>
    <border>
      <left style="thin">
        <color theme="4"/>
      </left>
      <right/>
      <top style="thin">
        <color theme="4"/>
      </top>
      <bottom style="thin">
        <color theme="4"/>
      </bottom>
      <diagonal/>
    </border>
  </borders>
  <cellStyleXfs count="9">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 fillId="0" borderId="0"/>
    <xf numFmtId="0" fontId="5" fillId="0" borderId="0" applyNumberFormat="0" applyFill="0" applyBorder="0" applyAlignment="0" applyProtection="0"/>
    <xf numFmtId="0" fontId="7" fillId="0" borderId="5" applyNumberFormat="0" applyFill="0" applyAlignment="0" applyProtection="0"/>
    <xf numFmtId="0" fontId="1" fillId="6" borderId="0" applyNumberFormat="0" applyBorder="0" applyAlignment="0" applyProtection="0"/>
    <xf numFmtId="0" fontId="16" fillId="0" borderId="0" applyNumberFormat="0" applyFill="0" applyBorder="0" applyAlignment="0" applyProtection="0"/>
  </cellStyleXfs>
  <cellXfs count="113">
    <xf numFmtId="0" fontId="0" fillId="0" borderId="0" xfId="0"/>
    <xf numFmtId="3" fontId="0" fillId="0" borderId="0" xfId="0" applyNumberFormat="1"/>
    <xf numFmtId="0" fontId="4" fillId="0" borderId="0" xfId="0" applyFont="1"/>
    <xf numFmtId="0" fontId="0" fillId="0" borderId="0" xfId="0" applyAlignment="1">
      <alignment wrapText="1"/>
    </xf>
    <xf numFmtId="0" fontId="4" fillId="0" borderId="0" xfId="0" applyFont="1" applyAlignment="1">
      <alignment wrapText="1"/>
    </xf>
    <xf numFmtId="0" fontId="2" fillId="0" borderId="0" xfId="0" applyFont="1"/>
    <xf numFmtId="0" fontId="8" fillId="0" borderId="0" xfId="5" applyFont="1"/>
    <xf numFmtId="0" fontId="9" fillId="0" borderId="0" xfId="0" applyFont="1"/>
    <xf numFmtId="0" fontId="10" fillId="0" borderId="0" xfId="0" applyFont="1"/>
    <xf numFmtId="166" fontId="9" fillId="0" borderId="0" xfId="2" applyNumberFormat="1" applyFont="1"/>
    <xf numFmtId="166" fontId="9" fillId="0" borderId="0" xfId="0" applyNumberFormat="1" applyFont="1"/>
    <xf numFmtId="167" fontId="9" fillId="0" borderId="0" xfId="0" applyNumberFormat="1" applyFont="1"/>
    <xf numFmtId="168" fontId="9" fillId="0" borderId="0" xfId="3" applyNumberFormat="1" applyFont="1" applyBorder="1"/>
    <xf numFmtId="3" fontId="9" fillId="0" borderId="0" xfId="0" applyNumberFormat="1" applyFont="1"/>
    <xf numFmtId="0" fontId="11" fillId="0" borderId="0" xfId="0" applyFont="1"/>
    <xf numFmtId="166" fontId="11" fillId="0" borderId="0" xfId="2" applyNumberFormat="1" applyFont="1" applyFill="1" applyBorder="1"/>
    <xf numFmtId="3" fontId="11" fillId="0" borderId="0" xfId="0" applyNumberFormat="1" applyFont="1"/>
    <xf numFmtId="0" fontId="15" fillId="5" borderId="0" xfId="0" applyFont="1" applyFill="1"/>
    <xf numFmtId="0" fontId="11" fillId="5" borderId="0" xfId="0" applyFont="1" applyFill="1"/>
    <xf numFmtId="166" fontId="11" fillId="5" borderId="0" xfId="0" applyNumberFormat="1" applyFont="1" applyFill="1"/>
    <xf numFmtId="0" fontId="14" fillId="5" borderId="0" xfId="0" applyFont="1" applyFill="1"/>
    <xf numFmtId="168" fontId="9" fillId="0" borderId="0" xfId="3" applyNumberFormat="1" applyFont="1" applyFill="1" applyBorder="1"/>
    <xf numFmtId="166" fontId="9" fillId="0" borderId="0" xfId="2" applyNumberFormat="1" applyFont="1" applyFill="1"/>
    <xf numFmtId="0" fontId="17" fillId="0" borderId="0" xfId="8" applyFont="1" applyAlignment="1">
      <alignment wrapText="1"/>
    </xf>
    <xf numFmtId="0" fontId="18" fillId="0" borderId="0" xfId="6" applyFont="1" applyBorder="1" applyAlignment="1">
      <alignment wrapText="1"/>
    </xf>
    <xf numFmtId="0" fontId="19" fillId="0" borderId="0" xfId="6" applyFont="1" applyBorder="1" applyAlignment="1"/>
    <xf numFmtId="0" fontId="19" fillId="0" borderId="0" xfId="6" applyFont="1" applyBorder="1"/>
    <xf numFmtId="0" fontId="11" fillId="2" borderId="0" xfId="0" applyFont="1" applyFill="1"/>
    <xf numFmtId="0" fontId="9" fillId="0" borderId="0" xfId="0" applyFont="1" applyAlignment="1">
      <alignment horizontal="right"/>
    </xf>
    <xf numFmtId="0" fontId="9" fillId="2" borderId="0" xfId="0" applyFont="1" applyFill="1"/>
    <xf numFmtId="0" fontId="12" fillId="3" borderId="0" xfId="0" applyFont="1" applyFill="1"/>
    <xf numFmtId="0" fontId="12" fillId="3" borderId="0" xfId="0" applyFont="1" applyFill="1" applyAlignment="1">
      <alignment horizontal="right"/>
    </xf>
    <xf numFmtId="10" fontId="20" fillId="0" borderId="0" xfId="3" applyNumberFormat="1" applyFont="1"/>
    <xf numFmtId="3" fontId="20" fillId="0" borderId="0" xfId="0" applyNumberFormat="1" applyFont="1" applyAlignment="1">
      <alignment vertical="top"/>
    </xf>
    <xf numFmtId="166" fontId="9" fillId="0" borderId="0" xfId="2" applyNumberFormat="1" applyFont="1" applyBorder="1" applyAlignment="1"/>
    <xf numFmtId="166" fontId="22" fillId="0" borderId="0" xfId="2" applyNumberFormat="1" applyFont="1" applyBorder="1" applyAlignment="1"/>
    <xf numFmtId="166" fontId="23" fillId="0" borderId="0" xfId="2" applyNumberFormat="1" applyFont="1" applyBorder="1" applyAlignment="1"/>
    <xf numFmtId="0" fontId="20" fillId="0" borderId="0" xfId="0" applyFont="1"/>
    <xf numFmtId="0" fontId="21" fillId="2" borderId="0" xfId="0" applyFont="1" applyFill="1"/>
    <xf numFmtId="167" fontId="11" fillId="0" borderId="0" xfId="2" applyNumberFormat="1" applyFont="1" applyFill="1" applyBorder="1" applyAlignment="1"/>
    <xf numFmtId="167" fontId="11" fillId="0" borderId="0" xfId="0" applyNumberFormat="1" applyFont="1"/>
    <xf numFmtId="0" fontId="12" fillId="4" borderId="2" xfId="0" applyFont="1" applyFill="1" applyBorder="1"/>
    <xf numFmtId="49" fontId="12" fillId="4" borderId="0" xfId="2" applyNumberFormat="1" applyFont="1" applyFill="1" applyBorder="1" applyAlignment="1">
      <alignment horizontal="right"/>
    </xf>
    <xf numFmtId="167" fontId="25" fillId="0" borderId="0" xfId="2" applyNumberFormat="1" applyFont="1" applyBorder="1"/>
    <xf numFmtId="10" fontId="9" fillId="0" borderId="0" xfId="3" applyNumberFormat="1" applyFont="1" applyBorder="1"/>
    <xf numFmtId="167" fontId="9" fillId="0" borderId="0" xfId="3" applyNumberFormat="1" applyFont="1" applyBorder="1"/>
    <xf numFmtId="0" fontId="12" fillId="4" borderId="3" xfId="0" applyFont="1" applyFill="1" applyBorder="1"/>
    <xf numFmtId="49" fontId="12" fillId="4" borderId="1" xfId="2" applyNumberFormat="1" applyFont="1" applyFill="1" applyBorder="1" applyAlignment="1">
      <alignment horizontal="right"/>
    </xf>
    <xf numFmtId="167" fontId="12" fillId="4" borderId="0" xfId="2" applyNumberFormat="1" applyFont="1" applyFill="1" applyBorder="1" applyAlignment="1">
      <alignment horizontal="right"/>
    </xf>
    <xf numFmtId="0" fontId="21" fillId="0" borderId="0" xfId="0" applyFont="1"/>
    <xf numFmtId="0" fontId="24" fillId="5" borderId="0" xfId="0" applyFont="1" applyFill="1"/>
    <xf numFmtId="167" fontId="24" fillId="5" borderId="0" xfId="0" applyNumberFormat="1" applyFont="1" applyFill="1"/>
    <xf numFmtId="168" fontId="24" fillId="5" borderId="0" xfId="3" applyNumberFormat="1" applyFont="1" applyFill="1" applyBorder="1"/>
    <xf numFmtId="167" fontId="24" fillId="5" borderId="0" xfId="3" applyNumberFormat="1" applyFont="1" applyFill="1" applyBorder="1"/>
    <xf numFmtId="0" fontId="24" fillId="6" borderId="0" xfId="7" applyFont="1"/>
    <xf numFmtId="169" fontId="24" fillId="6" borderId="0" xfId="7" applyNumberFormat="1" applyFont="1"/>
    <xf numFmtId="9" fontId="24" fillId="6" borderId="0" xfId="7" applyNumberFormat="1" applyFont="1"/>
    <xf numFmtId="9" fontId="24" fillId="6" borderId="0" xfId="7" applyNumberFormat="1" applyFont="1" applyBorder="1"/>
    <xf numFmtId="167" fontId="11" fillId="5" borderId="0" xfId="0" applyNumberFormat="1" applyFont="1" applyFill="1"/>
    <xf numFmtId="167" fontId="21" fillId="2" borderId="0" xfId="0" applyNumberFormat="1" applyFont="1" applyFill="1"/>
    <xf numFmtId="167" fontId="12" fillId="4" borderId="0" xfId="0" applyNumberFormat="1" applyFont="1" applyFill="1"/>
    <xf numFmtId="49" fontId="12" fillId="4" borderId="0" xfId="0" applyNumberFormat="1" applyFont="1" applyFill="1" applyAlignment="1">
      <alignment horizontal="right"/>
    </xf>
    <xf numFmtId="167" fontId="10" fillId="0" borderId="0" xfId="0" applyNumberFormat="1" applyFont="1"/>
    <xf numFmtId="167" fontId="21" fillId="0" borderId="0" xfId="0" applyNumberFormat="1" applyFont="1"/>
    <xf numFmtId="10" fontId="13" fillId="0" borderId="0" xfId="3" applyNumberFormat="1" applyFont="1" applyFill="1" applyBorder="1"/>
    <xf numFmtId="10" fontId="10" fillId="0" borderId="0" xfId="3" applyNumberFormat="1" applyFont="1" applyFill="1" applyBorder="1"/>
    <xf numFmtId="168" fontId="10" fillId="0" borderId="0" xfId="3" applyNumberFormat="1" applyFont="1" applyFill="1" applyBorder="1"/>
    <xf numFmtId="168" fontId="21" fillId="0" borderId="0" xfId="3" applyNumberFormat="1" applyFont="1" applyFill="1" applyBorder="1"/>
    <xf numFmtId="167" fontId="12" fillId="4" borderId="3" xfId="0" applyNumberFormat="1" applyFont="1" applyFill="1" applyBorder="1"/>
    <xf numFmtId="49" fontId="12" fillId="4" borderId="1" xfId="0" applyNumberFormat="1" applyFont="1" applyFill="1" applyBorder="1" applyAlignment="1">
      <alignment horizontal="right"/>
    </xf>
    <xf numFmtId="167" fontId="10" fillId="0" borderId="3" xfId="0" applyNumberFormat="1" applyFont="1" applyBorder="1"/>
    <xf numFmtId="168" fontId="10" fillId="0" borderId="1" xfId="3" applyNumberFormat="1" applyFont="1" applyBorder="1"/>
    <xf numFmtId="168" fontId="10" fillId="0" borderId="6" xfId="3" applyNumberFormat="1" applyFont="1" applyBorder="1"/>
    <xf numFmtId="167" fontId="21" fillId="0" borderId="8" xfId="0" applyNumberFormat="1" applyFont="1" applyBorder="1"/>
    <xf numFmtId="168" fontId="21" fillId="0" borderId="4" xfId="3" applyNumberFormat="1" applyFont="1" applyBorder="1"/>
    <xf numFmtId="168" fontId="21" fillId="0" borderId="7" xfId="3" applyNumberFormat="1" applyFont="1" applyBorder="1"/>
    <xf numFmtId="0" fontId="9" fillId="0" borderId="0" xfId="0" applyFont="1" applyAlignment="1">
      <alignment vertical="top" wrapText="1"/>
    </xf>
    <xf numFmtId="167" fontId="0" fillId="0" borderId="0" xfId="0" applyNumberFormat="1"/>
    <xf numFmtId="167" fontId="9" fillId="0" borderId="0" xfId="0" applyNumberFormat="1" applyFont="1" applyFill="1"/>
    <xf numFmtId="167" fontId="11" fillId="0" borderId="0" xfId="0" applyNumberFormat="1" applyFont="1" applyFill="1"/>
    <xf numFmtId="0" fontId="0" fillId="0" borderId="0" xfId="0" applyFont="1" applyAlignment="1">
      <alignment wrapText="1"/>
    </xf>
    <xf numFmtId="0" fontId="12" fillId="4" borderId="0" xfId="0" applyFont="1" applyFill="1" applyBorder="1"/>
    <xf numFmtId="0" fontId="9" fillId="4" borderId="0" xfId="0" applyFont="1" applyFill="1" applyBorder="1" applyAlignment="1">
      <alignment wrapText="1"/>
    </xf>
    <xf numFmtId="0" fontId="12" fillId="4" borderId="0" xfId="0" applyFont="1" applyFill="1" applyBorder="1" applyAlignment="1">
      <alignment wrapText="1"/>
    </xf>
    <xf numFmtId="0" fontId="9" fillId="0" borderId="0" xfId="0" applyFont="1" applyBorder="1"/>
    <xf numFmtId="0" fontId="11" fillId="0" borderId="0" xfId="0" applyFont="1" applyBorder="1"/>
    <xf numFmtId="3" fontId="24" fillId="0" borderId="0" xfId="2" applyNumberFormat="1" applyFont="1" applyBorder="1"/>
    <xf numFmtId="0" fontId="26" fillId="0" borderId="0" xfId="0" applyFont="1" applyAlignment="1">
      <alignment wrapText="1"/>
    </xf>
    <xf numFmtId="0" fontId="11" fillId="2" borderId="0" xfId="0" applyFont="1" applyFill="1" applyBorder="1"/>
    <xf numFmtId="0" fontId="9" fillId="2" borderId="0" xfId="0" applyFont="1" applyFill="1" applyBorder="1"/>
    <xf numFmtId="165" fontId="10" fillId="2" borderId="0" xfId="3" applyNumberFormat="1" applyFont="1" applyFill="1" applyBorder="1"/>
    <xf numFmtId="0" fontId="9" fillId="0" borderId="0" xfId="0" applyFont="1" applyBorder="1" applyAlignment="1">
      <alignment horizontal="right"/>
    </xf>
    <xf numFmtId="166" fontId="11" fillId="0" borderId="0" xfId="2" applyNumberFormat="1" applyFont="1" applyBorder="1" applyAlignment="1"/>
    <xf numFmtId="167" fontId="0" fillId="0" borderId="0" xfId="0" applyNumberFormat="1" applyAlignment="1"/>
    <xf numFmtId="0" fontId="9" fillId="0" borderId="0" xfId="0" applyFont="1" applyFill="1" applyBorder="1"/>
    <xf numFmtId="0" fontId="11" fillId="0" borderId="0" xfId="0" applyFont="1" applyFill="1" applyBorder="1"/>
    <xf numFmtId="168" fontId="11" fillId="0" borderId="0" xfId="3" applyNumberFormat="1" applyFont="1" applyFill="1" applyBorder="1"/>
    <xf numFmtId="0" fontId="12" fillId="4" borderId="0" xfId="0" applyFont="1" applyFill="1" applyBorder="1" applyAlignment="1">
      <alignment horizontal="right"/>
    </xf>
    <xf numFmtId="0" fontId="12" fillId="7" borderId="0" xfId="0" applyFont="1" applyFill="1" applyBorder="1" applyAlignment="1">
      <alignment horizontal="right"/>
    </xf>
    <xf numFmtId="3" fontId="9" fillId="0" borderId="0" xfId="0" applyNumberFormat="1" applyFont="1" applyFill="1" applyBorder="1"/>
    <xf numFmtId="3" fontId="9" fillId="0" borderId="0" xfId="0" applyNumberFormat="1" applyFont="1" applyBorder="1"/>
    <xf numFmtId="3" fontId="11" fillId="0" borderId="0" xfId="0" applyNumberFormat="1" applyFont="1" applyFill="1" applyBorder="1"/>
    <xf numFmtId="3" fontId="11" fillId="0" borderId="0" xfId="0" applyNumberFormat="1" applyFont="1" applyBorder="1"/>
    <xf numFmtId="49" fontId="12" fillId="4" borderId="6" xfId="0" applyNumberFormat="1" applyFont="1" applyFill="1" applyBorder="1" applyAlignment="1">
      <alignment horizontal="right"/>
    </xf>
    <xf numFmtId="167" fontId="10" fillId="0" borderId="0" xfId="0" applyNumberFormat="1" applyFont="1" applyFill="1"/>
    <xf numFmtId="167" fontId="21" fillId="0" borderId="0" xfId="0" applyNumberFormat="1" applyFont="1" applyFill="1"/>
    <xf numFmtId="3" fontId="11" fillId="0" borderId="0" xfId="2" applyNumberFormat="1" applyFont="1" applyBorder="1"/>
    <xf numFmtId="166" fontId="9" fillId="0" borderId="0" xfId="0" applyNumberFormat="1" applyFont="1" applyBorder="1"/>
    <xf numFmtId="166" fontId="11" fillId="0" borderId="0" xfId="0" applyNumberFormat="1" applyFont="1" applyBorder="1"/>
    <xf numFmtId="167" fontId="9" fillId="0" borderId="0" xfId="0" applyNumberFormat="1" applyFont="1" applyBorder="1"/>
    <xf numFmtId="167" fontId="11" fillId="0" borderId="0" xfId="0" applyNumberFormat="1" applyFont="1" applyBorder="1"/>
    <xf numFmtId="0" fontId="9" fillId="0" borderId="0" xfId="0" applyFont="1" applyAlignment="1">
      <alignment horizontal="left" wrapText="1"/>
    </xf>
    <xf numFmtId="0" fontId="10" fillId="0" borderId="0" xfId="0" applyFont="1" applyAlignment="1">
      <alignment horizontal="left" wrapText="1"/>
    </xf>
  </cellXfs>
  <cellStyles count="9">
    <cellStyle name="20% - Accent4" xfId="7" builtinId="42"/>
    <cellStyle name="Comma" xfId="2" builtinId="3"/>
    <cellStyle name="Erotin 2" xfId="1" xr:uid="{00000000-0005-0000-0000-000000000000}"/>
    <cellStyle name="Heading 1" xfId="6" builtinId="16"/>
    <cellStyle name="Hyperlink" xfId="8" builtinId="8"/>
    <cellStyle name="Normaali 2" xfId="4" xr:uid="{00000000-0005-0000-0000-000002000000}"/>
    <cellStyle name="Normal" xfId="0" builtinId="0"/>
    <cellStyle name="Percent" xfId="3" builtinId="5"/>
    <cellStyle name="Title" xfId="5" builtinId="15"/>
  </cellStyles>
  <dxfs count="90">
    <dxf>
      <font>
        <color rgb="FFFF0000"/>
      </font>
    </dxf>
    <dxf>
      <font>
        <color rgb="FFFF0000"/>
      </font>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dxf>
    <dxf>
      <font>
        <strike val="0"/>
        <outline val="0"/>
        <shadow val="0"/>
        <u val="none"/>
        <vertAlign val="baseline"/>
        <name val="Arial"/>
        <family val="2"/>
        <scheme val="major"/>
      </font>
    </dxf>
    <dxf>
      <font>
        <strike val="0"/>
        <outline val="0"/>
        <shadow val="0"/>
        <u val="none"/>
        <vertAlign val="baseline"/>
        <name val="Arial"/>
        <family val="2"/>
        <scheme val="major"/>
      </font>
    </dxf>
    <dxf>
      <border outline="0">
        <top style="thin">
          <color theme="4"/>
        </top>
      </border>
    </dxf>
    <dxf>
      <font>
        <strike val="0"/>
        <outline val="0"/>
        <shadow val="0"/>
        <u val="none"/>
        <vertAlign val="baseline"/>
        <name val="Arial"/>
        <family val="2"/>
        <scheme val="major"/>
      </font>
    </dxf>
    <dxf>
      <font>
        <b/>
        <i val="0"/>
        <strike val="0"/>
        <condense val="0"/>
        <extend val="0"/>
        <outline val="0"/>
        <shadow val="0"/>
        <u val="none"/>
        <vertAlign val="baseline"/>
        <sz val="11"/>
        <color theme="0"/>
        <name val="Arial"/>
        <family val="2"/>
        <scheme val="major"/>
      </font>
      <numFmt numFmtId="30" formatCode="@"/>
      <fill>
        <patternFill patternType="solid">
          <fgColor indexed="64"/>
          <bgColor theme="4"/>
        </patternFill>
      </fill>
      <alignment horizontal="right" vertical="bottom" textRotation="0" wrapText="0" indent="0" justifyLastLine="0" shrinkToFit="0" readingOrder="0"/>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name val="Arial"/>
        <family val="2"/>
        <scheme val="major"/>
      </font>
      <numFmt numFmtId="167" formatCode="#,##0_ ;[Red]\-#,##0\ "/>
    </dxf>
    <dxf>
      <font>
        <strike val="0"/>
        <outline val="0"/>
        <shadow val="0"/>
        <u val="none"/>
        <vertAlign val="baseline"/>
        <sz val="11"/>
        <color auto="1"/>
        <name val="Arial"/>
        <family val="2"/>
        <scheme val="major"/>
      </font>
      <numFmt numFmtId="167" formatCode="#,##0_ ;[Red]\-#,##0\ "/>
      <fill>
        <patternFill patternType="none">
          <fgColor indexed="64"/>
          <bgColor auto="1"/>
        </patternFill>
      </fill>
    </dxf>
    <dxf>
      <font>
        <strike val="0"/>
        <outline val="0"/>
        <shadow val="0"/>
        <u val="none"/>
        <vertAlign val="baseline"/>
        <sz val="11"/>
        <color auto="1"/>
        <name val="Arial"/>
        <family val="2"/>
        <scheme val="major"/>
      </font>
      <numFmt numFmtId="167" formatCode="#,##0_ ;[Red]\-#,##0\ "/>
      <fill>
        <patternFill patternType="none">
          <fgColor indexed="64"/>
          <bgColor auto="1"/>
        </patternFill>
      </fill>
    </dxf>
    <dxf>
      <font>
        <b val="0"/>
        <i val="0"/>
        <strike val="0"/>
        <condense val="0"/>
        <extend val="0"/>
        <outline val="0"/>
        <shadow val="0"/>
        <u val="none"/>
        <vertAlign val="baseline"/>
        <sz val="11"/>
        <color auto="1"/>
        <name val="Arial"/>
        <family val="2"/>
        <scheme val="major"/>
      </font>
      <numFmt numFmtId="167" formatCode="#,##0_ ;[Red]\-#,##0\ "/>
      <fill>
        <patternFill patternType="none">
          <fgColor indexed="64"/>
          <bgColor indexed="65"/>
        </patternFill>
      </fill>
    </dxf>
    <dxf>
      <font>
        <strike val="0"/>
        <outline val="0"/>
        <shadow val="0"/>
        <u val="none"/>
        <vertAlign val="baseline"/>
        <name val="Arial"/>
        <family val="2"/>
        <scheme val="major"/>
      </font>
    </dxf>
    <dxf>
      <font>
        <b/>
        <i val="0"/>
        <strike val="0"/>
        <condense val="0"/>
        <extend val="0"/>
        <outline val="0"/>
        <shadow val="0"/>
        <u val="none"/>
        <vertAlign val="baseline"/>
        <sz val="11"/>
        <color theme="0"/>
        <name val="Arial"/>
        <family val="2"/>
        <scheme val="major"/>
      </font>
      <numFmt numFmtId="167"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Arial"/>
        <family val="2"/>
        <scheme val="major"/>
      </font>
      <numFmt numFmtId="168" formatCode="0.0\ %"/>
      <fill>
        <patternFill patternType="none">
          <fgColor indexed="64"/>
          <bgColor indexed="65"/>
        </patternFill>
      </fill>
    </dxf>
    <dxf>
      <font>
        <b val="0"/>
        <i val="0"/>
        <strike val="0"/>
        <condense val="0"/>
        <extend val="0"/>
        <outline val="0"/>
        <shadow val="0"/>
        <u val="none"/>
        <vertAlign val="baseline"/>
        <sz val="11"/>
        <color auto="1"/>
        <name val="Arial"/>
        <family val="2"/>
        <scheme val="major"/>
      </font>
      <numFmt numFmtId="168" formatCode="0.0\ %"/>
      <fill>
        <patternFill patternType="none">
          <fgColor indexed="64"/>
          <bgColor indexed="65"/>
        </patternFill>
      </fill>
    </dxf>
    <dxf>
      <font>
        <b val="0"/>
        <i val="0"/>
        <strike val="0"/>
        <condense val="0"/>
        <extend val="0"/>
        <outline val="0"/>
        <shadow val="0"/>
        <u val="none"/>
        <vertAlign val="baseline"/>
        <sz val="11"/>
        <color auto="1"/>
        <name val="Arial"/>
        <family val="2"/>
        <scheme val="major"/>
      </font>
      <numFmt numFmtId="168" formatCode="0.0\ %"/>
      <fill>
        <patternFill patternType="none">
          <fgColor indexed="64"/>
          <bgColor indexed="65"/>
        </patternFill>
      </fill>
    </dxf>
    <dxf>
      <font>
        <b val="0"/>
        <i val="0"/>
        <strike val="0"/>
        <condense val="0"/>
        <extend val="0"/>
        <outline val="0"/>
        <shadow val="0"/>
        <u val="none"/>
        <vertAlign val="baseline"/>
        <sz val="11"/>
        <color auto="1"/>
        <name val="Arial"/>
        <family val="2"/>
        <scheme val="major"/>
      </font>
      <numFmt numFmtId="168" formatCode="0.0\ %"/>
      <fill>
        <patternFill patternType="none">
          <fgColor indexed="64"/>
          <bgColor indexed="65"/>
        </patternFill>
      </fill>
    </dxf>
    <dxf>
      <font>
        <b val="0"/>
        <i val="0"/>
        <strike val="0"/>
        <condense val="0"/>
        <extend val="0"/>
        <outline val="0"/>
        <shadow val="0"/>
        <u val="none"/>
        <vertAlign val="baseline"/>
        <sz val="11"/>
        <color auto="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auto="1"/>
        <name val="Arial"/>
        <family val="2"/>
        <scheme val="major"/>
      </font>
      <numFmt numFmtId="170" formatCode="#.##0_ ;[Red]\-#.##0\ "/>
      <fill>
        <patternFill patternType="none">
          <fgColor rgb="FF000000"/>
          <bgColor rgb="FFFFFFFF"/>
        </patternFill>
      </fill>
    </dxf>
    <dxf>
      <font>
        <b/>
        <i val="0"/>
        <strike val="0"/>
        <condense val="0"/>
        <extend val="0"/>
        <outline val="0"/>
        <shadow val="0"/>
        <u val="none"/>
        <vertAlign val="baseline"/>
        <sz val="11"/>
        <color theme="0"/>
        <name val="Arial"/>
        <family val="2"/>
        <scheme val="major"/>
      </font>
      <numFmt numFmtId="167" formatCode="#,##0_ ;[Red]\-#,##0\ "/>
      <fill>
        <patternFill patternType="solid">
          <fgColor indexed="6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dxf>
    <dxf>
      <border outline="0">
        <left style="thin">
          <color theme="4"/>
        </left>
        <top style="thin">
          <color theme="4"/>
        </top>
      </border>
    </dxf>
    <dxf>
      <font>
        <b val="0"/>
        <i val="0"/>
        <strike val="0"/>
        <condense val="0"/>
        <extend val="0"/>
        <outline val="0"/>
        <shadow val="0"/>
        <u val="none"/>
        <vertAlign val="baseline"/>
        <sz val="11"/>
        <color theme="1"/>
        <name val="Arial"/>
        <family val="2"/>
        <scheme val="major"/>
      </font>
      <fill>
        <patternFill patternType="none">
          <fgColor indexed="64"/>
          <bgColor indexed="65"/>
        </patternFill>
      </fill>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dxf>
    <dxf>
      <border outline="0">
        <left style="thin">
          <color theme="4"/>
        </left>
        <top style="thin">
          <color theme="4"/>
        </top>
      </border>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numFmt numFmtId="167" formatCode="#,##0_ ;[Red]\-#,##0\ "/>
      <fill>
        <patternFill patternType="none">
          <fgColor indexed="64"/>
          <bgColor indexed="65"/>
        </patternFill>
      </fill>
    </dxf>
    <dxf>
      <font>
        <b val="0"/>
        <i val="0"/>
        <strike val="0"/>
        <condense val="0"/>
        <extend val="0"/>
        <outline val="0"/>
        <shadow val="0"/>
        <u val="none"/>
        <vertAlign val="baseline"/>
        <sz val="11"/>
        <color theme="1"/>
        <name val="Arial"/>
        <family val="2"/>
        <scheme val="major"/>
      </font>
    </dxf>
    <dxf>
      <border outline="0">
        <left style="thin">
          <color theme="4"/>
        </left>
        <top style="thin">
          <color theme="4"/>
        </top>
      </border>
    </dxf>
    <dxf>
      <font>
        <b val="0"/>
        <i val="0"/>
        <strike val="0"/>
        <condense val="0"/>
        <extend val="0"/>
        <outline val="0"/>
        <shadow val="0"/>
        <u val="none"/>
        <vertAlign val="baseline"/>
        <sz val="11"/>
        <color theme="1"/>
        <name val="Arial"/>
        <family val="2"/>
        <scheme val="major"/>
      </font>
      <fill>
        <patternFill patternType="none">
          <fgColor indexed="64"/>
          <bgColor indexed="65"/>
        </patternFill>
      </fill>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right" vertical="bottom" textRotation="0" wrapText="0" indent="0" justifyLastLine="0" shrinkToFit="0" readingOrder="0"/>
    </dxf>
    <dxf>
      <font>
        <b val="0"/>
        <i val="0"/>
        <strike val="0"/>
        <condense val="0"/>
        <extend val="0"/>
        <outline val="0"/>
        <shadow val="0"/>
        <u val="none"/>
        <vertAlign val="baseline"/>
        <sz val="11"/>
        <color rgb="FF000000"/>
        <name val="Arial"/>
        <family val="2"/>
        <scheme val="major"/>
      </font>
      <numFmt numFmtId="166"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1"/>
        <color rgb="FF000000"/>
        <name val="Arial"/>
        <family val="2"/>
        <scheme val="major"/>
      </font>
      <numFmt numFmtId="166"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numFmt numFmtId="166" formatCode="_-* #,##0_-;\-* #,##0_-;_-* &quot;-&quot;??_-;_-@_-"/>
      <alignment horizontal="general" vertical="bottom" textRotation="0" wrapText="0" indent="0" justifyLastLine="0" shrinkToFit="0" readingOrder="0"/>
    </dxf>
    <dxf>
      <font>
        <b val="0"/>
        <i val="0"/>
        <strike val="0"/>
        <condense val="0"/>
        <extend val="0"/>
        <outline val="0"/>
        <shadow val="0"/>
        <u val="none"/>
        <vertAlign val="baseline"/>
        <sz val="11"/>
        <color theme="1"/>
        <name val="Arial"/>
        <family val="2"/>
        <scheme val="major"/>
      </font>
      <alignment horizontal="general" vertical="bottom" textRotation="0" wrapText="0" indent="0" justifyLastLine="0" shrinkToFit="0" readingOrder="0"/>
    </dxf>
    <dxf>
      <border outline="0">
        <top style="thin">
          <color rgb="FF006475"/>
        </top>
        <bottom style="thin">
          <color rgb="FF006475"/>
        </bottom>
      </border>
    </dxf>
    <dxf>
      <font>
        <b val="0"/>
        <i val="0"/>
        <strike val="0"/>
        <condense val="0"/>
        <extend val="0"/>
        <outline val="0"/>
        <shadow val="0"/>
        <u val="none"/>
        <vertAlign val="baseline"/>
        <sz val="11"/>
        <color rgb="FF000000"/>
        <name val="Arial"/>
        <family val="2"/>
        <scheme val="major"/>
      </font>
      <alignment horizontal="general" vertical="bottom" textRotation="0" wrapText="0" indent="0" justifyLastLine="0" shrinkToFit="0" readingOrder="0"/>
    </dxf>
    <dxf>
      <font>
        <b/>
        <i val="0"/>
        <strike val="0"/>
        <condense val="0"/>
        <extend val="0"/>
        <outline val="0"/>
        <shadow val="0"/>
        <u val="none"/>
        <vertAlign val="baseline"/>
        <sz val="11"/>
        <color theme="0"/>
        <name val="Arial"/>
        <family val="2"/>
        <scheme val="major"/>
      </font>
      <fill>
        <patternFill patternType="solid">
          <fgColor theme="4"/>
          <bgColor theme="4"/>
        </patternFill>
      </fill>
      <alignment horizontal="general" vertical="bottom" textRotation="0" wrapText="0" indent="0" justifyLastLine="0" shrinkToFit="0" readingOrder="0"/>
    </dxf>
    <dxf>
      <font>
        <strike val="0"/>
        <outline val="0"/>
        <shadow val="0"/>
        <u val="none"/>
        <vertAlign val="baseline"/>
        <sz val="11"/>
        <name val="Arial"/>
        <family val="2"/>
        <scheme val="major"/>
      </font>
      <numFmt numFmtId="166" formatCode="_-* #,##0_-;\-* #,##0_-;_-* &quot;-&quot;??_-;_-@_-"/>
    </dxf>
    <dxf>
      <font>
        <strike val="0"/>
        <outline val="0"/>
        <shadow val="0"/>
        <u val="none"/>
        <vertAlign val="baseline"/>
        <sz val="11"/>
        <name val="Arial"/>
        <family val="2"/>
        <scheme val="major"/>
      </font>
      <numFmt numFmtId="166" formatCode="_-* #,##0_-;\-* #,##0_-;_-* &quot;-&quot;??_-;_-@_-"/>
    </dxf>
    <dxf>
      <font>
        <strike val="0"/>
        <outline val="0"/>
        <shadow val="0"/>
        <u val="none"/>
        <vertAlign val="baseline"/>
        <sz val="11"/>
        <name val="Arial"/>
        <family val="2"/>
        <scheme val="major"/>
      </font>
      <numFmt numFmtId="166" formatCode="_-* #,##0_-;\-* #,##0_-;_-* &quot;-&quot;??_-;_-@_-"/>
    </dxf>
    <dxf>
      <font>
        <strike val="0"/>
        <outline val="0"/>
        <shadow val="0"/>
        <u val="none"/>
        <vertAlign val="baseline"/>
        <sz val="11"/>
        <name val="Arial"/>
        <family val="2"/>
        <scheme val="major"/>
      </font>
      <numFmt numFmtId="166" formatCode="_-* #,##0_-;\-* #,##0_-;_-* &quot;-&quot;??_-;_-@_-"/>
    </dxf>
    <dxf>
      <font>
        <strike val="0"/>
        <outline val="0"/>
        <shadow val="0"/>
        <u val="none"/>
        <vertAlign val="baseline"/>
        <sz val="11"/>
        <name val="Arial"/>
        <family val="2"/>
        <scheme val="major"/>
      </font>
    </dxf>
    <dxf>
      <font>
        <strike val="0"/>
        <outline val="0"/>
        <shadow val="0"/>
        <u val="none"/>
        <vertAlign val="baseline"/>
        <sz val="11"/>
        <name val="Arial"/>
        <family val="2"/>
        <scheme val="major"/>
      </font>
    </dxf>
    <dxf>
      <font>
        <strike val="0"/>
        <outline val="0"/>
        <shadow val="0"/>
        <u val="none"/>
        <vertAlign val="baseline"/>
        <sz val="11"/>
        <name val="Arial"/>
        <family val="2"/>
        <scheme val="major"/>
      </font>
    </dxf>
    <dxf>
      <font>
        <strike val="0"/>
        <outline val="0"/>
        <shadow val="0"/>
        <u val="none"/>
        <vertAlign val="baseline"/>
        <name val="Arial"/>
        <family val="2"/>
        <scheme val="major"/>
      </font>
      <numFmt numFmtId="168" formatCode="0.0\ %"/>
      <fill>
        <patternFill patternType="none">
          <fgColor indexed="64"/>
          <bgColor auto="1"/>
        </patternFill>
      </fill>
    </dxf>
    <dxf>
      <font>
        <strike val="0"/>
        <outline val="0"/>
        <shadow val="0"/>
        <u val="none"/>
        <vertAlign val="baseline"/>
        <name val="Arial"/>
        <family val="2"/>
        <scheme val="major"/>
      </font>
      <numFmt numFmtId="168" formatCode="0.0\ %"/>
      <fill>
        <patternFill patternType="none">
          <fgColor indexed="64"/>
          <bgColor auto="1"/>
        </patternFill>
      </fill>
    </dxf>
    <dxf>
      <font>
        <strike val="0"/>
        <outline val="0"/>
        <shadow val="0"/>
        <u val="none"/>
        <vertAlign val="baseline"/>
        <name val="Arial"/>
        <family val="2"/>
        <scheme val="major"/>
      </font>
      <numFmt numFmtId="168" formatCode="0.0\ %"/>
      <fill>
        <patternFill patternType="none">
          <fgColor indexed="64"/>
          <bgColor auto="1"/>
        </patternFill>
      </fill>
    </dxf>
    <dxf>
      <font>
        <strike val="0"/>
        <outline val="0"/>
        <shadow val="0"/>
        <u val="none"/>
        <vertAlign val="baseline"/>
        <name val="Arial"/>
        <family val="2"/>
        <scheme val="major"/>
      </font>
      <numFmt numFmtId="168" formatCode="0.0\ %"/>
      <fill>
        <patternFill patternType="none">
          <fgColor indexed="64"/>
          <bgColor auto="1"/>
        </patternFill>
      </fill>
    </dxf>
    <dxf>
      <font>
        <strike val="0"/>
        <outline val="0"/>
        <shadow val="0"/>
        <u val="none"/>
        <vertAlign val="baseline"/>
        <name val="Arial"/>
        <family val="2"/>
        <scheme val="major"/>
      </font>
      <numFmt numFmtId="168" formatCode="0.0\ %"/>
      <fill>
        <patternFill patternType="none">
          <fgColor indexed="64"/>
          <bgColor auto="1"/>
        </patternFill>
      </fill>
    </dxf>
    <dxf>
      <font>
        <strike val="0"/>
        <outline val="0"/>
        <shadow val="0"/>
        <u val="none"/>
        <vertAlign val="baseline"/>
        <name val="Arial"/>
        <family val="2"/>
        <scheme val="major"/>
      </font>
      <numFmt numFmtId="168" formatCode="0.0\ %"/>
      <fill>
        <patternFill patternType="none">
          <fgColor indexed="64"/>
          <bgColor auto="1"/>
        </patternFill>
      </fill>
    </dxf>
    <dxf>
      <font>
        <strike val="0"/>
        <outline val="0"/>
        <shadow val="0"/>
        <u val="none"/>
        <vertAlign val="baseline"/>
        <name val="Arial"/>
        <family val="2"/>
        <scheme val="major"/>
      </font>
      <numFmt numFmtId="168" formatCode="0.0\ %"/>
      <fill>
        <patternFill patternType="none">
          <fgColor indexed="64"/>
          <bgColor auto="1"/>
        </patternFill>
      </fill>
    </dxf>
    <dxf>
      <font>
        <b val="0"/>
        <i val="0"/>
        <strike val="0"/>
        <condense val="0"/>
        <extend val="0"/>
        <outline val="0"/>
        <shadow val="0"/>
        <u val="none"/>
        <vertAlign val="baseline"/>
        <sz val="11"/>
        <color theme="1"/>
        <name val="Arial"/>
        <family val="2"/>
        <scheme val="major"/>
      </font>
      <fill>
        <patternFill patternType="none">
          <fgColor indexed="64"/>
          <bgColor auto="1"/>
        </patternFill>
      </fill>
    </dxf>
    <dxf>
      <font>
        <strike val="0"/>
        <outline val="0"/>
        <shadow val="0"/>
        <u val="none"/>
        <vertAlign val="baseline"/>
        <name val="Arial"/>
        <family val="2"/>
        <scheme val="major"/>
      </font>
      <fill>
        <patternFill patternType="none">
          <fgColor indexed="64"/>
          <bgColor auto="1"/>
        </patternFill>
      </fill>
    </dxf>
    <dxf>
      <font>
        <strike val="0"/>
        <outline val="0"/>
        <shadow val="0"/>
        <u val="none"/>
        <vertAlign val="baseline"/>
        <name val="Arial"/>
        <family val="2"/>
        <scheme val="major"/>
      </font>
      <fill>
        <patternFill patternType="solid">
          <fgColor indexed="64"/>
          <bgColor theme="4"/>
        </patternFill>
      </fill>
    </dxf>
    <dxf>
      <font>
        <b val="0"/>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3" formatCode="#,##0"/>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family val="2"/>
        <scheme val="major"/>
      </font>
      <numFmt numFmtId="3" formatCode="#,##0"/>
      <fill>
        <patternFill patternType="none">
          <fgColor indexed="64"/>
          <bgColor auto="1"/>
        </patternFill>
      </fill>
    </dxf>
    <dxf>
      <font>
        <b val="0"/>
        <i val="0"/>
        <strike val="0"/>
        <condense val="0"/>
        <extend val="0"/>
        <outline val="0"/>
        <shadow val="0"/>
        <u val="none"/>
        <vertAlign val="baseline"/>
        <sz val="11"/>
        <color theme="1"/>
        <name val="Arial"/>
        <family val="2"/>
        <scheme val="major"/>
      </font>
    </dxf>
    <dxf>
      <font>
        <b val="0"/>
        <i val="0"/>
        <strike val="0"/>
        <condense val="0"/>
        <extend val="0"/>
        <outline val="0"/>
        <shadow val="0"/>
        <u val="none"/>
        <vertAlign val="baseline"/>
        <sz val="11"/>
        <color theme="1"/>
        <name val="Arial"/>
        <family val="2"/>
        <scheme val="major"/>
      </font>
    </dxf>
    <dxf>
      <font>
        <b/>
        <i val="0"/>
        <strike val="0"/>
        <condense val="0"/>
        <extend val="0"/>
        <outline val="0"/>
        <shadow val="0"/>
        <u val="none"/>
        <vertAlign val="baseline"/>
        <sz val="11"/>
        <color theme="0"/>
        <name val="Arial"/>
        <family val="2"/>
        <scheme val="major"/>
      </font>
      <fill>
        <patternFill patternType="solid">
          <fgColor indexed="64"/>
          <bgColor theme="4"/>
        </patternFill>
      </fill>
      <alignment horizontal="right" vertical="bottom" textRotation="0" wrapText="0" indent="0" justifyLastLine="0" shrinkToFit="0" readingOrder="0"/>
    </dxf>
  </dxfs>
  <tableStyles count="0" defaultTableStyle="TableStyleMedium2" defaultPivotStyle="PivotStyleLight16"/>
  <colors>
    <mruColors>
      <color rgb="FF83918F"/>
      <color rgb="FF9DA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B7CC18-2001-4AEE-B1CE-A72C00FFF6C2}" name="Painelaskelma" displayName="Painelaskelma" ref="A5:I28" totalsRowShown="0" headerRowDxfId="89" dataDxfId="88">
  <tableColumns count="9">
    <tableColumn id="1" xr3:uid="{FECB2651-7FE4-4544-96A5-09E4FDFBD683}" name="Hyvinvointialue" dataDxfId="87"/>
    <tableColumn id="2" xr3:uid="{7CBD2FE8-B53C-46DB-997E-73301AD147CB}" name="2023" dataDxfId="86"/>
    <tableColumn id="3" xr3:uid="{82875E07-0091-4DE7-97DA-1A0559914126}" name="2024" dataDxfId="85"/>
    <tableColumn id="4" xr3:uid="{55421720-A5EC-4B83-9BCD-E319E335BE83}" name="2025" dataDxfId="84"/>
    <tableColumn id="5" xr3:uid="{AB1EBC9D-D6C7-4B97-9B36-96E5002D5A34}" name="2026" dataDxfId="83"/>
    <tableColumn id="6" xr3:uid="{37B999E2-2216-45D6-8341-C50A6F128A47}" name="2027" dataDxfId="82">
      <calculatedColumnFormula>'Rahoitus ilman jk-tarkistusta'!B9+Jälkikäteistarkistus!D39+'Rahoitus ilman jk-tarkistusta'!H61</calculatedColumnFormula>
    </tableColumn>
    <tableColumn id="7" xr3:uid="{5096EADB-1CB5-43B8-848E-8BA6860571FE}" name="2028" dataDxfId="81">
      <calculatedColumnFormula>'Rahoitus ilman jk-tarkistusta'!C9+Jälkikäteistarkistus!E39+'Rahoitus ilman jk-tarkistusta'!I61</calculatedColumnFormula>
    </tableColumn>
    <tableColumn id="8" xr3:uid="{1F632B05-1594-47D1-99FF-2E5AFB8CA8A6}" name="2029" dataDxfId="80">
      <calculatedColumnFormula>'Rahoitus ilman jk-tarkistusta'!D9+Jälkikäteistarkistus!F39+'Rahoitus ilman jk-tarkistusta'!J61</calculatedColumnFormula>
    </tableColumn>
    <tableColumn id="9" xr3:uid="{3D06270C-B602-4D25-80A2-8A20A427B2B3}" name="2030" dataDxfId="79">
      <calculatedColumnFormula>'Rahoitus ilman jk-tarkistusta'!E9+Jälkikäteistarkistus!G39+'Rahoitus ilman jk-tarkistusta'!K61</calculatedColumnFormula>
    </tableColumn>
  </tableColumns>
  <tableStyleInfo name="TableStyleLight13"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768724-0212-4B86-AC5D-AF3B8630EAAA}" name="Jälkikäteistarkistus" displayName="Jälkikäteistarkistus" ref="A9:I35" totalsRowShown="0" headerRowDxfId="13" dataDxfId="12" tableBorderDxfId="11">
  <autoFilter ref="A9:I35" xr:uid="{0E768724-0212-4B86-AC5D-AF3B8630EAAA}">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3099B8C-CD36-4E9B-831F-9277895074D4}" name=" " dataDxfId="10"/>
    <tableColumn id="2" xr3:uid="{3035B273-8551-4E78-923B-E445D0B86556}" name="2023" dataDxfId="9"/>
    <tableColumn id="3" xr3:uid="{8F1F9A35-A056-418E-A82B-1689737DFEFA}" name="2024" dataDxfId="8"/>
    <tableColumn id="4" xr3:uid="{A771F0BA-F266-4499-94DC-666A4D2CE6FF}" name="2025" dataDxfId="7"/>
    <tableColumn id="5" xr3:uid="{FF541D15-AE8C-4C5E-8E89-B5C26483572B}" name="2026" dataDxfId="6"/>
    <tableColumn id="6" xr3:uid="{68008FD7-F642-4220-AF9A-C5DD902758B0}" name="2027" dataDxfId="5"/>
    <tableColumn id="7" xr3:uid="{61E5E2D7-7FBF-4C1A-9D28-D94E61FDCFBC}" name="2028" dataDxfId="4"/>
    <tableColumn id="9" xr3:uid="{F7F1CBDE-2FAF-4BC9-99A4-40D9360B1C36}" name="2029" dataDxfId="3"/>
    <tableColumn id="8" xr3:uid="{145D841A-D0F4-41F2-B817-8A0F012C5531}" name="2030" dataDxfId="2"/>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BB8D5A-03B2-48D1-B89B-D81EAE254E23}" name="Painelaskelma_prosenttia" displayName="Painelaskelma_prosenttia" ref="K5:R28" totalsRowShown="0" headerRowDxfId="78" dataDxfId="77">
  <autoFilter ref="K5:R28" xr:uid="{E4BB8D5A-03B2-48D1-B89B-D81EAE254E23}">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B52D031-CD78-4FFB-9B1E-E335B4D6EAE1}" name="Hyvinvointialue" dataDxfId="76"/>
    <tableColumn id="2" xr3:uid="{A40C8414-25FB-4FD6-ADB9-21DD5682C3CF}" name="2023–2024" dataDxfId="75">
      <calculatedColumnFormula>C6/B6-1</calculatedColumnFormula>
    </tableColumn>
    <tableColumn id="3" xr3:uid="{9DA15392-45D4-4CEB-8DC6-ED2076AE7C7D}" name="2024–2025" dataDxfId="74">
      <calculatedColumnFormula>D6/C6-1</calculatedColumnFormula>
    </tableColumn>
    <tableColumn id="4" xr3:uid="{04583AB6-02FE-4972-B409-90594DA55637}" name="2025–2026" dataDxfId="73">
      <calculatedColumnFormula>E6/D6-1</calculatedColumnFormula>
    </tableColumn>
    <tableColumn id="5" xr3:uid="{1AED6472-558B-483A-AB37-E78F60AA1C23}" name="2026–2027" dataDxfId="72">
      <calculatedColumnFormula>F6/E6-1</calculatedColumnFormula>
    </tableColumn>
    <tableColumn id="6" xr3:uid="{66323540-3ED1-4BCD-B798-7D79723D789C}" name="2027–2028" dataDxfId="71">
      <calculatedColumnFormula>G6/F6-1</calculatedColumnFormula>
    </tableColumn>
    <tableColumn id="7" xr3:uid="{65F0D268-1608-4F8D-915A-D79CB73B17C7}" name="2028–2029" dataDxfId="70">
      <calculatedColumnFormula>H6/G6-1</calculatedColumnFormula>
    </tableColumn>
    <tableColumn id="8" xr3:uid="{69EA799C-08BC-4632-9F13-3BF180993504}" name="2029–2030" dataDxfId="69">
      <calculatedColumnFormula>I6/H6-1</calculatedColumnFormula>
    </tableColumn>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E942B19B-F4F1-41A2-94AF-61A143E5DB0A}" name="Rahoitus_ilman_jälkikäteistarkistusta" displayName="Rahoitus_ilman_jälkikäteistarkistusta" ref="A8:E31" totalsRowShown="0" headerRowDxfId="68" dataDxfId="67">
  <autoFilter ref="A8:E31" xr:uid="{00000000-0009-0000-0100-000008000000}">
    <filterColumn colId="0" hiddenButton="1"/>
    <filterColumn colId="1" hiddenButton="1"/>
    <filterColumn colId="2" hiddenButton="1"/>
    <filterColumn colId="3" hiddenButton="1"/>
    <filterColumn colId="4" hiddenButton="1"/>
  </autoFilter>
  <tableColumns count="5">
    <tableColumn id="1" xr3:uid="{405F4D99-AC61-475D-B275-52DA8B3AFD34}" name="Hyvinvointialue" dataDxfId="66"/>
    <tableColumn id="3" xr3:uid="{37E2BC41-A0A3-481E-9EE1-B111542D65DD}" name="2027" dataDxfId="65">
      <calculatedColumnFormula>B35+H35+B61</calculatedColumnFormula>
    </tableColumn>
    <tableColumn id="4" xr3:uid="{04185B25-D5EC-46FB-BFFA-B363D3E5AF97}" name="2028" dataDxfId="64">
      <calculatedColumnFormula>C35+I35+C61</calculatedColumnFormula>
    </tableColumn>
    <tableColumn id="5" xr3:uid="{C4ED7CC6-F1E3-4067-9900-C846509DA126}" name="2029" dataDxfId="63">
      <calculatedColumnFormula>D35+J35+D61</calculatedColumnFormula>
    </tableColumn>
    <tableColumn id="6" xr3:uid="{99E43261-471C-4DAD-946C-893EB039AC78}" name="2030" dataDxfId="62">
      <calculatedColumnFormula>E35+K35+E61</calculatedColumnFormula>
    </tableColumn>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AB3CD2F-DE7F-448D-B650-75D90132225E}" name="Laskennallinen_pela_rahoitus" displayName="Laskennallinen_pela_rahoitus" ref="G34:K57" totalsRowShown="0" headerRowDxfId="61" dataDxfId="60" tableBorderDxfId="59">
  <autoFilter ref="G34:K57" xr:uid="{00000000-0009-0000-0100-000007000000}">
    <filterColumn colId="0" hiddenButton="1"/>
    <filterColumn colId="1" hiddenButton="1"/>
    <filterColumn colId="2" hiddenButton="1"/>
    <filterColumn colId="3" hiddenButton="1"/>
    <filterColumn colId="4" hiddenButton="1"/>
  </autoFilter>
  <tableColumns count="5">
    <tableColumn id="1" xr3:uid="{52FE6C13-82E1-4A9E-8CA2-7775470AE7DC}" name="Hyvinvointialue" dataDxfId="58"/>
    <tableColumn id="3" xr3:uid="{724F1EAD-1A6B-4075-91EE-F5A71D084BED}" name="2027" dataDxfId="57"/>
    <tableColumn id="4" xr3:uid="{C0720E03-3225-4973-A374-210629D76D6B}" name="2028" dataDxfId="56"/>
    <tableColumn id="5" xr3:uid="{09AEA72B-16B2-4BA6-B325-F8770D5F6BC4}" name="2029" dataDxfId="55"/>
    <tableColumn id="6" xr3:uid="{BF927048-DBB9-45F1-9BA2-4FC70381DBAD}" name="2030" dataDxfId="54"/>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E510F0C-B900-47C6-885A-4B9B825D156C}" name="Siirtymätasaukset" displayName="Siirtymätasaukset" ref="A60:E83" totalsRowShown="0" headerRowDxfId="53" dataDxfId="52" tableBorderDxfId="51">
  <autoFilter ref="A60:E83" xr:uid="{5E510F0C-B900-47C6-885A-4B9B825D156C}">
    <filterColumn colId="0" hiddenButton="1"/>
    <filterColumn colId="1" hiddenButton="1"/>
    <filterColumn colId="2" hiddenButton="1"/>
    <filterColumn colId="3" hiddenButton="1"/>
    <filterColumn colId="4" hiddenButton="1"/>
  </autoFilter>
  <tableColumns count="5">
    <tableColumn id="1" xr3:uid="{6DB118D7-4D29-482A-83DA-D77B83E820B8}" name="Alue" dataDxfId="50"/>
    <tableColumn id="3" xr3:uid="{CF3C7236-328F-43B2-9881-BF74D729ADB8}" name="2027" dataDxfId="49"/>
    <tableColumn id="4" xr3:uid="{FE5FABB4-3518-4B54-B2B8-A9F18B22B0D4}" name="2028" dataDxfId="48"/>
    <tableColumn id="5" xr3:uid="{21739034-716C-4D3A-A173-397E36294C36}" name="2029" dataDxfId="47"/>
    <tableColumn id="6" xr3:uid="{8C9734DD-B3CA-404A-8403-F9F7BC42D845}" name="2030" dataDxfId="46"/>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75E8242-D512-44FF-8857-69345C657CF5}" name="Laskennallinen_sote_rahoitus" displayName="Laskennallinen_sote_rahoitus" ref="A34:E57" totalsRowShown="0" headerRowDxfId="45" dataDxfId="44" tableBorderDxfId="43">
  <autoFilter ref="A34:E57" xr:uid="{175E8242-D512-44FF-8857-69345C657CF5}">
    <filterColumn colId="0" hiddenButton="1"/>
    <filterColumn colId="1" hiddenButton="1"/>
    <filterColumn colId="2" hiddenButton="1"/>
    <filterColumn colId="3" hiddenButton="1"/>
    <filterColumn colId="4" hiddenButton="1"/>
  </autoFilter>
  <tableColumns count="5">
    <tableColumn id="1" xr3:uid="{89B5A4AA-83F7-4876-9727-F0C4530947D1}" name="Hyvinvointialue" dataDxfId="42"/>
    <tableColumn id="3" xr3:uid="{A2BD61E2-964E-4907-A9DE-70A95AB49F75}" name="2027" dataDxfId="41"/>
    <tableColumn id="4" xr3:uid="{B504E3C7-29C4-4EC2-9D4A-53F640284ACF}" name="2028" dataDxfId="40"/>
    <tableColumn id="5" xr3:uid="{704B655D-B514-4D5B-9644-3A574823AF1D}" name="2029" dataDxfId="39"/>
    <tableColumn id="6" xr3:uid="{B0540063-5C0A-413F-8DB0-02B20060AFC0}" name="2030" dataDxfId="38"/>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541C872E-4FC3-422B-979C-BD14BAD2A512}" name="Vähimmäistason_tasaus" displayName="Vähimmäistason_tasaus" ref="G60:K83" totalsRowShown="0" headerRowDxfId="37" dataDxfId="36" tableBorderDxfId="35">
  <tableColumns count="5">
    <tableColumn id="1" xr3:uid="{BB735A72-B717-41E3-BA4B-525690CE5B55}" name="Alue" dataDxfId="34"/>
    <tableColumn id="3" xr3:uid="{55546DA1-B60A-4BA7-B323-2B2DB4C47C67}" name="2027" dataDxfId="33"/>
    <tableColumn id="4" xr3:uid="{34962990-B107-4A63-A50B-1B739F994D21}" name="2028" dataDxfId="32"/>
    <tableColumn id="5" xr3:uid="{CD44459F-325C-4EE1-909C-71E937F41DB1}" name="2029" dataDxfId="31"/>
    <tableColumn id="6" xr3:uid="{C6A0667A-6587-468B-A4FE-C7DCD1B28145}" name="2030" dataDxfId="30"/>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503E00D8-5EA0-41FF-9DC5-E61D720769A6}" name="Alueiden_osuudet_laskennallisesta_rahoituksesta_sote" displayName="Alueiden_osuudet_laskennallisesta_rahoituksesta_sote" ref="A65:E88" totalsRowShown="0" headerRowDxfId="29" dataDxfId="28">
  <autoFilter ref="A65:E88" xr:uid="{00000000-0009-0000-0100-000002000000}">
    <filterColumn colId="0" hiddenButton="1"/>
    <filterColumn colId="1" hiddenButton="1"/>
    <filterColumn colId="2" hiddenButton="1"/>
    <filterColumn colId="3" hiddenButton="1"/>
    <filterColumn colId="4" hiddenButton="1"/>
  </autoFilter>
  <tableColumns count="5">
    <tableColumn id="1" xr3:uid="{F02DB20D-F2E4-414A-A115-9BB0297BE9D0}" name="Hyvinvointialue" dataDxfId="27"/>
    <tableColumn id="2" xr3:uid="{F114E515-7D0D-4BED-8CB2-9620978A4E27}" name="2027" dataDxfId="26">
      <calculatedColumnFormula>('Rahoitus ilman jk-tarkistusta'!B35)/('Rahoitus ilman jk-tarkistusta'!$B$57)</calculatedColumnFormula>
    </tableColumn>
    <tableColumn id="3" xr3:uid="{DE9087FD-56F4-40A1-A8E0-1EA31C0FFD1D}" name="2028" dataDxfId="25">
      <calculatedColumnFormula>('Rahoitus ilman jk-tarkistusta'!C35)/('Rahoitus ilman jk-tarkistusta'!$C$57)</calculatedColumnFormula>
    </tableColumn>
    <tableColumn id="5" xr3:uid="{BCA76ED2-C7DC-4D52-B953-CF0D3E47F3BA}" name="2029" dataDxfId="24">
      <calculatedColumnFormula>('Rahoitus ilman jk-tarkistusta'!D35)/('Rahoitus ilman jk-tarkistusta'!$D$57)</calculatedColumnFormula>
    </tableColumn>
    <tableColumn id="4" xr3:uid="{FD9C4BD9-49A3-4A9F-957C-2241D677EE9A}" name="2030 " dataDxfId="23">
      <calculatedColumnFormula>('Rahoitus ilman jk-tarkistusta'!E35)/('Rahoitus ilman jk-tarkistusta'!$E$57)</calculatedColumnFormula>
    </tableColumn>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11DF2E58-3102-43AB-AC9D-36C59AC77D49}" name="Arvio_jälkikäteistarkistuksesta_alueittain" displayName="Arvio_jälkikäteistarkistuksesta_alueittain" ref="A38:G61" totalsRowShown="0" headerRowDxfId="22" dataDxfId="21">
  <autoFilter ref="A38:G61" xr:uid="{00000000-0009-0000-0100-00000A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2047C896-7458-41D3-98DD-9F477B2E1005}" name="Hyvinvointialue" dataDxfId="20"/>
    <tableColumn id="2" xr3:uid="{CEE84AEB-F1C7-4EFA-8681-12A7902CCA96}" name="2025*" dataDxfId="19"/>
    <tableColumn id="3" xr3:uid="{613FF0E3-BBB2-426D-9EA4-4FDAE1F24F2B}" name="2026*" dataDxfId="18"/>
    <tableColumn id="4" xr3:uid="{93381650-80B0-4107-A3F5-F2680061BA7F}" name="2027" dataDxfId="17"/>
    <tableColumn id="5" xr3:uid="{7781A7E1-D284-47E3-A916-7930C3C46F73}" name="2028" dataDxfId="16">
      <calculatedColumnFormula>C66*G$33+I66*G$34</calculatedColumnFormula>
    </tableColumn>
    <tableColumn id="7" xr3:uid="{6F31232E-646C-4084-8F69-4410E5331902}" name="2029" dataDxfId="15">
      <calculatedColumnFormula>D66*H$33+J66*H$34</calculatedColumnFormula>
    </tableColumn>
    <tableColumn id="6" xr3:uid="{39891BBC-5695-4DBD-A418-709A61442C83}" name="2030 " dataDxfId="14">
      <calculatedColumnFormula>E66*I$33+K66*I$34</calculatedColumnFormula>
    </tableColumn>
  </tableColumns>
  <tableStyleInfo name="TableStyleLight9" showFirstColumn="0" showLastColumn="0" showRowStripes="1" showColumnStripes="0"/>
</table>
</file>

<file path=xl/theme/theme1.xml><?xml version="1.0" encoding="utf-8"?>
<a:theme xmlns:a="http://schemas.openxmlformats.org/drawingml/2006/main" name="VM">
  <a:themeElements>
    <a:clrScheme name="Mukautettu 72">
      <a:dk1>
        <a:srgbClr val="000000"/>
      </a:dk1>
      <a:lt1>
        <a:srgbClr val="FFFFFF"/>
      </a:lt1>
      <a:dk2>
        <a:srgbClr val="006475"/>
      </a:dk2>
      <a:lt2>
        <a:srgbClr val="F3F3F1"/>
      </a:lt2>
      <a:accent1>
        <a:srgbClr val="006475"/>
      </a:accent1>
      <a:accent2>
        <a:srgbClr val="365ABD"/>
      </a:accent2>
      <a:accent3>
        <a:srgbClr val="C48903"/>
      </a:accent3>
      <a:accent4>
        <a:srgbClr val="0098E8"/>
      </a:accent4>
      <a:accent5>
        <a:srgbClr val="1B396D"/>
      </a:accent5>
      <a:accent6>
        <a:srgbClr val="00959B"/>
      </a:accent6>
      <a:hlink>
        <a:srgbClr val="006475"/>
      </a:hlink>
      <a:folHlink>
        <a:srgbClr val="1A7483"/>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VM" id="{3DF45576-4D75-4BF3-81D5-B080B69DE8DE}" vid="{1F6FAD5D-40CC-405A-B866-2B05B4C46EA0}"/>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4.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table" Target="../tables/table8.xml"/><Relationship Id="rId1" Type="http://schemas.openxmlformats.org/officeDocument/2006/relationships/printerSettings" Target="../printerSettings/printerSettings3.bin"/><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D943C-64B4-4BA4-8D04-3E1851AE51DF}">
  <sheetPr>
    <tabColor theme="8"/>
  </sheetPr>
  <dimension ref="A1:B17"/>
  <sheetViews>
    <sheetView tabSelected="1" zoomScaleNormal="100" workbookViewId="0"/>
  </sheetViews>
  <sheetFormatPr defaultRowHeight="14.25" x14ac:dyDescent="0.2"/>
  <cols>
    <col min="1" max="1" width="99" customWidth="1"/>
    <col min="2" max="2" width="18.125" customWidth="1"/>
    <col min="3" max="3" width="10" customWidth="1"/>
  </cols>
  <sheetData>
    <row r="1" spans="1:2" ht="20.25" x14ac:dyDescent="0.3">
      <c r="A1" s="24" t="s">
        <v>69</v>
      </c>
    </row>
    <row r="2" spans="1:2" ht="18.600000000000001" customHeight="1" x14ac:dyDescent="0.2">
      <c r="A2" s="3" t="s">
        <v>68</v>
      </c>
    </row>
    <row r="3" spans="1:2" ht="28.5" x14ac:dyDescent="0.2">
      <c r="A3" s="80" t="s">
        <v>72</v>
      </c>
      <c r="B3" s="23"/>
    </row>
    <row r="4" spans="1:2" ht="129.75" x14ac:dyDescent="0.2">
      <c r="A4" s="80" t="s">
        <v>93</v>
      </c>
      <c r="B4" s="2"/>
    </row>
    <row r="5" spans="1:2" ht="71.25" x14ac:dyDescent="0.2">
      <c r="A5" s="80" t="s">
        <v>79</v>
      </c>
      <c r="B5" s="2"/>
    </row>
    <row r="6" spans="1:2" ht="101.25" x14ac:dyDescent="0.2">
      <c r="A6" s="80" t="s">
        <v>76</v>
      </c>
    </row>
    <row r="7" spans="1:2" ht="42.75" x14ac:dyDescent="0.2">
      <c r="A7" s="80" t="s">
        <v>0</v>
      </c>
      <c r="B7" s="2"/>
    </row>
    <row r="8" spans="1:2" x14ac:dyDescent="0.2">
      <c r="A8" s="4"/>
    </row>
    <row r="9" spans="1:2" ht="18" customHeight="1" x14ac:dyDescent="0.25">
      <c r="A9" s="87" t="s">
        <v>1</v>
      </c>
    </row>
    <row r="10" spans="1:2" x14ac:dyDescent="0.2">
      <c r="A10" s="5" t="s">
        <v>3</v>
      </c>
    </row>
    <row r="11" spans="1:2" x14ac:dyDescent="0.2">
      <c r="A11" t="s">
        <v>2</v>
      </c>
    </row>
    <row r="12" spans="1:2" x14ac:dyDescent="0.2">
      <c r="A12" s="1" t="s">
        <v>4</v>
      </c>
    </row>
    <row r="14" spans="1:2" x14ac:dyDescent="0.2">
      <c r="A14" s="5" t="s">
        <v>73</v>
      </c>
    </row>
    <row r="15" spans="1:2" ht="15" customHeight="1" x14ac:dyDescent="0.2">
      <c r="A15" t="s">
        <v>2</v>
      </c>
    </row>
    <row r="16" spans="1:2" ht="15" customHeight="1" x14ac:dyDescent="0.2">
      <c r="A16" s="1" t="s">
        <v>74</v>
      </c>
    </row>
    <row r="17" ht="15" customHeight="1"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R29"/>
  <sheetViews>
    <sheetView zoomScaleNormal="100" workbookViewId="0"/>
  </sheetViews>
  <sheetFormatPr defaultColWidth="11.125" defaultRowHeight="14.25" x14ac:dyDescent="0.2"/>
  <cols>
    <col min="1" max="1" width="20.125" style="77" customWidth="1"/>
    <col min="2" max="9" width="13.875" style="77" customWidth="1"/>
    <col min="10" max="10" width="11.125" style="77"/>
    <col min="11" max="11" width="18.5" style="77" customWidth="1"/>
    <col min="12" max="18" width="10.75" style="77" customWidth="1"/>
    <col min="19" max="16384" width="11.125" style="1"/>
  </cols>
  <sheetData>
    <row r="1" spans="1:18" ht="20.25" x14ac:dyDescent="0.3">
      <c r="A1" s="25" t="s">
        <v>69</v>
      </c>
      <c r="B1" s="7"/>
      <c r="C1" s="7"/>
      <c r="D1" s="7"/>
      <c r="E1" s="7"/>
      <c r="F1" s="7"/>
      <c r="G1" s="7"/>
      <c r="H1" s="7"/>
      <c r="I1" s="7"/>
      <c r="J1" s="7"/>
      <c r="K1" s="7"/>
      <c r="L1" s="7"/>
      <c r="M1" s="7"/>
      <c r="N1" s="7"/>
      <c r="O1" s="7"/>
      <c r="P1" s="7"/>
      <c r="Q1" s="7"/>
      <c r="R1" s="7"/>
    </row>
    <row r="2" spans="1:18" x14ac:dyDescent="0.2">
      <c r="A2" s="8" t="str">
        <f>INFO!A2</f>
        <v>VM/HVO 30.4.2026</v>
      </c>
      <c r="B2" s="7"/>
      <c r="C2" s="7"/>
      <c r="D2" s="7"/>
      <c r="E2" s="7"/>
      <c r="F2" s="7"/>
      <c r="G2" s="7"/>
      <c r="H2" s="7"/>
      <c r="I2" s="7"/>
      <c r="J2" s="7"/>
      <c r="K2" s="7"/>
      <c r="L2" s="7"/>
      <c r="M2" s="7"/>
      <c r="N2" s="7"/>
      <c r="O2" s="7"/>
      <c r="P2" s="7"/>
      <c r="Q2" s="7"/>
      <c r="R2" s="7"/>
    </row>
    <row r="3" spans="1:18" ht="15" x14ac:dyDescent="0.25">
      <c r="A3" s="14"/>
      <c r="B3" s="15"/>
      <c r="C3" s="15"/>
      <c r="D3" s="15"/>
      <c r="E3" s="16"/>
      <c r="F3" s="16"/>
      <c r="G3" s="16"/>
      <c r="H3" s="16"/>
      <c r="I3" s="16"/>
      <c r="J3" s="7"/>
      <c r="K3" s="7"/>
      <c r="L3" s="7"/>
      <c r="M3" s="7"/>
      <c r="N3" s="7"/>
      <c r="O3" s="7"/>
      <c r="P3" s="7"/>
      <c r="Q3" s="7"/>
      <c r="R3" s="7"/>
    </row>
    <row r="4" spans="1:18" ht="15.75" x14ac:dyDescent="0.25">
      <c r="A4" s="17" t="s">
        <v>77</v>
      </c>
      <c r="B4" s="18"/>
      <c r="C4" s="18"/>
      <c r="D4" s="18"/>
      <c r="E4" s="20"/>
      <c r="F4" s="18"/>
      <c r="G4" s="18"/>
      <c r="H4" s="18"/>
      <c r="I4" s="18"/>
      <c r="J4" s="7"/>
      <c r="K4" s="17" t="s">
        <v>70</v>
      </c>
      <c r="L4" s="18"/>
      <c r="M4" s="18"/>
      <c r="N4" s="18"/>
      <c r="O4" s="19"/>
      <c r="P4" s="18"/>
      <c r="Q4" s="18"/>
      <c r="R4" s="18"/>
    </row>
    <row r="5" spans="1:18" ht="36.6" customHeight="1" x14ac:dyDescent="0.25">
      <c r="A5" s="81" t="s">
        <v>5</v>
      </c>
      <c r="B5" s="97" t="s">
        <v>6</v>
      </c>
      <c r="C5" s="98" t="s">
        <v>7</v>
      </c>
      <c r="D5" s="98" t="s">
        <v>8</v>
      </c>
      <c r="E5" s="97" t="s">
        <v>9</v>
      </c>
      <c r="F5" s="97" t="s">
        <v>10</v>
      </c>
      <c r="G5" s="97" t="s">
        <v>11</v>
      </c>
      <c r="H5" s="97" t="s">
        <v>12</v>
      </c>
      <c r="I5" s="97" t="s">
        <v>13</v>
      </c>
      <c r="J5" s="7"/>
      <c r="K5" s="81" t="s">
        <v>5</v>
      </c>
      <c r="L5" s="82" t="s">
        <v>82</v>
      </c>
      <c r="M5" s="82" t="s">
        <v>83</v>
      </c>
      <c r="N5" s="82" t="s">
        <v>84</v>
      </c>
      <c r="O5" s="82" t="s">
        <v>85</v>
      </c>
      <c r="P5" s="83" t="s">
        <v>86</v>
      </c>
      <c r="Q5" s="83" t="s">
        <v>87</v>
      </c>
      <c r="R5" s="83" t="s">
        <v>88</v>
      </c>
    </row>
    <row r="6" spans="1:18" x14ac:dyDescent="0.2">
      <c r="A6" s="84" t="s">
        <v>14</v>
      </c>
      <c r="B6" s="99">
        <v>2600.9072483678092</v>
      </c>
      <c r="C6" s="99">
        <v>2699.6624324280237</v>
      </c>
      <c r="D6" s="99">
        <v>2951.1674845714469</v>
      </c>
      <c r="E6" s="99">
        <v>3087.9726881315614</v>
      </c>
      <c r="F6" s="100">
        <f>'Rahoitus ilman jk-tarkistusta'!B9+Jälkikäteistarkistus!D39+'Rahoitus ilman jk-tarkistusta'!H61</f>
        <v>3185.5823895026615</v>
      </c>
      <c r="G6" s="100">
        <f>'Rahoitus ilman jk-tarkistusta'!C9+Jälkikäteistarkistus!E39+'Rahoitus ilman jk-tarkistusta'!I61</f>
        <v>3312.6556223708972</v>
      </c>
      <c r="H6" s="100">
        <f>'Rahoitus ilman jk-tarkistusta'!D9+Jälkikäteistarkistus!F39+'Rahoitus ilman jk-tarkistusta'!J61</f>
        <v>3415.4888173750855</v>
      </c>
      <c r="I6" s="100">
        <f>'Rahoitus ilman jk-tarkistusta'!E9+Jälkikäteistarkistus!G39+'Rahoitus ilman jk-tarkistusta'!K61</f>
        <v>3522.675109706508</v>
      </c>
      <c r="J6" s="9"/>
      <c r="K6" s="94" t="s">
        <v>14</v>
      </c>
      <c r="L6" s="21">
        <f t="shared" ref="L6:L28" si="0">C6/B6-1</f>
        <v>3.7969513954097422E-2</v>
      </c>
      <c r="M6" s="21">
        <f t="shared" ref="M6:M28" si="1">D6/C6-1</f>
        <v>9.3161666852260572E-2</v>
      </c>
      <c r="N6" s="21">
        <f t="shared" ref="N6:N28" si="2">E6/D6-1</f>
        <v>4.6356299422287917E-2</v>
      </c>
      <c r="O6" s="21">
        <f t="shared" ref="O6:O28" si="3">F6/E6-1</f>
        <v>3.1609638824286579E-2</v>
      </c>
      <c r="P6" s="21">
        <f t="shared" ref="P6:P28" si="4">G6/F6-1</f>
        <v>3.9890110294110048E-2</v>
      </c>
      <c r="Q6" s="21">
        <f t="shared" ref="Q6:Q28" si="5">H6/G6-1</f>
        <v>3.1042525009161714E-2</v>
      </c>
      <c r="R6" s="21">
        <f t="shared" ref="R6:R28" si="6">I6/H6-1</f>
        <v>3.1382416416107173E-2</v>
      </c>
    </row>
    <row r="7" spans="1:18" x14ac:dyDescent="0.2">
      <c r="A7" s="84" t="s">
        <v>15</v>
      </c>
      <c r="B7" s="99">
        <v>995.42668155847821</v>
      </c>
      <c r="C7" s="99">
        <v>1061.2901559496081</v>
      </c>
      <c r="D7" s="99">
        <v>1201.1122458544662</v>
      </c>
      <c r="E7" s="99">
        <v>1263.353018837561</v>
      </c>
      <c r="F7" s="100">
        <f>'Rahoitus ilman jk-tarkistusta'!B10+Jälkikäteistarkistus!D40+'Rahoitus ilman jk-tarkistusta'!H62</f>
        <v>1313.9994202483367</v>
      </c>
      <c r="G7" s="100">
        <f>'Rahoitus ilman jk-tarkistusta'!C10+Jälkikäteistarkistus!E40+'Rahoitus ilman jk-tarkistusta'!I62</f>
        <v>1394.7261946265244</v>
      </c>
      <c r="H7" s="100">
        <f>'Rahoitus ilman jk-tarkistusta'!D10+Jälkikäteistarkistus!F40+'Rahoitus ilman jk-tarkistusta'!J62</f>
        <v>1444.9819423197662</v>
      </c>
      <c r="I7" s="100">
        <f>'Rahoitus ilman jk-tarkistusta'!E10+Jälkikäteistarkistus!G40+'Rahoitus ilman jk-tarkistusta'!K62</f>
        <v>1496.9839664565482</v>
      </c>
      <c r="J7" s="9"/>
      <c r="K7" s="94" t="s">
        <v>15</v>
      </c>
      <c r="L7" s="21">
        <f t="shared" si="0"/>
        <v>6.616607291258414E-2</v>
      </c>
      <c r="M7" s="21">
        <f t="shared" si="1"/>
        <v>0.13174727865043634</v>
      </c>
      <c r="N7" s="21">
        <f t="shared" si="2"/>
        <v>5.1819281002182249E-2</v>
      </c>
      <c r="O7" s="21">
        <f t="shared" si="3"/>
        <v>4.0088875124845602E-2</v>
      </c>
      <c r="P7" s="21">
        <f t="shared" si="4"/>
        <v>6.1435928459489642E-2</v>
      </c>
      <c r="Q7" s="21">
        <f t="shared" si="5"/>
        <v>3.6032697949506254E-2</v>
      </c>
      <c r="R7" s="21">
        <f t="shared" si="6"/>
        <v>3.598800968633431E-2</v>
      </c>
    </row>
    <row r="8" spans="1:18" x14ac:dyDescent="0.2">
      <c r="A8" s="84" t="s">
        <v>16</v>
      </c>
      <c r="B8" s="99">
        <v>1667.6675780466696</v>
      </c>
      <c r="C8" s="99">
        <v>1769.3277449223533</v>
      </c>
      <c r="D8" s="99">
        <v>1954.2817939045556</v>
      </c>
      <c r="E8" s="99">
        <v>2034.5117191624561</v>
      </c>
      <c r="F8" s="100">
        <f>'Rahoitus ilman jk-tarkistusta'!B11+Jälkikäteistarkistus!D41+'Rahoitus ilman jk-tarkistusta'!H63</f>
        <v>2051.4397272707315</v>
      </c>
      <c r="G8" s="100">
        <f>'Rahoitus ilman jk-tarkistusta'!C11+Jälkikäteistarkistus!E41+'Rahoitus ilman jk-tarkistusta'!I63</f>
        <v>2123.6676465097567</v>
      </c>
      <c r="H8" s="100">
        <f>'Rahoitus ilman jk-tarkistusta'!D11+Jälkikäteistarkistus!F41+'Rahoitus ilman jk-tarkistusta'!J63</f>
        <v>2194.7133038633701</v>
      </c>
      <c r="I8" s="100">
        <f>'Rahoitus ilman jk-tarkistusta'!E11+Jälkikäteistarkistus!G41+'Rahoitus ilman jk-tarkistusta'!K63</f>
        <v>2269.0642177321506</v>
      </c>
      <c r="J8" s="9"/>
      <c r="K8" s="94" t="s">
        <v>16</v>
      </c>
      <c r="L8" s="21">
        <f t="shared" si="0"/>
        <v>6.0959491096395757E-2</v>
      </c>
      <c r="M8" s="21">
        <f t="shared" si="1"/>
        <v>0.10453351534953681</v>
      </c>
      <c r="N8" s="21">
        <f t="shared" si="2"/>
        <v>4.1053406682771687E-2</v>
      </c>
      <c r="O8" s="21">
        <f t="shared" si="3"/>
        <v>8.3204279183233254E-3</v>
      </c>
      <c r="P8" s="21">
        <f t="shared" si="4"/>
        <v>3.5208404263048054E-2</v>
      </c>
      <c r="Q8" s="21">
        <f t="shared" si="5"/>
        <v>3.3454225980405594E-2</v>
      </c>
      <c r="R8" s="21">
        <f t="shared" si="6"/>
        <v>3.3877278521025955E-2</v>
      </c>
    </row>
    <row r="9" spans="1:18" x14ac:dyDescent="0.2">
      <c r="A9" s="84" t="s">
        <v>17</v>
      </c>
      <c r="B9" s="99">
        <v>375.32363267478922</v>
      </c>
      <c r="C9" s="99">
        <v>389.34918785992954</v>
      </c>
      <c r="D9" s="99">
        <v>425.39803949145573</v>
      </c>
      <c r="E9" s="99">
        <v>437.74046235895196</v>
      </c>
      <c r="F9" s="100">
        <f>'Rahoitus ilman jk-tarkistusta'!B12+Jälkikäteistarkistus!D42+'Rahoitus ilman jk-tarkistusta'!H64</f>
        <v>444.12252950946288</v>
      </c>
      <c r="G9" s="100">
        <f>'Rahoitus ilman jk-tarkistusta'!C12+Jälkikäteistarkistus!E42+'Rahoitus ilman jk-tarkistusta'!I64</f>
        <v>467.55500785579005</v>
      </c>
      <c r="H9" s="100">
        <f>'Rahoitus ilman jk-tarkistusta'!D12+Jälkikäteistarkistus!F42+'Rahoitus ilman jk-tarkistusta'!J64</f>
        <v>486.02299123185361</v>
      </c>
      <c r="I9" s="100">
        <f>'Rahoitus ilman jk-tarkistusta'!E12+Jälkikäteistarkistus!G42+'Rahoitus ilman jk-tarkistusta'!K64</f>
        <v>500.16084206122929</v>
      </c>
      <c r="J9" s="22"/>
      <c r="K9" s="94" t="s">
        <v>17</v>
      </c>
      <c r="L9" s="21">
        <f t="shared" si="0"/>
        <v>3.736923008334303E-2</v>
      </c>
      <c r="M9" s="21">
        <f t="shared" si="1"/>
        <v>9.2587458136666134E-2</v>
      </c>
      <c r="N9" s="21">
        <f t="shared" si="2"/>
        <v>2.9013821695678343E-2</v>
      </c>
      <c r="O9" s="21">
        <f t="shared" si="3"/>
        <v>1.4579568715485935E-2</v>
      </c>
      <c r="P9" s="21">
        <f t="shared" si="4"/>
        <v>5.27612917367839E-2</v>
      </c>
      <c r="Q9" s="21">
        <f t="shared" si="5"/>
        <v>3.9499060144297937E-2</v>
      </c>
      <c r="R9" s="21">
        <f t="shared" si="6"/>
        <v>2.9088851935877402E-2</v>
      </c>
    </row>
    <row r="10" spans="1:18" x14ac:dyDescent="0.2">
      <c r="A10" s="84" t="s">
        <v>18</v>
      </c>
      <c r="B10" s="99">
        <v>764.69982609015358</v>
      </c>
      <c r="C10" s="99">
        <v>797.96818818242707</v>
      </c>
      <c r="D10" s="99">
        <v>860.229994813335</v>
      </c>
      <c r="E10" s="99">
        <v>878.9770617432971</v>
      </c>
      <c r="F10" s="100">
        <f>'Rahoitus ilman jk-tarkistusta'!B13+Jälkikäteistarkistus!D43+'Rahoitus ilman jk-tarkistusta'!H65</f>
        <v>892.88648771531166</v>
      </c>
      <c r="G10" s="100">
        <f>'Rahoitus ilman jk-tarkistusta'!C13+Jälkikäteistarkistus!E43+'Rahoitus ilman jk-tarkistusta'!I65</f>
        <v>942.42092535590848</v>
      </c>
      <c r="H10" s="100">
        <f>'Rahoitus ilman jk-tarkistusta'!D13+Jälkikäteistarkistus!F43+'Rahoitus ilman jk-tarkistusta'!J65</f>
        <v>970.27239599617087</v>
      </c>
      <c r="I10" s="100">
        <f>'Rahoitus ilman jk-tarkistusta'!E13+Jälkikäteistarkistus!G43+'Rahoitus ilman jk-tarkistusta'!K65</f>
        <v>997.04701402350315</v>
      </c>
      <c r="J10" s="22"/>
      <c r="K10" s="94" t="s">
        <v>18</v>
      </c>
      <c r="L10" s="21">
        <f t="shared" si="0"/>
        <v>4.3505125746362339E-2</v>
      </c>
      <c r="M10" s="21">
        <f t="shared" si="1"/>
        <v>7.8025424513131103E-2</v>
      </c>
      <c r="N10" s="21">
        <f t="shared" si="2"/>
        <v>2.1793086782599502E-2</v>
      </c>
      <c r="O10" s="21">
        <f t="shared" si="3"/>
        <v>1.5824560818945121E-2</v>
      </c>
      <c r="P10" s="21">
        <f t="shared" si="4"/>
        <v>5.5476746845328551E-2</v>
      </c>
      <c r="Q10" s="21">
        <f t="shared" si="5"/>
        <v>2.9553111450431935E-2</v>
      </c>
      <c r="R10" s="21">
        <f t="shared" si="6"/>
        <v>2.7594949766496235E-2</v>
      </c>
    </row>
    <row r="11" spans="1:18" x14ac:dyDescent="0.2">
      <c r="A11" s="84" t="s">
        <v>19</v>
      </c>
      <c r="B11" s="99">
        <v>1984.8063137909139</v>
      </c>
      <c r="C11" s="99">
        <v>2068.9732974008712</v>
      </c>
      <c r="D11" s="99">
        <v>2331.3994903209541</v>
      </c>
      <c r="E11" s="99">
        <v>2432.5151782568228</v>
      </c>
      <c r="F11" s="100">
        <f>'Rahoitus ilman jk-tarkistusta'!B14+Jälkikäteistarkistus!D44+'Rahoitus ilman jk-tarkistusta'!H66</f>
        <v>2462.9379397533753</v>
      </c>
      <c r="G11" s="100">
        <f>'Rahoitus ilman jk-tarkistusta'!C14+Jälkikäteistarkistus!E44+'Rahoitus ilman jk-tarkistusta'!I66</f>
        <v>2545.803659028049</v>
      </c>
      <c r="H11" s="100">
        <f>'Rahoitus ilman jk-tarkistusta'!D14+Jälkikäteistarkistus!F44+'Rahoitus ilman jk-tarkistusta'!J66</f>
        <v>2634.9612057390477</v>
      </c>
      <c r="I11" s="100">
        <f>'Rahoitus ilman jk-tarkistusta'!E14+Jälkikäteistarkistus!G44+'Rahoitus ilman jk-tarkistusta'!K66</f>
        <v>2708.3600339389091</v>
      </c>
      <c r="J11" s="22"/>
      <c r="K11" s="94" t="s">
        <v>19</v>
      </c>
      <c r="L11" s="21">
        <f t="shared" si="0"/>
        <v>4.2405640804921152E-2</v>
      </c>
      <c r="M11" s="21">
        <f t="shared" si="1"/>
        <v>0.12683884961190817</v>
      </c>
      <c r="N11" s="21">
        <f t="shared" si="2"/>
        <v>4.3371240474084694E-2</v>
      </c>
      <c r="O11" s="21">
        <f t="shared" si="3"/>
        <v>1.2506709832065255E-2</v>
      </c>
      <c r="P11" s="21">
        <f t="shared" si="4"/>
        <v>3.3645069953720075E-2</v>
      </c>
      <c r="Q11" s="21">
        <f t="shared" si="5"/>
        <v>3.5021375821667977E-2</v>
      </c>
      <c r="R11" s="21">
        <f t="shared" si="6"/>
        <v>2.7855752881672746E-2</v>
      </c>
    </row>
    <row r="12" spans="1:18" x14ac:dyDescent="0.2">
      <c r="A12" s="84" t="s">
        <v>20</v>
      </c>
      <c r="B12" s="99">
        <v>970.90701279195775</v>
      </c>
      <c r="C12" s="99">
        <v>996.24390502523613</v>
      </c>
      <c r="D12" s="99">
        <v>1071.0839389290736</v>
      </c>
      <c r="E12" s="99">
        <v>1086.9394266398733</v>
      </c>
      <c r="F12" s="100">
        <f>'Rahoitus ilman jk-tarkistusta'!B15+Jälkikäteistarkistus!D45+'Rahoitus ilman jk-tarkistusta'!H67</f>
        <v>1086.9394266398733</v>
      </c>
      <c r="G12" s="100">
        <f>'Rahoitus ilman jk-tarkistusta'!C15+Jälkikäteistarkistus!E45+'Rahoitus ilman jk-tarkistusta'!I67</f>
        <v>1086.9394266398733</v>
      </c>
      <c r="H12" s="100">
        <f>'Rahoitus ilman jk-tarkistusta'!D15+Jälkikäteistarkistus!F45+'Rahoitus ilman jk-tarkistusta'!J67</f>
        <v>1098.9156663458564</v>
      </c>
      <c r="I12" s="100">
        <f>'Rahoitus ilman jk-tarkistusta'!E15+Jälkikäteistarkistus!G45+'Rahoitus ilman jk-tarkistusta'!K67</f>
        <v>1114.6955365378535</v>
      </c>
      <c r="J12" s="22"/>
      <c r="K12" s="94" t="s">
        <v>20</v>
      </c>
      <c r="L12" s="21">
        <f t="shared" si="0"/>
        <v>2.6096105908658629E-2</v>
      </c>
      <c r="M12" s="21">
        <f t="shared" si="1"/>
        <v>7.5122200021832786E-2</v>
      </c>
      <c r="N12" s="21">
        <f t="shared" si="2"/>
        <v>1.4803216755031157E-2</v>
      </c>
      <c r="O12" s="21">
        <f t="shared" si="3"/>
        <v>0</v>
      </c>
      <c r="P12" s="21">
        <f t="shared" si="4"/>
        <v>0</v>
      </c>
      <c r="Q12" s="21">
        <f t="shared" si="5"/>
        <v>1.101831381993934E-2</v>
      </c>
      <c r="R12" s="21">
        <f t="shared" si="6"/>
        <v>1.4359491519916778E-2</v>
      </c>
    </row>
    <row r="13" spans="1:18" x14ac:dyDescent="0.2">
      <c r="A13" s="84" t="s">
        <v>21</v>
      </c>
      <c r="B13" s="99">
        <v>713.90098312698524</v>
      </c>
      <c r="C13" s="99">
        <v>738.28113778028546</v>
      </c>
      <c r="D13" s="99">
        <v>804.32972230501048</v>
      </c>
      <c r="E13" s="99">
        <v>828.38592153369268</v>
      </c>
      <c r="F13" s="100">
        <f>'Rahoitus ilman jk-tarkistusta'!B16+Jälkikäteistarkistus!D46+'Rahoitus ilman jk-tarkistusta'!H68</f>
        <v>832.69631003721497</v>
      </c>
      <c r="G13" s="100">
        <f>'Rahoitus ilman jk-tarkistusta'!C16+Jälkikäteistarkistus!E46+'Rahoitus ilman jk-tarkistusta'!I68</f>
        <v>843.72597549289026</v>
      </c>
      <c r="H13" s="100">
        <f>'Rahoitus ilman jk-tarkistusta'!D16+Jälkikäteistarkistus!F46+'Rahoitus ilman jk-tarkistusta'!J68</f>
        <v>859.91912595004987</v>
      </c>
      <c r="I13" s="100">
        <f>'Rahoitus ilman jk-tarkistusta'!E16+Jälkikäteistarkistus!G46+'Rahoitus ilman jk-tarkistusta'!K68</f>
        <v>877.82837132288421</v>
      </c>
      <c r="J13" s="22"/>
      <c r="K13" s="94" t="s">
        <v>21</v>
      </c>
      <c r="L13" s="21">
        <f t="shared" si="0"/>
        <v>3.4150610840332218E-2</v>
      </c>
      <c r="M13" s="21">
        <f t="shared" si="1"/>
        <v>8.9462646605474205E-2</v>
      </c>
      <c r="N13" s="21">
        <f t="shared" si="2"/>
        <v>2.9908380309188409E-2</v>
      </c>
      <c r="O13" s="21">
        <f t="shared" si="3"/>
        <v>5.2033579898871363E-3</v>
      </c>
      <c r="P13" s="21">
        <f t="shared" si="4"/>
        <v>1.3245723948485333E-2</v>
      </c>
      <c r="Q13" s="21">
        <f t="shared" si="5"/>
        <v>1.9192428498719494E-2</v>
      </c>
      <c r="R13" s="21">
        <f t="shared" si="6"/>
        <v>2.0826662452760214E-2</v>
      </c>
    </row>
    <row r="14" spans="1:18" x14ac:dyDescent="0.2">
      <c r="A14" s="84" t="s">
        <v>22</v>
      </c>
      <c r="B14" s="99">
        <v>2163.1856024148951</v>
      </c>
      <c r="C14" s="99">
        <v>2276.6225580471382</v>
      </c>
      <c r="D14" s="99">
        <v>2508.8735242520429</v>
      </c>
      <c r="E14" s="99">
        <v>2582.6098321290556</v>
      </c>
      <c r="F14" s="100">
        <f>'Rahoitus ilman jk-tarkistusta'!B17+Jälkikäteistarkistus!D47+'Rahoitus ilman jk-tarkistusta'!H69</f>
        <v>2587.6961637294257</v>
      </c>
      <c r="G14" s="100">
        <f>'Rahoitus ilman jk-tarkistusta'!C17+Jälkikäteistarkistus!E47+'Rahoitus ilman jk-tarkistusta'!I69</f>
        <v>2650.7376095330419</v>
      </c>
      <c r="H14" s="100">
        <f>'Rahoitus ilman jk-tarkistusta'!D17+Jälkikäteistarkistus!F47+'Rahoitus ilman jk-tarkistusta'!J69</f>
        <v>2727.0200036931833</v>
      </c>
      <c r="I14" s="100">
        <f>'Rahoitus ilman jk-tarkistusta'!E17+Jälkikäteistarkistus!G47+'Rahoitus ilman jk-tarkistusta'!K69</f>
        <v>2809.3977266480997</v>
      </c>
      <c r="J14" s="22"/>
      <c r="K14" s="94" t="s">
        <v>22</v>
      </c>
      <c r="L14" s="21">
        <f t="shared" si="0"/>
        <v>5.2439770080572989E-2</v>
      </c>
      <c r="M14" s="21">
        <f t="shared" si="1"/>
        <v>0.10201557802542682</v>
      </c>
      <c r="N14" s="21">
        <f t="shared" si="2"/>
        <v>2.9390205271106806E-2</v>
      </c>
      <c r="O14" s="21">
        <f t="shared" si="3"/>
        <v>1.9694541301180646E-3</v>
      </c>
      <c r="P14" s="21">
        <f t="shared" si="4"/>
        <v>2.4361996855442269E-2</v>
      </c>
      <c r="Q14" s="21">
        <f t="shared" si="5"/>
        <v>2.877779901179256E-2</v>
      </c>
      <c r="R14" s="21">
        <f t="shared" si="6"/>
        <v>3.0207964313922364E-2</v>
      </c>
    </row>
    <row r="15" spans="1:18" x14ac:dyDescent="0.2">
      <c r="A15" s="84" t="s">
        <v>23</v>
      </c>
      <c r="B15" s="99">
        <v>861.67283528790756</v>
      </c>
      <c r="C15" s="99">
        <v>893.15211347150841</v>
      </c>
      <c r="D15" s="99">
        <v>955.00202337775079</v>
      </c>
      <c r="E15" s="99">
        <v>996.29425187638071</v>
      </c>
      <c r="F15" s="100">
        <f>'Rahoitus ilman jk-tarkistusta'!B18+Jälkikäteistarkistus!D48+'Rahoitus ilman jk-tarkistusta'!H70</f>
        <v>1006.8988408262406</v>
      </c>
      <c r="G15" s="100">
        <f>'Rahoitus ilman jk-tarkistusta'!C18+Jälkikäteistarkistus!E48+'Rahoitus ilman jk-tarkistusta'!I70</f>
        <v>1030.5806016296717</v>
      </c>
      <c r="H15" s="100">
        <f>'Rahoitus ilman jk-tarkistusta'!D18+Jälkikäteistarkistus!F48+'Rahoitus ilman jk-tarkistusta'!J70</f>
        <v>1063.1046940488775</v>
      </c>
      <c r="I15" s="100">
        <f>'Rahoitus ilman jk-tarkistusta'!E18+Jälkikäteistarkistus!G48+'Rahoitus ilman jk-tarkistusta'!K70</f>
        <v>1087.4167675003659</v>
      </c>
      <c r="J15" s="22"/>
      <c r="K15" s="94" t="s">
        <v>23</v>
      </c>
      <c r="L15" s="21">
        <f t="shared" si="0"/>
        <v>3.6532749895826555E-2</v>
      </c>
      <c r="M15" s="21">
        <f t="shared" si="1"/>
        <v>6.9249021497406416E-2</v>
      </c>
      <c r="N15" s="21">
        <f t="shared" si="2"/>
        <v>4.3237843991767999E-2</v>
      </c>
      <c r="O15" s="21">
        <f t="shared" si="3"/>
        <v>1.0644033055382751E-2</v>
      </c>
      <c r="P15" s="21">
        <f t="shared" si="4"/>
        <v>2.3519503492523963E-2</v>
      </c>
      <c r="Q15" s="21">
        <f t="shared" si="5"/>
        <v>3.1558999235746343E-2</v>
      </c>
      <c r="R15" s="21">
        <f t="shared" si="6"/>
        <v>2.2868936227621095E-2</v>
      </c>
    </row>
    <row r="16" spans="1:18" x14ac:dyDescent="0.2">
      <c r="A16" s="84" t="s">
        <v>24</v>
      </c>
      <c r="B16" s="99">
        <v>805.9541059836763</v>
      </c>
      <c r="C16" s="99">
        <v>828.36864307320548</v>
      </c>
      <c r="D16" s="99">
        <v>893.46531549569818</v>
      </c>
      <c r="E16" s="99">
        <v>904.01846130425588</v>
      </c>
      <c r="F16" s="100">
        <f>'Rahoitus ilman jk-tarkistusta'!B19+Jälkikäteistarkistus!D49+'Rahoitus ilman jk-tarkistusta'!H71</f>
        <v>904.01846130425588</v>
      </c>
      <c r="G16" s="100">
        <f>'Rahoitus ilman jk-tarkistusta'!C19+Jälkikäteistarkistus!E49+'Rahoitus ilman jk-tarkistusta'!I71</f>
        <v>904.01846130425588</v>
      </c>
      <c r="H16" s="100">
        <f>'Rahoitus ilman jk-tarkistusta'!D19+Jälkikäteistarkistus!F49+'Rahoitus ilman jk-tarkistusta'!J71</f>
        <v>904.01846130419494</v>
      </c>
      <c r="I16" s="100">
        <f>'Rahoitus ilman jk-tarkistusta'!E19+Jälkikäteistarkistus!G49+'Rahoitus ilman jk-tarkistusta'!K71</f>
        <v>912.43614601652007</v>
      </c>
      <c r="J16" s="22"/>
      <c r="K16" s="94" t="s">
        <v>24</v>
      </c>
      <c r="L16" s="21">
        <f t="shared" si="0"/>
        <v>2.781118294840379E-2</v>
      </c>
      <c r="M16" s="21">
        <f t="shared" si="1"/>
        <v>7.8584182256087542E-2</v>
      </c>
      <c r="N16" s="21">
        <f t="shared" si="2"/>
        <v>1.181147787779846E-2</v>
      </c>
      <c r="O16" s="21">
        <f t="shared" si="3"/>
        <v>0</v>
      </c>
      <c r="P16" s="21">
        <f t="shared" si="4"/>
        <v>0</v>
      </c>
      <c r="Q16" s="21">
        <f t="shared" si="5"/>
        <v>-6.7390537594747002E-14</v>
      </c>
      <c r="R16" s="21">
        <f t="shared" si="6"/>
        <v>9.3114079774225811E-3</v>
      </c>
    </row>
    <row r="17" spans="1:18" x14ac:dyDescent="0.2">
      <c r="A17" s="84" t="s">
        <v>25</v>
      </c>
      <c r="B17" s="99">
        <v>554.18846088560531</v>
      </c>
      <c r="C17" s="99">
        <v>570.94493480562539</v>
      </c>
      <c r="D17" s="99">
        <v>605.45614689935576</v>
      </c>
      <c r="E17" s="99">
        <v>613.54340220651477</v>
      </c>
      <c r="F17" s="100">
        <f>'Rahoitus ilman jk-tarkistusta'!B20+Jälkikäteistarkistus!D50+'Rahoitus ilman jk-tarkistusta'!H72</f>
        <v>613.54340220651477</v>
      </c>
      <c r="G17" s="100">
        <f>'Rahoitus ilman jk-tarkistusta'!C20+Jälkikäteistarkistus!E50+'Rahoitus ilman jk-tarkistusta'!I72</f>
        <v>613.54340220651466</v>
      </c>
      <c r="H17" s="100">
        <f>'Rahoitus ilman jk-tarkistusta'!D20+Jälkikäteistarkistus!F50+'Rahoitus ilman jk-tarkistusta'!J72</f>
        <v>623.83385872188319</v>
      </c>
      <c r="I17" s="100">
        <f>'Rahoitus ilman jk-tarkistusta'!E20+Jälkikäteistarkistus!G50+'Rahoitus ilman jk-tarkistusta'!K72</f>
        <v>634.81409430198789</v>
      </c>
      <c r="J17" s="22"/>
      <c r="K17" s="94" t="s">
        <v>25</v>
      </c>
      <c r="L17" s="21">
        <f t="shared" si="0"/>
        <v>3.0236057050417209E-2</v>
      </c>
      <c r="M17" s="21">
        <f t="shared" si="1"/>
        <v>6.0445780301876972E-2</v>
      </c>
      <c r="N17" s="21">
        <f t="shared" si="2"/>
        <v>1.3357293254970148E-2</v>
      </c>
      <c r="O17" s="21">
        <f t="shared" si="3"/>
        <v>0</v>
      </c>
      <c r="P17" s="21">
        <f t="shared" si="4"/>
        <v>0</v>
      </c>
      <c r="Q17" s="21">
        <f t="shared" si="5"/>
        <v>1.6772173701746995E-2</v>
      </c>
      <c r="R17" s="21">
        <f t="shared" si="6"/>
        <v>1.7601217738647756E-2</v>
      </c>
    </row>
    <row r="18" spans="1:18" x14ac:dyDescent="0.2">
      <c r="A18" s="84" t="s">
        <v>26</v>
      </c>
      <c r="B18" s="99">
        <v>694.50374458222541</v>
      </c>
      <c r="C18" s="99">
        <v>709.56433817059917</v>
      </c>
      <c r="D18" s="99">
        <v>757.57307606432676</v>
      </c>
      <c r="E18" s="99">
        <v>783.43494951861669</v>
      </c>
      <c r="F18" s="100">
        <f>'Rahoitus ilman jk-tarkistusta'!B21+Jälkikäteistarkistus!D51+'Rahoitus ilman jk-tarkistusta'!H73</f>
        <v>788.61541970989197</v>
      </c>
      <c r="G18" s="100">
        <f>'Rahoitus ilman jk-tarkistusta'!C21+Jälkikäteistarkistus!E51+'Rahoitus ilman jk-tarkistusta'!I73</f>
        <v>797.91318842415581</v>
      </c>
      <c r="H18" s="100">
        <f>'Rahoitus ilman jk-tarkistusta'!D21+Jälkikäteistarkistus!F51+'Rahoitus ilman jk-tarkistusta'!J73</f>
        <v>808.09302245206879</v>
      </c>
      <c r="I18" s="100">
        <f>'Rahoitus ilman jk-tarkistusta'!E21+Jälkikäteistarkistus!G51+'Rahoitus ilman jk-tarkistusta'!K73</f>
        <v>817.95786233091269</v>
      </c>
      <c r="J18" s="22"/>
      <c r="K18" s="94" t="s">
        <v>26</v>
      </c>
      <c r="L18" s="21">
        <f t="shared" si="0"/>
        <v>2.1685403003022463E-2</v>
      </c>
      <c r="M18" s="21">
        <f t="shared" si="1"/>
        <v>6.7659457093776521E-2</v>
      </c>
      <c r="N18" s="21">
        <f t="shared" si="2"/>
        <v>3.4137793793630022E-2</v>
      </c>
      <c r="O18" s="21">
        <f t="shared" si="3"/>
        <v>6.6125084085901786E-3</v>
      </c>
      <c r="P18" s="21">
        <f t="shared" si="4"/>
        <v>1.178999101702094E-2</v>
      </c>
      <c r="Q18" s="21">
        <f t="shared" si="5"/>
        <v>1.2758072150703237E-2</v>
      </c>
      <c r="R18" s="21">
        <f t="shared" si="6"/>
        <v>1.2207554829405831E-2</v>
      </c>
    </row>
    <row r="19" spans="1:18" x14ac:dyDescent="0.2">
      <c r="A19" s="84" t="s">
        <v>27</v>
      </c>
      <c r="B19" s="99">
        <v>1174.8042085274287</v>
      </c>
      <c r="C19" s="99">
        <v>1204.2229131557594</v>
      </c>
      <c r="D19" s="99">
        <v>1289.0487424380822</v>
      </c>
      <c r="E19" s="99">
        <v>1331.7005084349514</v>
      </c>
      <c r="F19" s="100">
        <f>'Rahoitus ilman jk-tarkistusta'!B22+Jälkikäteistarkistus!D52+'Rahoitus ilman jk-tarkistusta'!H74</f>
        <v>1331.7005084349512</v>
      </c>
      <c r="G19" s="100">
        <f>'Rahoitus ilman jk-tarkistusta'!C22+Jälkikäteistarkistus!E52+'Rahoitus ilman jk-tarkistusta'!I74</f>
        <v>1357.9528488411711</v>
      </c>
      <c r="H19" s="100">
        <f>'Rahoitus ilman jk-tarkistusta'!D22+Jälkikäteistarkistus!F52+'Rahoitus ilman jk-tarkistusta'!J74</f>
        <v>1386.5822791254138</v>
      </c>
      <c r="I19" s="100">
        <f>'Rahoitus ilman jk-tarkistusta'!E22+Jälkikäteistarkistus!G52+'Rahoitus ilman jk-tarkistusta'!K74</f>
        <v>1417.5840086456292</v>
      </c>
      <c r="J19" s="22"/>
      <c r="K19" s="94" t="s">
        <v>27</v>
      </c>
      <c r="L19" s="21">
        <f t="shared" si="0"/>
        <v>2.5041368097587835E-2</v>
      </c>
      <c r="M19" s="21">
        <f t="shared" si="1"/>
        <v>7.0440304993059755E-2</v>
      </c>
      <c r="N19" s="21">
        <f t="shared" si="2"/>
        <v>3.3087783721970521E-2</v>
      </c>
      <c r="O19" s="21">
        <f t="shared" si="3"/>
        <v>0</v>
      </c>
      <c r="P19" s="21">
        <f t="shared" si="4"/>
        <v>1.9713396698385566E-2</v>
      </c>
      <c r="Q19" s="21">
        <f t="shared" si="5"/>
        <v>2.1082786717281143E-2</v>
      </c>
      <c r="R19" s="21">
        <f t="shared" si="6"/>
        <v>2.2358377131265206E-2</v>
      </c>
    </row>
    <row r="20" spans="1:18" x14ac:dyDescent="0.2">
      <c r="A20" s="84" t="s">
        <v>28</v>
      </c>
      <c r="B20" s="99">
        <v>756.11019563753598</v>
      </c>
      <c r="C20" s="99">
        <v>779.98179810122645</v>
      </c>
      <c r="D20" s="99">
        <v>837.45138802451629</v>
      </c>
      <c r="E20" s="99">
        <v>880.6632149612044</v>
      </c>
      <c r="F20" s="100">
        <f>'Rahoitus ilman jk-tarkistusta'!B23+Jälkikäteistarkistus!D53+'Rahoitus ilman jk-tarkistusta'!H75</f>
        <v>892.78727263329699</v>
      </c>
      <c r="G20" s="100">
        <f>'Rahoitus ilman jk-tarkistusta'!C23+Jälkikäteistarkistus!E53+'Rahoitus ilman jk-tarkistusta'!I75</f>
        <v>917.86198930297064</v>
      </c>
      <c r="H20" s="100">
        <f>'Rahoitus ilman jk-tarkistusta'!D23+Jälkikäteistarkistus!F53+'Rahoitus ilman jk-tarkistusta'!J75</f>
        <v>945.09093824131867</v>
      </c>
      <c r="I20" s="100">
        <f>'Rahoitus ilman jk-tarkistusta'!E23+Jälkikäteistarkistus!G53+'Rahoitus ilman jk-tarkistusta'!K75</f>
        <v>965.65569228880872</v>
      </c>
      <c r="J20" s="22"/>
      <c r="K20" s="94" t="s">
        <v>28</v>
      </c>
      <c r="L20" s="21">
        <f t="shared" si="0"/>
        <v>3.1571591814818056E-2</v>
      </c>
      <c r="M20" s="21">
        <f t="shared" si="1"/>
        <v>7.3680680835364054E-2</v>
      </c>
      <c r="N20" s="21">
        <f t="shared" si="2"/>
        <v>5.1599206299749012E-2</v>
      </c>
      <c r="O20" s="21">
        <f t="shared" si="3"/>
        <v>1.3766962745942246E-2</v>
      </c>
      <c r="P20" s="21">
        <f t="shared" si="4"/>
        <v>2.8085880520804407E-2</v>
      </c>
      <c r="Q20" s="21">
        <f t="shared" si="5"/>
        <v>2.9665624304832328E-2</v>
      </c>
      <c r="R20" s="21">
        <f t="shared" si="6"/>
        <v>2.1759550552625351E-2</v>
      </c>
    </row>
    <row r="21" spans="1:18" x14ac:dyDescent="0.2">
      <c r="A21" s="84" t="s">
        <v>29</v>
      </c>
      <c r="B21" s="99">
        <v>1158.8633325720036</v>
      </c>
      <c r="C21" s="99">
        <v>1192.1867307773082</v>
      </c>
      <c r="D21" s="99">
        <v>1271.2920893122198</v>
      </c>
      <c r="E21" s="99">
        <v>1310.3310452925273</v>
      </c>
      <c r="F21" s="100">
        <f>'Rahoitus ilman jk-tarkistusta'!B24+Jälkikäteistarkistus!D54+'Rahoitus ilman jk-tarkistusta'!H76</f>
        <v>1322.2084146797606</v>
      </c>
      <c r="G21" s="100">
        <f>'Rahoitus ilman jk-tarkistusta'!C24+Jälkikäteistarkistus!E54+'Rahoitus ilman jk-tarkistusta'!I76</f>
        <v>1353.2110367220441</v>
      </c>
      <c r="H21" s="100">
        <f>'Rahoitus ilman jk-tarkistusta'!D24+Jälkikäteistarkistus!F54+'Rahoitus ilman jk-tarkistusta'!J76</f>
        <v>1381.562408799502</v>
      </c>
      <c r="I21" s="100">
        <f>'Rahoitus ilman jk-tarkistusta'!E24+Jälkikäteistarkistus!G54+'Rahoitus ilman jk-tarkistusta'!K76</f>
        <v>1410.9931149596023</v>
      </c>
      <c r="J21" s="22"/>
      <c r="K21" s="94" t="s">
        <v>29</v>
      </c>
      <c r="L21" s="21">
        <f t="shared" si="0"/>
        <v>2.8755244271424063E-2</v>
      </c>
      <c r="M21" s="21">
        <f t="shared" si="1"/>
        <v>6.6353161373751135E-2</v>
      </c>
      <c r="N21" s="21">
        <f t="shared" si="2"/>
        <v>3.0708093213596577E-2</v>
      </c>
      <c r="O21" s="21">
        <f t="shared" si="3"/>
        <v>9.0644035565696779E-3</v>
      </c>
      <c r="P21" s="21">
        <f t="shared" si="4"/>
        <v>2.3447606064277204E-2</v>
      </c>
      <c r="Q21" s="21">
        <f t="shared" si="5"/>
        <v>2.0951183007001495E-2</v>
      </c>
      <c r="R21" s="21">
        <f t="shared" si="6"/>
        <v>2.1302480418292413E-2</v>
      </c>
    </row>
    <row r="22" spans="1:18" x14ac:dyDescent="0.2">
      <c r="A22" s="84" t="s">
        <v>30</v>
      </c>
      <c r="B22" s="99">
        <v>885.35921756227685</v>
      </c>
      <c r="C22" s="99">
        <v>909.41985407351433</v>
      </c>
      <c r="D22" s="99">
        <v>964.90848445267864</v>
      </c>
      <c r="E22" s="99">
        <v>1014.4779576732956</v>
      </c>
      <c r="F22" s="100">
        <f>'Rahoitus ilman jk-tarkistusta'!B25+Jälkikäteistarkistus!D55+'Rahoitus ilman jk-tarkistusta'!H77</f>
        <v>1028.0297438329139</v>
      </c>
      <c r="G22" s="100">
        <f>'Rahoitus ilman jk-tarkistusta'!C25+Jälkikäteistarkistus!E55+'Rahoitus ilman jk-tarkistusta'!I77</f>
        <v>1052.5124188032344</v>
      </c>
      <c r="H22" s="100">
        <f>'Rahoitus ilman jk-tarkistusta'!D25+Jälkikäteistarkistus!F55+'Rahoitus ilman jk-tarkistusta'!J77</f>
        <v>1070.6934433994395</v>
      </c>
      <c r="I22" s="100">
        <f>'Rahoitus ilman jk-tarkistusta'!E25+Jälkikäteistarkistus!G55+'Rahoitus ilman jk-tarkistusta'!K77</f>
        <v>1090.5723415502812</v>
      </c>
      <c r="J22" s="22"/>
      <c r="K22" s="94" t="s">
        <v>30</v>
      </c>
      <c r="L22" s="21">
        <f t="shared" si="0"/>
        <v>2.7176129229766532E-2</v>
      </c>
      <c r="M22" s="21">
        <f t="shared" si="1"/>
        <v>6.1015415630764069E-2</v>
      </c>
      <c r="N22" s="21">
        <f t="shared" si="2"/>
        <v>5.1372201632918557E-2</v>
      </c>
      <c r="O22" s="21">
        <f t="shared" si="3"/>
        <v>1.3358384040890625E-2</v>
      </c>
      <c r="P22" s="21">
        <f t="shared" si="4"/>
        <v>2.3815142623246466E-2</v>
      </c>
      <c r="Q22" s="21">
        <f t="shared" si="5"/>
        <v>1.7273928812049588E-2</v>
      </c>
      <c r="R22" s="21">
        <f t="shared" si="6"/>
        <v>1.8566377027327663E-2</v>
      </c>
    </row>
    <row r="23" spans="1:18" x14ac:dyDescent="0.2">
      <c r="A23" s="84" t="s">
        <v>31</v>
      </c>
      <c r="B23" s="99">
        <v>762.97316896391919</v>
      </c>
      <c r="C23" s="99">
        <v>786.37492728546988</v>
      </c>
      <c r="D23" s="99">
        <v>843.20837607363171</v>
      </c>
      <c r="E23" s="99">
        <v>862.91093629623481</v>
      </c>
      <c r="F23" s="100">
        <f>'Rahoitus ilman jk-tarkistusta'!B26+Jälkikäteistarkistus!D56+'Rahoitus ilman jk-tarkistusta'!H78</f>
        <v>876.38337354183238</v>
      </c>
      <c r="G23" s="100">
        <f>'Rahoitus ilman jk-tarkistusta'!C26+Jälkikäteistarkistus!E56+'Rahoitus ilman jk-tarkistusta'!I78</f>
        <v>912.39341191783376</v>
      </c>
      <c r="H23" s="100">
        <f>'Rahoitus ilman jk-tarkistusta'!D26+Jälkikäteistarkistus!F56+'Rahoitus ilman jk-tarkistusta'!J78</f>
        <v>934.56178379020844</v>
      </c>
      <c r="I23" s="100">
        <f>'Rahoitus ilman jk-tarkistusta'!E26+Jälkikäteistarkistus!G56+'Rahoitus ilman jk-tarkistusta'!K78</f>
        <v>955.49644254023281</v>
      </c>
      <c r="J23" s="22"/>
      <c r="K23" s="94" t="s">
        <v>31</v>
      </c>
      <c r="L23" s="21">
        <f t="shared" si="0"/>
        <v>3.0671797218412289E-2</v>
      </c>
      <c r="M23" s="21">
        <f t="shared" si="1"/>
        <v>7.2272712183675925E-2</v>
      </c>
      <c r="N23" s="21">
        <f t="shared" si="2"/>
        <v>2.3366181814212128E-2</v>
      </c>
      <c r="O23" s="21">
        <f t="shared" si="3"/>
        <v>1.5612778421170148E-2</v>
      </c>
      <c r="P23" s="21">
        <f t="shared" si="4"/>
        <v>4.1089367351265116E-2</v>
      </c>
      <c r="Q23" s="21">
        <f t="shared" si="5"/>
        <v>2.4296944259798225E-2</v>
      </c>
      <c r="R23" s="21">
        <f t="shared" si="6"/>
        <v>2.2400508038239897E-2</v>
      </c>
    </row>
    <row r="24" spans="1:18" x14ac:dyDescent="0.2">
      <c r="A24" s="84" t="s">
        <v>32</v>
      </c>
      <c r="B24" s="99">
        <v>301.43061498127986</v>
      </c>
      <c r="C24" s="99">
        <v>311.99557722288557</v>
      </c>
      <c r="D24" s="99">
        <v>333.39054993616207</v>
      </c>
      <c r="E24" s="99">
        <v>343.86142097206078</v>
      </c>
      <c r="F24" s="100">
        <f>'Rahoitus ilman jk-tarkistusta'!B27+Jälkikäteistarkistus!D57+'Rahoitus ilman jk-tarkistusta'!H79</f>
        <v>344.82926212432477</v>
      </c>
      <c r="G24" s="100">
        <f>'Rahoitus ilman jk-tarkistusta'!C27+Jälkikäteistarkistus!E57+'Rahoitus ilman jk-tarkistusta'!I79</f>
        <v>353.93673607899359</v>
      </c>
      <c r="H24" s="100">
        <f>'Rahoitus ilman jk-tarkistusta'!D27+Jälkikäteistarkistus!F57+'Rahoitus ilman jk-tarkistusta'!J79</f>
        <v>364.85309068325273</v>
      </c>
      <c r="I24" s="100">
        <f>'Rahoitus ilman jk-tarkistusta'!E27+Jälkikäteistarkistus!G57+'Rahoitus ilman jk-tarkistusta'!K79</f>
        <v>372.97442750964922</v>
      </c>
      <c r="J24" s="22"/>
      <c r="K24" s="94" t="s">
        <v>32</v>
      </c>
      <c r="L24" s="21">
        <f t="shared" si="0"/>
        <v>3.5049400148892795E-2</v>
      </c>
      <c r="M24" s="21">
        <f t="shared" si="1"/>
        <v>6.8574602575190324E-2</v>
      </c>
      <c r="N24" s="21">
        <f t="shared" si="2"/>
        <v>3.1407222064043783E-2</v>
      </c>
      <c r="O24" s="21">
        <f t="shared" si="3"/>
        <v>2.8146255823873201E-3</v>
      </c>
      <c r="P24" s="21">
        <f t="shared" si="4"/>
        <v>2.6411546104185391E-2</v>
      </c>
      <c r="Q24" s="21">
        <f t="shared" si="5"/>
        <v>3.0842671843543057E-2</v>
      </c>
      <c r="R24" s="21">
        <f t="shared" si="6"/>
        <v>2.2259197013208221E-2</v>
      </c>
    </row>
    <row r="25" spans="1:18" x14ac:dyDescent="0.2">
      <c r="A25" s="84" t="s">
        <v>33</v>
      </c>
      <c r="B25" s="99">
        <v>1730.8379429045749</v>
      </c>
      <c r="C25" s="99">
        <v>1806.5775234200701</v>
      </c>
      <c r="D25" s="99">
        <v>1980.3340669226802</v>
      </c>
      <c r="E25" s="99">
        <v>2051.875414373299</v>
      </c>
      <c r="F25" s="100">
        <f>'Rahoitus ilman jk-tarkistusta'!B28+Jälkikäteistarkistus!D58+'Rahoitus ilman jk-tarkistusta'!H80</f>
        <v>2083.6821992954215</v>
      </c>
      <c r="G25" s="100">
        <f>'Rahoitus ilman jk-tarkistusta'!C28+Jälkikäteistarkistus!E58+'Rahoitus ilman jk-tarkistusta'!I80</f>
        <v>2174.6089719173424</v>
      </c>
      <c r="H25" s="100">
        <f>'Rahoitus ilman jk-tarkistusta'!D28+Jälkikäteistarkistus!F58+'Rahoitus ilman jk-tarkistusta'!J80</f>
        <v>2228.648489781026</v>
      </c>
      <c r="I25" s="100">
        <f>'Rahoitus ilman jk-tarkistusta'!E28+Jälkikäteistarkistus!G58+'Rahoitus ilman jk-tarkistusta'!K80</f>
        <v>2284.4773284038315</v>
      </c>
      <c r="J25" s="22"/>
      <c r="K25" s="94" t="s">
        <v>33</v>
      </c>
      <c r="L25" s="21">
        <f t="shared" si="0"/>
        <v>4.3758909276274682E-2</v>
      </c>
      <c r="M25" s="21">
        <f t="shared" si="1"/>
        <v>9.6179954222871178E-2</v>
      </c>
      <c r="N25" s="21">
        <f t="shared" si="2"/>
        <v>3.6125898476204954E-2</v>
      </c>
      <c r="O25" s="21">
        <f t="shared" si="3"/>
        <v>1.5501323666786693E-2</v>
      </c>
      <c r="P25" s="21">
        <f t="shared" si="4"/>
        <v>4.3637543504795095E-2</v>
      </c>
      <c r="Q25" s="21">
        <f t="shared" si="5"/>
        <v>2.4850222987922832E-2</v>
      </c>
      <c r="R25" s="21">
        <f t="shared" si="6"/>
        <v>2.5050535729971068E-2</v>
      </c>
    </row>
    <row r="26" spans="1:18" x14ac:dyDescent="0.2">
      <c r="A26" s="84" t="s">
        <v>34</v>
      </c>
      <c r="B26" s="99">
        <v>366.0133939057805</v>
      </c>
      <c r="C26" s="99">
        <v>374.3097079741159</v>
      </c>
      <c r="D26" s="99">
        <v>403.90939442135141</v>
      </c>
      <c r="E26" s="99">
        <v>416.04380825693278</v>
      </c>
      <c r="F26" s="100">
        <f>'Rahoitus ilman jk-tarkistusta'!B29+Jälkikäteistarkistus!D59+'Rahoitus ilman jk-tarkistusta'!H81</f>
        <v>418.11580497123026</v>
      </c>
      <c r="G26" s="100">
        <f>'Rahoitus ilman jk-tarkistusta'!C29+Jälkikäteistarkistus!E59+'Rahoitus ilman jk-tarkistusta'!I81</f>
        <v>423.89544271870813</v>
      </c>
      <c r="H26" s="100">
        <f>'Rahoitus ilman jk-tarkistusta'!D29+Jälkikäteistarkistus!F59+'Rahoitus ilman jk-tarkistusta'!J81</f>
        <v>429.80976778640178</v>
      </c>
      <c r="I26" s="100">
        <f>'Rahoitus ilman jk-tarkistusta'!E29+Jälkikäteistarkistus!G59+'Rahoitus ilman jk-tarkistusta'!K81</f>
        <v>436.34488827138142</v>
      </c>
      <c r="J26" s="22"/>
      <c r="K26" s="94" t="s">
        <v>34</v>
      </c>
      <c r="L26" s="21">
        <f t="shared" si="0"/>
        <v>2.2666695280749938E-2</v>
      </c>
      <c r="M26" s="21">
        <f t="shared" si="1"/>
        <v>7.9078062408368899E-2</v>
      </c>
      <c r="N26" s="21">
        <f t="shared" si="2"/>
        <v>3.0042415460441063E-2</v>
      </c>
      <c r="O26" s="21">
        <f t="shared" si="3"/>
        <v>4.9802368721179047E-3</v>
      </c>
      <c r="P26" s="21">
        <f t="shared" si="4"/>
        <v>1.3823054949753777E-2</v>
      </c>
      <c r="Q26" s="21">
        <f t="shared" si="5"/>
        <v>1.3952320482054192E-2</v>
      </c>
      <c r="R26" s="21">
        <f t="shared" si="6"/>
        <v>1.5204681174736168E-2</v>
      </c>
    </row>
    <row r="27" spans="1:18" x14ac:dyDescent="0.2">
      <c r="A27" s="84" t="s">
        <v>35</v>
      </c>
      <c r="B27" s="99">
        <v>879.31568846790105</v>
      </c>
      <c r="C27" s="99">
        <v>919.190344773893</v>
      </c>
      <c r="D27" s="99">
        <v>1009.1985134020055</v>
      </c>
      <c r="E27" s="99">
        <v>1047.5908001009375</v>
      </c>
      <c r="F27" s="100">
        <f>'Rahoitus ilman jk-tarkistusta'!B30+Jälkikäteistarkistus!D60+'Rahoitus ilman jk-tarkistusta'!H82</f>
        <v>1060.6927142605412</v>
      </c>
      <c r="G27" s="100">
        <f>'Rahoitus ilman jk-tarkistusta'!C30+Jälkikäteistarkistus!E60+'Rahoitus ilman jk-tarkistusta'!I82</f>
        <v>1092.4122751385617</v>
      </c>
      <c r="H27" s="100">
        <f>'Rahoitus ilman jk-tarkistusta'!D30+Jälkikäteistarkistus!F60+'Rahoitus ilman jk-tarkistusta'!J82</f>
        <v>1125.3861154345116</v>
      </c>
      <c r="I27" s="100">
        <f>'Rahoitus ilman jk-tarkistusta'!E30+Jälkikäteistarkistus!G60+'Rahoitus ilman jk-tarkistusta'!K82</f>
        <v>1151.3145667574549</v>
      </c>
      <c r="J27" s="22"/>
      <c r="K27" s="94" t="s">
        <v>35</v>
      </c>
      <c r="L27" s="21">
        <f t="shared" si="0"/>
        <v>4.5347372768326899E-2</v>
      </c>
      <c r="M27" s="21">
        <f t="shared" si="1"/>
        <v>9.7921142383466941E-2</v>
      </c>
      <c r="N27" s="21">
        <f t="shared" si="2"/>
        <v>3.8042353599503143E-2</v>
      </c>
      <c r="O27" s="21">
        <f t="shared" si="3"/>
        <v>1.2506709832065477E-2</v>
      </c>
      <c r="P27" s="21">
        <f t="shared" si="4"/>
        <v>2.990457127834012E-2</v>
      </c>
      <c r="Q27" s="21">
        <f t="shared" si="5"/>
        <v>3.0184428577358702E-2</v>
      </c>
      <c r="R27" s="21">
        <f t="shared" si="6"/>
        <v>2.3039604778607448E-2</v>
      </c>
    </row>
    <row r="28" spans="1:18" ht="15" x14ac:dyDescent="0.25">
      <c r="A28" s="85" t="s">
        <v>36</v>
      </c>
      <c r="B28" s="101">
        <v>23168.851789124772</v>
      </c>
      <c r="C28" s="101">
        <v>24084.00801390105</v>
      </c>
      <c r="D28" s="101">
        <v>26252.114401262803</v>
      </c>
      <c r="E28" s="101">
        <v>27189.75148006048</v>
      </c>
      <c r="F28" s="102">
        <f>'Rahoitus ilman jk-tarkistusta'!B31+Jälkikäteistarkistus!D61+'Rahoitus ilman jk-tarkistusta'!H83</f>
        <v>27529.805812227569</v>
      </c>
      <c r="G28" s="102">
        <f>'Rahoitus ilman jk-tarkistusta'!C31+Jälkikäteistarkistus!E61+'Rahoitus ilman jk-tarkistusta'!I83</f>
        <v>28353.072852418183</v>
      </c>
      <c r="H28" s="102">
        <f>'Rahoitus ilman jk-tarkistusta'!D31+Jälkikäteistarkistus!F61+'Rahoitus ilman jk-tarkistusta'!J83</f>
        <v>29098.533806082483</v>
      </c>
      <c r="I28" s="102">
        <f>'Rahoitus ilman jk-tarkistusta'!E31+Jälkikäteistarkistus!G61+'Rahoitus ilman jk-tarkistusta'!K83</f>
        <v>29834.250499504338</v>
      </c>
      <c r="J28" s="9"/>
      <c r="K28" s="95" t="s">
        <v>36</v>
      </c>
      <c r="L28" s="96">
        <f t="shared" si="0"/>
        <v>3.9499420735465307E-2</v>
      </c>
      <c r="M28" s="96">
        <f t="shared" si="1"/>
        <v>9.0022656781642896E-2</v>
      </c>
      <c r="N28" s="96">
        <f t="shared" si="2"/>
        <v>3.5716630838412478E-2</v>
      </c>
      <c r="O28" s="96">
        <f t="shared" si="3"/>
        <v>1.2506709832065477E-2</v>
      </c>
      <c r="P28" s="96">
        <f t="shared" si="4"/>
        <v>2.9904571278339898E-2</v>
      </c>
      <c r="Q28" s="96">
        <f t="shared" si="5"/>
        <v>2.629206920690863E-2</v>
      </c>
      <c r="R28" s="96">
        <f t="shared" si="6"/>
        <v>2.52836345062879E-2</v>
      </c>
    </row>
    <row r="29" spans="1:18" ht="13.5" customHeight="1" x14ac:dyDescent="0.2"/>
  </sheetData>
  <phoneticPr fontId="6" type="noConversion"/>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9F62C-E503-4027-A810-6D36454DF991}">
  <sheetPr>
    <tabColor theme="3"/>
  </sheetPr>
  <dimension ref="A1:K110"/>
  <sheetViews>
    <sheetView zoomScaleNormal="100" workbookViewId="0"/>
  </sheetViews>
  <sheetFormatPr defaultColWidth="9" defaultRowHeight="14.25" x14ac:dyDescent="0.2"/>
  <cols>
    <col min="1" max="1" width="32" style="77" customWidth="1"/>
    <col min="2" max="6" width="15.625" style="77" customWidth="1"/>
    <col min="7" max="7" width="22.25" style="77" customWidth="1"/>
    <col min="8" max="15" width="15.625" style="77" customWidth="1"/>
    <col min="16" max="16" width="9" style="77"/>
    <col min="17" max="17" width="15.375" style="77" customWidth="1"/>
    <col min="18" max="16384" width="9" style="77"/>
  </cols>
  <sheetData>
    <row r="1" spans="1:11" ht="21.75" customHeight="1" x14ac:dyDescent="0.3">
      <c r="A1" s="26" t="s">
        <v>37</v>
      </c>
      <c r="B1" s="7"/>
      <c r="C1" s="7"/>
      <c r="D1" s="7"/>
      <c r="E1" s="7"/>
    </row>
    <row r="2" spans="1:11" ht="18" customHeight="1" x14ac:dyDescent="0.2">
      <c r="A2" s="76" t="str">
        <f>INFO!A2</f>
        <v>VM/HVO 30.4.2026</v>
      </c>
      <c r="B2" s="76"/>
      <c r="C2" s="76"/>
      <c r="D2" s="76"/>
      <c r="E2" s="76"/>
    </row>
    <row r="3" spans="1:11" ht="102" customHeight="1" x14ac:dyDescent="0.2">
      <c r="A3" s="111" t="s">
        <v>78</v>
      </c>
      <c r="B3" s="111"/>
      <c r="C3" s="111"/>
      <c r="D3" s="111"/>
      <c r="E3" s="111"/>
      <c r="F3" s="93"/>
      <c r="G3" s="93"/>
      <c r="H3" s="93"/>
      <c r="I3" s="93"/>
      <c r="J3" s="93"/>
      <c r="K3" s="93"/>
    </row>
    <row r="4" spans="1:11" ht="46.5" customHeight="1" x14ac:dyDescent="0.2">
      <c r="A4" s="111" t="s">
        <v>80</v>
      </c>
      <c r="B4" s="111"/>
      <c r="C4" s="111"/>
      <c r="D4" s="111"/>
      <c r="E4" s="111"/>
    </row>
    <row r="5" spans="1:11" ht="146.25" customHeight="1" x14ac:dyDescent="0.2">
      <c r="A5" s="111" t="s">
        <v>89</v>
      </c>
      <c r="B5" s="111"/>
      <c r="C5" s="111"/>
      <c r="D5" s="111"/>
      <c r="E5" s="111"/>
    </row>
    <row r="6" spans="1:11" x14ac:dyDescent="0.2">
      <c r="A6" s="7"/>
      <c r="B6" s="7"/>
      <c r="C6" s="10"/>
      <c r="D6" s="7"/>
      <c r="E6" s="7"/>
    </row>
    <row r="7" spans="1:11" ht="15" x14ac:dyDescent="0.25">
      <c r="A7" s="27" t="s">
        <v>38</v>
      </c>
      <c r="B7" s="27"/>
      <c r="C7" s="27"/>
      <c r="D7" s="27"/>
      <c r="E7" s="27"/>
    </row>
    <row r="8" spans="1:11" x14ac:dyDescent="0.2">
      <c r="A8" s="7" t="s">
        <v>5</v>
      </c>
      <c r="B8" s="28" t="s">
        <v>10</v>
      </c>
      <c r="C8" s="28" t="s">
        <v>11</v>
      </c>
      <c r="D8" s="28" t="s">
        <v>12</v>
      </c>
      <c r="E8" s="28" t="s">
        <v>13</v>
      </c>
    </row>
    <row r="9" spans="1:11" x14ac:dyDescent="0.2">
      <c r="A9" s="84" t="s">
        <v>14</v>
      </c>
      <c r="B9" s="107">
        <f t="shared" ref="B9:B31" si="0">B35+H35+B61</f>
        <v>3097.3751091245904</v>
      </c>
      <c r="C9" s="107">
        <f t="shared" ref="C9:C31" si="1">C35+I35+C61</f>
        <v>3238.0989096934468</v>
      </c>
      <c r="D9" s="107">
        <f t="shared" ref="D9:D31" si="2">D35+J35+D61</f>
        <v>3356.121717621761</v>
      </c>
      <c r="E9" s="107">
        <f t="shared" ref="E9:E31" si="3">E35+K35+E61</f>
        <v>3486.5287330037395</v>
      </c>
    </row>
    <row r="10" spans="1:11" x14ac:dyDescent="0.2">
      <c r="A10" s="84" t="s">
        <v>15</v>
      </c>
      <c r="B10" s="107">
        <f t="shared" si="0"/>
        <v>1276.1947139560348</v>
      </c>
      <c r="C10" s="107">
        <f t="shared" si="1"/>
        <v>1362.0663400240264</v>
      </c>
      <c r="D10" s="107">
        <f t="shared" si="2"/>
        <v>1418.8822909198689</v>
      </c>
      <c r="E10" s="107">
        <f t="shared" si="3"/>
        <v>1480.9509791454409</v>
      </c>
    </row>
    <row r="11" spans="1:11" x14ac:dyDescent="0.2">
      <c r="A11" s="84" t="s">
        <v>16</v>
      </c>
      <c r="B11" s="107">
        <f t="shared" si="0"/>
        <v>1984.7910990734508</v>
      </c>
      <c r="C11" s="107">
        <f t="shared" si="1"/>
        <v>2073.6802731600392</v>
      </c>
      <c r="D11" s="107">
        <f t="shared" si="2"/>
        <v>2154.4438761043289</v>
      </c>
      <c r="E11" s="107">
        <f t="shared" si="3"/>
        <v>2244.0442109618293</v>
      </c>
    </row>
    <row r="12" spans="1:11" x14ac:dyDescent="0.2">
      <c r="A12" s="84" t="s">
        <v>17</v>
      </c>
      <c r="B12" s="107">
        <f t="shared" si="0"/>
        <v>430.70309384848372</v>
      </c>
      <c r="C12" s="107">
        <f t="shared" si="1"/>
        <v>456.22755993643915</v>
      </c>
      <c r="D12" s="107">
        <f t="shared" si="2"/>
        <v>477.02300569691084</v>
      </c>
      <c r="E12" s="107">
        <f t="shared" si="3"/>
        <v>494.60830981053203</v>
      </c>
    </row>
    <row r="13" spans="1:11" x14ac:dyDescent="0.2">
      <c r="A13" s="84" t="s">
        <v>18</v>
      </c>
      <c r="B13" s="107">
        <f t="shared" si="0"/>
        <v>867.57981750121849</v>
      </c>
      <c r="C13" s="107">
        <f t="shared" si="1"/>
        <v>920.4618739105108</v>
      </c>
      <c r="D13" s="107">
        <f t="shared" si="2"/>
        <v>952.71023436767416</v>
      </c>
      <c r="E13" s="107">
        <f t="shared" si="3"/>
        <v>986.18755535900561</v>
      </c>
    </row>
    <row r="14" spans="1:11" x14ac:dyDescent="0.2">
      <c r="A14" s="84" t="s">
        <v>19</v>
      </c>
      <c r="B14" s="107">
        <f t="shared" si="0"/>
        <v>2382.0078151193679</v>
      </c>
      <c r="C14" s="107">
        <f t="shared" si="1"/>
        <v>2485.3439324273213</v>
      </c>
      <c r="D14" s="107">
        <f t="shared" si="2"/>
        <v>2587.1933274034259</v>
      </c>
      <c r="E14" s="107">
        <f t="shared" si="3"/>
        <v>2679.1550234189635</v>
      </c>
    </row>
    <row r="15" spans="1:11" x14ac:dyDescent="0.2">
      <c r="A15" s="84" t="s">
        <v>20</v>
      </c>
      <c r="B15" s="107">
        <f t="shared" si="0"/>
        <v>1038.6335346667661</v>
      </c>
      <c r="C15" s="107">
        <f t="shared" si="1"/>
        <v>1056.2895983260498</v>
      </c>
      <c r="D15" s="107">
        <f t="shared" si="2"/>
        <v>1078.8615075978576</v>
      </c>
      <c r="E15" s="107">
        <f t="shared" si="3"/>
        <v>1102.4376854676339</v>
      </c>
    </row>
    <row r="16" spans="1:11" x14ac:dyDescent="0.2">
      <c r="A16" s="84" t="s">
        <v>21</v>
      </c>
      <c r="B16" s="107">
        <f t="shared" si="0"/>
        <v>805.72657701656533</v>
      </c>
      <c r="C16" s="107">
        <f t="shared" si="1"/>
        <v>822.94176189401344</v>
      </c>
      <c r="D16" s="107">
        <f t="shared" si="2"/>
        <v>844.22887090516599</v>
      </c>
      <c r="E16" s="107">
        <f t="shared" si="3"/>
        <v>868.29891430547059</v>
      </c>
    </row>
    <row r="17" spans="1:5" x14ac:dyDescent="0.2">
      <c r="A17" s="84" t="s">
        <v>22</v>
      </c>
      <c r="B17" s="107">
        <f t="shared" si="0"/>
        <v>2504.0809754950105</v>
      </c>
      <c r="C17" s="107">
        <f t="shared" si="1"/>
        <v>2585.5723804343215</v>
      </c>
      <c r="D17" s="107">
        <f t="shared" si="2"/>
        <v>2677.5877142774798</v>
      </c>
      <c r="E17" s="107">
        <f t="shared" si="3"/>
        <v>2779.1075055770916</v>
      </c>
    </row>
    <row r="18" spans="1:5" x14ac:dyDescent="0.2">
      <c r="A18" s="84" t="s">
        <v>23</v>
      </c>
      <c r="B18" s="107">
        <f t="shared" si="0"/>
        <v>973.28763502525726</v>
      </c>
      <c r="C18" s="107">
        <f t="shared" si="1"/>
        <v>1004.7742834055521</v>
      </c>
      <c r="D18" s="107">
        <f t="shared" si="2"/>
        <v>1043.6984366223583</v>
      </c>
      <c r="E18" s="107">
        <f t="shared" si="3"/>
        <v>1075.6205379376734</v>
      </c>
    </row>
    <row r="19" spans="1:5" x14ac:dyDescent="0.2">
      <c r="A19" s="84" t="s">
        <v>24</v>
      </c>
      <c r="B19" s="107">
        <f t="shared" si="0"/>
        <v>863.88327394898522</v>
      </c>
      <c r="C19" s="107">
        <f t="shared" si="1"/>
        <v>872.24001622211279</v>
      </c>
      <c r="D19" s="107">
        <f t="shared" si="2"/>
        <v>887.10790645806048</v>
      </c>
      <c r="E19" s="107">
        <f t="shared" si="3"/>
        <v>902.81742057954978</v>
      </c>
    </row>
    <row r="20" spans="1:5" x14ac:dyDescent="0.2">
      <c r="A20" s="84" t="s">
        <v>25</v>
      </c>
      <c r="B20" s="107">
        <f t="shared" si="0"/>
        <v>582.83306819207098</v>
      </c>
      <c r="C20" s="107">
        <f t="shared" si="1"/>
        <v>597.54179856629639</v>
      </c>
      <c r="D20" s="107">
        <f t="shared" si="2"/>
        <v>612.35150639664823</v>
      </c>
      <c r="E20" s="107">
        <f t="shared" si="3"/>
        <v>627.78205287737671</v>
      </c>
    </row>
    <row r="21" spans="1:5" x14ac:dyDescent="0.2">
      <c r="A21" s="84" t="s">
        <v>26</v>
      </c>
      <c r="B21" s="107">
        <f t="shared" si="0"/>
        <v>764.10763817715497</v>
      </c>
      <c r="C21" s="107">
        <f t="shared" si="1"/>
        <v>779.01438123153946</v>
      </c>
      <c r="D21" s="107">
        <f t="shared" si="2"/>
        <v>793.91274493196113</v>
      </c>
      <c r="E21" s="107">
        <f t="shared" si="3"/>
        <v>809.40131094256662</v>
      </c>
    </row>
    <row r="22" spans="1:5" x14ac:dyDescent="0.2">
      <c r="A22" s="84" t="s">
        <v>27</v>
      </c>
      <c r="B22" s="107">
        <f t="shared" si="0"/>
        <v>1288.0970778167787</v>
      </c>
      <c r="C22" s="107">
        <f t="shared" si="1"/>
        <v>1324.6529668446578</v>
      </c>
      <c r="D22" s="107">
        <f t="shared" si="2"/>
        <v>1361.4578367640506</v>
      </c>
      <c r="E22" s="107">
        <f t="shared" si="3"/>
        <v>1402.3882663042587</v>
      </c>
    </row>
    <row r="23" spans="1:5" x14ac:dyDescent="0.2">
      <c r="A23" s="84" t="s">
        <v>28</v>
      </c>
      <c r="B23" s="107">
        <f t="shared" si="0"/>
        <v>864.94327928810208</v>
      </c>
      <c r="C23" s="107">
        <f t="shared" si="1"/>
        <v>894.40916530009258</v>
      </c>
      <c r="D23" s="107">
        <f t="shared" si="2"/>
        <v>927.47536201113212</v>
      </c>
      <c r="E23" s="107">
        <f t="shared" si="3"/>
        <v>954.97583745939232</v>
      </c>
    </row>
    <row r="24" spans="1:5" x14ac:dyDescent="0.2">
      <c r="A24" s="84" t="s">
        <v>29</v>
      </c>
      <c r="B24" s="107">
        <f t="shared" si="0"/>
        <v>1279.6648306251127</v>
      </c>
      <c r="C24" s="107">
        <f t="shared" si="1"/>
        <v>1319.9917137844056</v>
      </c>
      <c r="D24" s="107">
        <f t="shared" si="2"/>
        <v>1356.4096198356217</v>
      </c>
      <c r="E24" s="107">
        <f t="shared" si="3"/>
        <v>1395.6545606947611</v>
      </c>
    </row>
    <row r="25" spans="1:5" x14ac:dyDescent="0.2">
      <c r="A25" s="84" t="s">
        <v>30</v>
      </c>
      <c r="B25" s="107">
        <f t="shared" si="0"/>
        <v>997.75592845418362</v>
      </c>
      <c r="C25" s="107">
        <f t="shared" si="1"/>
        <v>1026.5917362556299</v>
      </c>
      <c r="D25" s="107">
        <f t="shared" si="2"/>
        <v>1051.1636082257828</v>
      </c>
      <c r="E25" s="107">
        <f t="shared" si="3"/>
        <v>1078.7328876775236</v>
      </c>
    </row>
    <row r="26" spans="1:5" x14ac:dyDescent="0.2">
      <c r="A26" s="84" t="s">
        <v>31</v>
      </c>
      <c r="B26" s="107">
        <f t="shared" si="0"/>
        <v>851.00467998131921</v>
      </c>
      <c r="C26" s="107">
        <f t="shared" si="1"/>
        <v>890.89264918536151</v>
      </c>
      <c r="D26" s="107">
        <f t="shared" si="2"/>
        <v>917.49843845723535</v>
      </c>
      <c r="E26" s="107">
        <f t="shared" si="3"/>
        <v>945.02690000359155</v>
      </c>
    </row>
    <row r="27" spans="1:5" x14ac:dyDescent="0.2">
      <c r="A27" s="84" t="s">
        <v>32</v>
      </c>
      <c r="B27" s="107">
        <f t="shared" si="0"/>
        <v>333.28984832053084</v>
      </c>
      <c r="C27" s="107">
        <f t="shared" si="1"/>
        <v>345.04053089945251</v>
      </c>
      <c r="D27" s="107">
        <f t="shared" si="2"/>
        <v>358.15465094492885</v>
      </c>
      <c r="E27" s="107">
        <f t="shared" si="3"/>
        <v>368.89021305616939</v>
      </c>
    </row>
    <row r="28" spans="1:5" x14ac:dyDescent="0.2">
      <c r="A28" s="84" t="s">
        <v>33</v>
      </c>
      <c r="B28" s="107">
        <f t="shared" si="0"/>
        <v>2022.7378415147966</v>
      </c>
      <c r="C28" s="107">
        <f t="shared" si="1"/>
        <v>2123.1609558613591</v>
      </c>
      <c r="D28" s="107">
        <f t="shared" si="2"/>
        <v>2187.9261755755974</v>
      </c>
      <c r="E28" s="107">
        <f t="shared" si="3"/>
        <v>2259.615784720701</v>
      </c>
    </row>
    <row r="29" spans="1:5" x14ac:dyDescent="0.2">
      <c r="A29" s="84" t="s">
        <v>34</v>
      </c>
      <c r="B29" s="107">
        <f t="shared" si="0"/>
        <v>404.54281919131358</v>
      </c>
      <c r="C29" s="107">
        <f t="shared" si="1"/>
        <v>413.40563642953197</v>
      </c>
      <c r="D29" s="107">
        <f t="shared" si="2"/>
        <v>421.9112273700087</v>
      </c>
      <c r="E29" s="107">
        <f t="shared" si="3"/>
        <v>431.53878868692027</v>
      </c>
    </row>
    <row r="30" spans="1:5" x14ac:dyDescent="0.2">
      <c r="A30" s="84" t="s">
        <v>35</v>
      </c>
      <c r="B30" s="107">
        <f t="shared" si="0"/>
        <v>1025.9465183100822</v>
      </c>
      <c r="C30" s="107">
        <f t="shared" si="1"/>
        <v>1064.5929623997008</v>
      </c>
      <c r="D30" s="107">
        <f t="shared" si="2"/>
        <v>1104.2990991737231</v>
      </c>
      <c r="E30" s="107">
        <f t="shared" si="3"/>
        <v>1138.2959021576398</v>
      </c>
    </row>
    <row r="31" spans="1:5" ht="15" x14ac:dyDescent="0.25">
      <c r="A31" s="85" t="s">
        <v>36</v>
      </c>
      <c r="B31" s="108">
        <f t="shared" si="0"/>
        <v>26639.187174647177</v>
      </c>
      <c r="C31" s="108">
        <f t="shared" si="1"/>
        <v>27656.991426191857</v>
      </c>
      <c r="D31" s="108">
        <f t="shared" si="2"/>
        <v>28570.419157661585</v>
      </c>
      <c r="E31" s="108">
        <f t="shared" si="3"/>
        <v>29512.059380147824</v>
      </c>
    </row>
    <row r="32" spans="1:5" x14ac:dyDescent="0.2">
      <c r="A32"/>
      <c r="B32"/>
      <c r="C32"/>
      <c r="D32"/>
      <c r="E32"/>
    </row>
    <row r="33" spans="1:11" ht="15" x14ac:dyDescent="0.25">
      <c r="A33" s="27" t="s">
        <v>97</v>
      </c>
      <c r="B33" s="29"/>
      <c r="C33" s="29"/>
      <c r="D33" s="29"/>
      <c r="E33" s="29"/>
      <c r="G33" s="88" t="s">
        <v>98</v>
      </c>
      <c r="H33" s="88"/>
      <c r="I33" s="89"/>
      <c r="J33" s="90"/>
      <c r="K33" s="90"/>
    </row>
    <row r="34" spans="1:11" ht="15" x14ac:dyDescent="0.25">
      <c r="A34" s="7" t="s">
        <v>5</v>
      </c>
      <c r="B34" s="31" t="s">
        <v>10</v>
      </c>
      <c r="C34" s="31" t="s">
        <v>11</v>
      </c>
      <c r="D34" s="31" t="s">
        <v>12</v>
      </c>
      <c r="E34" s="31" t="s">
        <v>13</v>
      </c>
      <c r="G34" s="84" t="s">
        <v>5</v>
      </c>
      <c r="H34" s="91" t="s">
        <v>10</v>
      </c>
      <c r="I34" s="91" t="s">
        <v>11</v>
      </c>
      <c r="J34" s="91" t="s">
        <v>12</v>
      </c>
      <c r="K34" s="91" t="s">
        <v>13</v>
      </c>
    </row>
    <row r="35" spans="1:11" x14ac:dyDescent="0.2">
      <c r="A35" s="84" t="s">
        <v>14</v>
      </c>
      <c r="B35" s="100">
        <v>2944.5284418131996</v>
      </c>
      <c r="C35" s="100">
        <v>3085.1512440416227</v>
      </c>
      <c r="D35" s="100">
        <v>3214.1564414362447</v>
      </c>
      <c r="E35" s="100">
        <v>3347.7444757525313</v>
      </c>
      <c r="G35" s="84" t="s">
        <v>14</v>
      </c>
      <c r="H35" s="34">
        <v>53.029108674225874</v>
      </c>
      <c r="I35" s="34">
        <v>55.02516873114196</v>
      </c>
      <c r="J35" s="35">
        <v>56.911086606149226</v>
      </c>
      <c r="K35" s="35">
        <v>58.838955892897658</v>
      </c>
    </row>
    <row r="36" spans="1:11" x14ac:dyDescent="0.2">
      <c r="A36" s="84" t="s">
        <v>15</v>
      </c>
      <c r="B36" s="100">
        <v>1250.9687797304732</v>
      </c>
      <c r="C36" s="100">
        <v>1339.2185900833097</v>
      </c>
      <c r="D36" s="100">
        <v>1397.8082588057978</v>
      </c>
      <c r="E36" s="100">
        <v>1458.3173457104258</v>
      </c>
      <c r="G36" s="84" t="s">
        <v>15</v>
      </c>
      <c r="H36" s="34">
        <v>25.225934225561662</v>
      </c>
      <c r="I36" s="34">
        <v>26.459906342192426</v>
      </c>
      <c r="J36" s="35">
        <v>27.387266455659056</v>
      </c>
      <c r="K36" s="35">
        <v>28.332820189980737</v>
      </c>
    </row>
    <row r="37" spans="1:11" x14ac:dyDescent="0.2">
      <c r="A37" s="84" t="s">
        <v>16</v>
      </c>
      <c r="B37" s="100">
        <v>1939.425875665567</v>
      </c>
      <c r="C37" s="100">
        <v>2032.7300523319323</v>
      </c>
      <c r="D37" s="100">
        <v>2116.549458791204</v>
      </c>
      <c r="E37" s="100">
        <v>2203.49016932423</v>
      </c>
      <c r="G37" s="84" t="s">
        <v>16</v>
      </c>
      <c r="H37" s="34">
        <v>45.365223407883839</v>
      </c>
      <c r="I37" s="34">
        <v>47.146214330092086</v>
      </c>
      <c r="J37" s="35">
        <v>48.696758631392754</v>
      </c>
      <c r="K37" s="35">
        <v>50.284498516481818</v>
      </c>
    </row>
    <row r="38" spans="1:11" x14ac:dyDescent="0.2">
      <c r="A38" s="84" t="s">
        <v>17</v>
      </c>
      <c r="B38" s="100">
        <v>437.80359483042417</v>
      </c>
      <c r="C38" s="100">
        <v>457.34112560664704</v>
      </c>
      <c r="D38" s="100">
        <v>472.83316244756043</v>
      </c>
      <c r="E38" s="100">
        <v>488.92043173879938</v>
      </c>
      <c r="G38" s="84" t="s">
        <v>17</v>
      </c>
      <c r="H38" s="34">
        <v>10.269743013988599</v>
      </c>
      <c r="I38" s="34">
        <v>10.583589618766604</v>
      </c>
      <c r="J38" s="35">
        <v>10.871498208518299</v>
      </c>
      <c r="K38" s="35">
        <v>11.166565839436421</v>
      </c>
    </row>
    <row r="39" spans="1:11" x14ac:dyDescent="0.2">
      <c r="A39" s="84" t="s">
        <v>18</v>
      </c>
      <c r="B39" s="100">
        <v>834.92266371321432</v>
      </c>
      <c r="C39" s="100">
        <v>891.08025222942672</v>
      </c>
      <c r="D39" s="100">
        <v>924.71418539703723</v>
      </c>
      <c r="E39" s="100">
        <v>959.56312659088587</v>
      </c>
      <c r="G39" s="84" t="s">
        <v>18</v>
      </c>
      <c r="H39" s="34">
        <v>19.617422761912341</v>
      </c>
      <c r="I39" s="34">
        <v>20.328490654992262</v>
      </c>
      <c r="J39" s="35">
        <v>20.936217944545088</v>
      </c>
      <c r="K39" s="35">
        <v>21.557897742027862</v>
      </c>
    </row>
    <row r="40" spans="1:11" x14ac:dyDescent="0.2">
      <c r="A40" s="84" t="s">
        <v>19</v>
      </c>
      <c r="B40" s="100">
        <v>2385.1666681884326</v>
      </c>
      <c r="C40" s="100">
        <v>2459.4127731301382</v>
      </c>
      <c r="D40" s="100">
        <v>2545.6343262337627</v>
      </c>
      <c r="E40" s="100">
        <v>2635.0586843678589</v>
      </c>
      <c r="G40" s="84" t="s">
        <v>19</v>
      </c>
      <c r="H40" s="34">
        <v>49.147848330063738</v>
      </c>
      <c r="I40" s="34">
        <v>50.5414396639732</v>
      </c>
      <c r="J40" s="35">
        <v>51.955540510039967</v>
      </c>
      <c r="K40" s="35">
        <v>53.403349130401956</v>
      </c>
    </row>
    <row r="41" spans="1:11" x14ac:dyDescent="0.2">
      <c r="A41" s="84" t="s">
        <v>20</v>
      </c>
      <c r="B41" s="100">
        <v>1000.1881340656158</v>
      </c>
      <c r="C41" s="100">
        <v>1021.6771243015916</v>
      </c>
      <c r="D41" s="100">
        <v>1045.8862237049248</v>
      </c>
      <c r="E41" s="100">
        <v>1071.08604591524</v>
      </c>
      <c r="G41" s="84" t="s">
        <v>20</v>
      </c>
      <c r="H41" s="34">
        <v>23.822606313027524</v>
      </c>
      <c r="I41" s="34">
        <v>24.297999736335221</v>
      </c>
      <c r="J41" s="35">
        <v>24.814969604809864</v>
      </c>
      <c r="K41" s="35">
        <v>25.345485264271066</v>
      </c>
    </row>
    <row r="42" spans="1:11" x14ac:dyDescent="0.2">
      <c r="A42" s="84" t="s">
        <v>21</v>
      </c>
      <c r="B42" s="100">
        <v>789.90051224491674</v>
      </c>
      <c r="C42" s="100">
        <v>807.80455522271689</v>
      </c>
      <c r="D42" s="100">
        <v>830.15072636731372</v>
      </c>
      <c r="E42" s="100">
        <v>853.42797520859153</v>
      </c>
      <c r="G42" s="84" t="s">
        <v>21</v>
      </c>
      <c r="H42" s="34">
        <v>16.766966125551704</v>
      </c>
      <c r="I42" s="34">
        <v>17.159090990629391</v>
      </c>
      <c r="J42" s="35">
        <v>17.554686823413004</v>
      </c>
      <c r="K42" s="35">
        <v>17.961130587577575</v>
      </c>
    </row>
    <row r="43" spans="1:11" x14ac:dyDescent="0.2">
      <c r="A43" s="84" t="s">
        <v>22</v>
      </c>
      <c r="B43" s="100">
        <v>2453.5210652547589</v>
      </c>
      <c r="C43" s="100">
        <v>2540.0746717553807</v>
      </c>
      <c r="D43" s="100">
        <v>2635.4303200943509</v>
      </c>
      <c r="E43" s="100">
        <v>2734.1754053468067</v>
      </c>
      <c r="G43" s="84" t="s">
        <v>22</v>
      </c>
      <c r="H43" s="34">
        <v>50.559910240251632</v>
      </c>
      <c r="I43" s="34">
        <v>52.143638314010872</v>
      </c>
      <c r="J43" s="35">
        <v>53.697754307066724</v>
      </c>
      <c r="K43" s="35">
        <v>55.286739667039392</v>
      </c>
    </row>
    <row r="44" spans="1:11" x14ac:dyDescent="0.2">
      <c r="A44" s="84" t="s">
        <v>23</v>
      </c>
      <c r="B44" s="100">
        <v>986.20220848016891</v>
      </c>
      <c r="C44" s="100">
        <v>1005.2767744210345</v>
      </c>
      <c r="D44" s="100">
        <v>1033.1323908317108</v>
      </c>
      <c r="E44" s="100">
        <v>1062.0379881036481</v>
      </c>
      <c r="G44" s="84" t="s">
        <v>23</v>
      </c>
      <c r="H44" s="34">
        <v>20.339914210989367</v>
      </c>
      <c r="I44" s="34">
        <v>20.790989064042734</v>
      </c>
      <c r="J44" s="35">
        <v>21.271014439581602</v>
      </c>
      <c r="K44" s="35">
        <v>21.762709108123648</v>
      </c>
    </row>
    <row r="45" spans="1:11" x14ac:dyDescent="0.2">
      <c r="A45" s="84" t="s">
        <v>24</v>
      </c>
      <c r="B45" s="100">
        <v>808.08752284140485</v>
      </c>
      <c r="C45" s="100">
        <v>819.39428535344268</v>
      </c>
      <c r="D45" s="100">
        <v>835.54382421544597</v>
      </c>
      <c r="E45" s="100">
        <v>852.5238450314389</v>
      </c>
      <c r="G45" s="84" t="s">
        <v>24</v>
      </c>
      <c r="H45" s="34">
        <v>17.866592845965855</v>
      </c>
      <c r="I45" s="34">
        <v>18.172812607055722</v>
      </c>
      <c r="J45" s="35">
        <v>18.519283981000022</v>
      </c>
      <c r="K45" s="35">
        <v>18.876897286496387</v>
      </c>
    </row>
    <row r="46" spans="1:11" x14ac:dyDescent="0.2">
      <c r="A46" s="84" t="s">
        <v>25</v>
      </c>
      <c r="B46" s="100">
        <v>569.11002979058833</v>
      </c>
      <c r="C46" s="100">
        <v>583.50913833344896</v>
      </c>
      <c r="D46" s="100">
        <v>598.01357202197141</v>
      </c>
      <c r="E46" s="100">
        <v>613.1305222705771</v>
      </c>
      <c r="G46" s="84" t="s">
        <v>25</v>
      </c>
      <c r="H46" s="34">
        <v>13.723038401482647</v>
      </c>
      <c r="I46" s="34">
        <v>14.032660232847414</v>
      </c>
      <c r="J46" s="35">
        <v>14.337934374676834</v>
      </c>
      <c r="K46" s="35">
        <v>14.651530606799662</v>
      </c>
    </row>
    <row r="47" spans="1:11" x14ac:dyDescent="0.2">
      <c r="A47" s="84" t="s">
        <v>26</v>
      </c>
      <c r="B47" s="100">
        <v>718.37159992388115</v>
      </c>
      <c r="C47" s="100">
        <v>735.63641426469553</v>
      </c>
      <c r="D47" s="100">
        <v>751.55144444273697</v>
      </c>
      <c r="E47" s="100">
        <v>768.04937997731145</v>
      </c>
      <c r="G47" s="84" t="s">
        <v>26</v>
      </c>
      <c r="H47" s="34">
        <v>15.056273293302683</v>
      </c>
      <c r="I47" s="34">
        <v>15.352242006872721</v>
      </c>
      <c r="J47" s="35">
        <v>15.66259552925289</v>
      </c>
      <c r="K47" s="35">
        <v>15.980246005283989</v>
      </c>
    </row>
    <row r="48" spans="1:11" x14ac:dyDescent="0.2">
      <c r="A48" s="84" t="s">
        <v>27</v>
      </c>
      <c r="B48" s="100">
        <v>1262.9362311466243</v>
      </c>
      <c r="C48" s="100">
        <v>1301.8552765817217</v>
      </c>
      <c r="D48" s="100">
        <v>1340.1860101659763</v>
      </c>
      <c r="E48" s="100">
        <v>1379.9131314546769</v>
      </c>
      <c r="G48" s="84" t="s">
        <v>27</v>
      </c>
      <c r="H48" s="34">
        <v>25.160846670154449</v>
      </c>
      <c r="I48" s="34">
        <v>25.775904581311245</v>
      </c>
      <c r="J48" s="35">
        <v>26.40183649507436</v>
      </c>
      <c r="K48" s="35">
        <v>27.042337293654292</v>
      </c>
    </row>
    <row r="49" spans="1:11" x14ac:dyDescent="0.2">
      <c r="A49" s="84" t="s">
        <v>28</v>
      </c>
      <c r="B49" s="100">
        <v>895.22903387991482</v>
      </c>
      <c r="C49" s="100">
        <v>914.74520617361839</v>
      </c>
      <c r="D49" s="100">
        <v>938.95956851814117</v>
      </c>
      <c r="E49" s="100">
        <v>964.01825297377059</v>
      </c>
      <c r="G49" s="84" t="s">
        <v>28</v>
      </c>
      <c r="H49" s="34">
        <v>18.203433206290491</v>
      </c>
      <c r="I49" s="34">
        <v>18.636145338789621</v>
      </c>
      <c r="J49" s="35">
        <v>19.060342271306538</v>
      </c>
      <c r="K49" s="35">
        <v>19.4939834595808</v>
      </c>
    </row>
    <row r="50" spans="1:11" x14ac:dyDescent="0.2">
      <c r="A50" s="84" t="s">
        <v>29</v>
      </c>
      <c r="B50" s="100">
        <v>1242.8086154287728</v>
      </c>
      <c r="C50" s="100">
        <v>1287.8916740656271</v>
      </c>
      <c r="D50" s="100">
        <v>1326.345804111096</v>
      </c>
      <c r="E50" s="100">
        <v>1366.1091107672169</v>
      </c>
      <c r="G50" s="84" t="s">
        <v>29</v>
      </c>
      <c r="H50" s="34">
        <v>27.454627106200657</v>
      </c>
      <c r="I50" s="34">
        <v>28.150791628639151</v>
      </c>
      <c r="J50" s="35">
        <v>28.840737634386322</v>
      </c>
      <c r="K50" s="35">
        <v>29.545449927544244</v>
      </c>
    </row>
    <row r="51" spans="1:11" x14ac:dyDescent="0.2">
      <c r="A51" s="84" t="s">
        <v>30</v>
      </c>
      <c r="B51" s="100">
        <v>976.81560768812847</v>
      </c>
      <c r="C51" s="100">
        <v>1007.4543117577873</v>
      </c>
      <c r="D51" s="100">
        <v>1033.168565744144</v>
      </c>
      <c r="E51" s="100">
        <v>1059.8138483057719</v>
      </c>
      <c r="G51" s="84" t="s">
        <v>30</v>
      </c>
      <c r="H51" s="34">
        <v>20.940320766055152</v>
      </c>
      <c r="I51" s="34">
        <v>21.396416914157218</v>
      </c>
      <c r="J51" s="35">
        <v>21.870802267422178</v>
      </c>
      <c r="K51" s="35">
        <v>22.356186773088375</v>
      </c>
    </row>
    <row r="52" spans="1:11" x14ac:dyDescent="0.2">
      <c r="A52" s="84" t="s">
        <v>31</v>
      </c>
      <c r="B52" s="100">
        <v>823.51924617300642</v>
      </c>
      <c r="C52" s="100">
        <v>866.4217703858402</v>
      </c>
      <c r="D52" s="100">
        <v>894.2670889826137</v>
      </c>
      <c r="E52" s="100">
        <v>923.02453728813759</v>
      </c>
      <c r="G52" s="84" t="s">
        <v>31</v>
      </c>
      <c r="H52" s="34">
        <v>19.409408880011679</v>
      </c>
      <c r="I52" s="34">
        <v>19.911173871220157</v>
      </c>
      <c r="J52" s="35">
        <v>20.429804546320579</v>
      </c>
      <c r="K52" s="35">
        <v>20.958977787152939</v>
      </c>
    </row>
    <row r="53" spans="1:11" x14ac:dyDescent="0.2">
      <c r="A53" s="84" t="s">
        <v>32</v>
      </c>
      <c r="B53" s="100">
        <v>337.605458037772</v>
      </c>
      <c r="C53" s="100">
        <v>345.22837201376433</v>
      </c>
      <c r="D53" s="100">
        <v>354.67154703989769</v>
      </c>
      <c r="E53" s="100">
        <v>364.3961409173516</v>
      </c>
      <c r="G53" s="84" t="s">
        <v>32</v>
      </c>
      <c r="H53" s="34">
        <v>7.2879772363958306</v>
      </c>
      <c r="I53" s="34">
        <v>7.4648625944901852</v>
      </c>
      <c r="J53" s="35">
        <v>7.6374724415747854</v>
      </c>
      <c r="K53" s="35">
        <v>7.813280631973285</v>
      </c>
    </row>
    <row r="54" spans="1:11" x14ac:dyDescent="0.2">
      <c r="A54" s="84" t="s">
        <v>33</v>
      </c>
      <c r="B54" s="100">
        <v>1980.4478011281242</v>
      </c>
      <c r="C54" s="100">
        <v>2083.2083852924548</v>
      </c>
      <c r="D54" s="100">
        <v>2150.4844997426644</v>
      </c>
      <c r="E54" s="100">
        <v>2220.0313526877535</v>
      </c>
      <c r="G54" s="84" t="s">
        <v>33</v>
      </c>
      <c r="H54" s="34">
        <v>43.608765632756317</v>
      </c>
      <c r="I54" s="34">
        <v>45.023520006175026</v>
      </c>
      <c r="J54" s="35">
        <v>46.201404845500292</v>
      </c>
      <c r="K54" s="35">
        <v>47.404215224628075</v>
      </c>
    </row>
    <row r="55" spans="1:11" x14ac:dyDescent="0.2">
      <c r="A55" s="84" t="s">
        <v>34</v>
      </c>
      <c r="B55" s="100">
        <v>395.45835616968327</v>
      </c>
      <c r="C55" s="100">
        <v>404.94791675468105</v>
      </c>
      <c r="D55" s="100">
        <v>413.84269347264939</v>
      </c>
      <c r="E55" s="100">
        <v>423.10745801064115</v>
      </c>
      <c r="G55" s="84" t="s">
        <v>34</v>
      </c>
      <c r="H55" s="34">
        <v>9.0844630216303237</v>
      </c>
      <c r="I55" s="34">
        <v>9.2803415597650503</v>
      </c>
      <c r="J55" s="35">
        <v>9.473999943979015</v>
      </c>
      <c r="K55" s="35">
        <v>9.6727320526731138</v>
      </c>
    </row>
    <row r="56" spans="1:11" x14ac:dyDescent="0.2">
      <c r="A56" s="84" t="s">
        <v>35</v>
      </c>
      <c r="B56" s="100">
        <v>1038.6476830150568</v>
      </c>
      <c r="C56" s="100">
        <v>1066.4181251096229</v>
      </c>
      <c r="D56" s="100">
        <v>1096.393190849227</v>
      </c>
      <c r="E56" s="100">
        <v>1127.5631519479934</v>
      </c>
      <c r="G56" s="84" t="s">
        <v>35</v>
      </c>
      <c r="H56" s="34">
        <v>25.848481572178084</v>
      </c>
      <c r="I56" s="34">
        <v>26.458722092301535</v>
      </c>
      <c r="J56" s="35">
        <v>27.100680281886994</v>
      </c>
      <c r="K56" s="35">
        <v>27.758845367504744</v>
      </c>
    </row>
    <row r="57" spans="1:11" ht="15" x14ac:dyDescent="0.25">
      <c r="A57" s="85" t="s">
        <v>36</v>
      </c>
      <c r="B57" s="106">
        <v>26071.665129209727</v>
      </c>
      <c r="C57" s="106">
        <v>27056.478039210499</v>
      </c>
      <c r="D57" s="106">
        <v>27949.723303416475</v>
      </c>
      <c r="E57" s="106">
        <v>28875.502379691654</v>
      </c>
      <c r="G57" s="85" t="s">
        <v>36</v>
      </c>
      <c r="H57" s="92">
        <v>557.78890593588039</v>
      </c>
      <c r="I57" s="92">
        <v>574.13212087980185</v>
      </c>
      <c r="J57" s="36">
        <v>589.63368814355636</v>
      </c>
      <c r="K57" s="36">
        <v>605.49483435461798</v>
      </c>
    </row>
    <row r="58" spans="1:11" x14ac:dyDescent="0.2">
      <c r="A58" s="7"/>
      <c r="B58" s="32"/>
      <c r="C58" s="13"/>
      <c r="D58" s="33"/>
      <c r="E58" s="13"/>
    </row>
    <row r="59" spans="1:11" ht="15" x14ac:dyDescent="0.25">
      <c r="A59" s="38" t="s">
        <v>40</v>
      </c>
      <c r="B59" s="29"/>
      <c r="C59" s="29"/>
      <c r="D59" s="29"/>
      <c r="E59" s="29"/>
      <c r="G59" s="38" t="s">
        <v>71</v>
      </c>
      <c r="H59" s="29"/>
      <c r="I59" s="29"/>
      <c r="J59" s="29"/>
      <c r="K59" s="29"/>
    </row>
    <row r="60" spans="1:11" ht="15" x14ac:dyDescent="0.25">
      <c r="A60" s="30" t="s">
        <v>39</v>
      </c>
      <c r="B60" s="31" t="s">
        <v>10</v>
      </c>
      <c r="C60" s="31" t="s">
        <v>11</v>
      </c>
      <c r="D60" s="31" t="s">
        <v>12</v>
      </c>
      <c r="E60" s="31" t="s">
        <v>13</v>
      </c>
      <c r="G60" s="30" t="s">
        <v>39</v>
      </c>
      <c r="H60" s="31" t="s">
        <v>10</v>
      </c>
      <c r="I60" s="31" t="s">
        <v>11</v>
      </c>
      <c r="J60" s="31" t="s">
        <v>12</v>
      </c>
      <c r="K60" s="31" t="s">
        <v>13</v>
      </c>
    </row>
    <row r="61" spans="1:11" x14ac:dyDescent="0.2">
      <c r="A61" s="84" t="s">
        <v>14</v>
      </c>
      <c r="B61" s="109">
        <v>99.81755863716505</v>
      </c>
      <c r="C61" s="109">
        <v>97.922496920681979</v>
      </c>
      <c r="D61" s="109">
        <v>85.054189579367034</v>
      </c>
      <c r="E61" s="109">
        <v>79.94530135831053</v>
      </c>
      <c r="G61" s="84" t="s">
        <v>14</v>
      </c>
      <c r="H61" s="109">
        <v>-11.356961717255116</v>
      </c>
      <c r="I61" s="109">
        <v>-3.7256077585930822</v>
      </c>
      <c r="J61" s="109">
        <v>-0.20845441509485244</v>
      </c>
      <c r="K61" s="109">
        <v>0</v>
      </c>
    </row>
    <row r="62" spans="1:11" x14ac:dyDescent="0.2">
      <c r="A62" s="84" t="s">
        <v>15</v>
      </c>
      <c r="B62" s="109">
        <v>0</v>
      </c>
      <c r="C62" s="109">
        <v>-3.6121564014756808</v>
      </c>
      <c r="D62" s="109">
        <v>-6.3132343415879131</v>
      </c>
      <c r="E62" s="109">
        <v>-5.6991867549657167</v>
      </c>
      <c r="G62" s="84" t="s">
        <v>15</v>
      </c>
      <c r="H62" s="109">
        <v>-4.7712055194225309</v>
      </c>
      <c r="I62" s="109">
        <v>-1.589917510275364</v>
      </c>
      <c r="J62" s="109">
        <v>-8.914100615382195E-2</v>
      </c>
      <c r="K62" s="109">
        <v>0</v>
      </c>
    </row>
    <row r="63" spans="1:11" x14ac:dyDescent="0.2">
      <c r="A63" s="84" t="s">
        <v>16</v>
      </c>
      <c r="B63" s="109">
        <v>0</v>
      </c>
      <c r="C63" s="109">
        <v>-6.1959935019848276</v>
      </c>
      <c r="D63" s="109">
        <v>-10.802341318267517</v>
      </c>
      <c r="E63" s="109">
        <v>-9.7304568788828139</v>
      </c>
      <c r="G63" s="84" t="s">
        <v>16</v>
      </c>
      <c r="H63" s="109">
        <v>0</v>
      </c>
      <c r="I63" s="109">
        <v>-2.7272126307525633</v>
      </c>
      <c r="J63" s="109">
        <v>-0.15252587213277816</v>
      </c>
      <c r="K63" s="109">
        <v>0</v>
      </c>
    </row>
    <row r="64" spans="1:11" x14ac:dyDescent="0.2">
      <c r="A64" s="84" t="s">
        <v>17</v>
      </c>
      <c r="B64" s="109">
        <v>-17.370243995929066</v>
      </c>
      <c r="C64" s="109">
        <v>-11.697155288974526</v>
      </c>
      <c r="D64" s="109">
        <v>-6.6816549591678616</v>
      </c>
      <c r="E64" s="109">
        <v>-5.478687767703768</v>
      </c>
      <c r="G64" s="84" t="s">
        <v>17</v>
      </c>
      <c r="H64" s="109">
        <v>-1.6287222140392066</v>
      </c>
      <c r="I64" s="109">
        <v>-0.53025383411049842</v>
      </c>
      <c r="J64" s="109">
        <v>-2.9431550179839134E-2</v>
      </c>
      <c r="K64" s="109">
        <v>0</v>
      </c>
    </row>
    <row r="65" spans="1:11" x14ac:dyDescent="0.2">
      <c r="A65" s="84" t="s">
        <v>18</v>
      </c>
      <c r="B65" s="109">
        <v>13.039731026091815</v>
      </c>
      <c r="C65" s="109">
        <v>9.0531310260918136</v>
      </c>
      <c r="D65" s="109">
        <v>7.0598310260918149</v>
      </c>
      <c r="E65" s="109">
        <v>5.0665310260918153</v>
      </c>
      <c r="G65" s="84" t="s">
        <v>18</v>
      </c>
      <c r="H65" s="109">
        <v>-3.3945505728435514</v>
      </c>
      <c r="I65" s="109">
        <v>-1.1138954407211543</v>
      </c>
      <c r="J65" s="109">
        <v>-6.2061415274500847E-2</v>
      </c>
      <c r="K65" s="109">
        <v>0</v>
      </c>
    </row>
    <row r="66" spans="1:11" x14ac:dyDescent="0.2">
      <c r="A66" s="84" t="s">
        <v>19</v>
      </c>
      <c r="B66" s="109">
        <v>-52.30670139912867</v>
      </c>
      <c r="C66" s="109">
        <v>-24.610280366789993</v>
      </c>
      <c r="D66" s="109">
        <v>-10.396539340376991</v>
      </c>
      <c r="E66" s="109">
        <v>-9.3070100792976103</v>
      </c>
      <c r="G66" s="84" t="s">
        <v>19</v>
      </c>
      <c r="H66" s="109">
        <v>-0.35521175751543044</v>
      </c>
      <c r="I66" s="109">
        <v>-2.64173206031847</v>
      </c>
      <c r="J66" s="109">
        <v>-0.14679606793832778</v>
      </c>
      <c r="K66" s="109">
        <v>0</v>
      </c>
    </row>
    <row r="67" spans="1:11" x14ac:dyDescent="0.2">
      <c r="A67" s="84" t="s">
        <v>20</v>
      </c>
      <c r="B67" s="109">
        <v>14.622794288122892</v>
      </c>
      <c r="C67" s="109">
        <v>10.314474288122893</v>
      </c>
      <c r="D67" s="109">
        <v>8.1603142881228941</v>
      </c>
      <c r="E67" s="109">
        <v>6.0061542881228931</v>
      </c>
      <c r="G67" s="84" t="s">
        <v>20</v>
      </c>
      <c r="H67" s="109">
        <v>13.890494896149873</v>
      </c>
      <c r="I67" s="109">
        <v>4.0920040033295155</v>
      </c>
      <c r="J67" s="109">
        <v>0</v>
      </c>
      <c r="K67" s="109">
        <v>0</v>
      </c>
    </row>
    <row r="68" spans="1:11" x14ac:dyDescent="0.2">
      <c r="A68" s="84" t="s">
        <v>21</v>
      </c>
      <c r="B68" s="109">
        <v>-0.94090135390305418</v>
      </c>
      <c r="C68" s="109">
        <v>-2.0218843193327509</v>
      </c>
      <c r="D68" s="109">
        <v>-3.4765422855607016</v>
      </c>
      <c r="E68" s="109">
        <v>-3.0901914906985337</v>
      </c>
      <c r="G68" s="84" t="s">
        <v>21</v>
      </c>
      <c r="H68" s="109">
        <v>0</v>
      </c>
      <c r="I68" s="109">
        <v>0</v>
      </c>
      <c r="J68" s="109">
        <v>0</v>
      </c>
      <c r="K68" s="109">
        <v>0</v>
      </c>
    </row>
    <row r="69" spans="1:11" x14ac:dyDescent="0.2">
      <c r="A69" s="84" t="s">
        <v>22</v>
      </c>
      <c r="B69" s="109">
        <v>0</v>
      </c>
      <c r="C69" s="109">
        <v>-6.6459296350697814</v>
      </c>
      <c r="D69" s="109">
        <v>-11.540360123937699</v>
      </c>
      <c r="E69" s="109">
        <v>-10.354639436754416</v>
      </c>
      <c r="G69" s="84" t="s">
        <v>22</v>
      </c>
      <c r="H69" s="109">
        <v>0</v>
      </c>
      <c r="I69" s="109">
        <v>0</v>
      </c>
      <c r="J69" s="109">
        <v>-0.16294647991275787</v>
      </c>
      <c r="K69" s="109">
        <v>0</v>
      </c>
    </row>
    <row r="70" spans="1:11" x14ac:dyDescent="0.2">
      <c r="A70" s="84" t="s">
        <v>23</v>
      </c>
      <c r="B70" s="109">
        <v>-33.254487665901067</v>
      </c>
      <c r="C70" s="109">
        <v>-21.293480079525128</v>
      </c>
      <c r="D70" s="109">
        <v>-10.704968648934363</v>
      </c>
      <c r="E70" s="109">
        <v>-8.1801592740982851</v>
      </c>
      <c r="G70" s="84" t="s">
        <v>23</v>
      </c>
      <c r="H70" s="109">
        <v>0</v>
      </c>
      <c r="I70" s="109">
        <v>0</v>
      </c>
      <c r="J70" s="109">
        <v>-5.9312799641013145E-2</v>
      </c>
      <c r="K70" s="109">
        <v>0</v>
      </c>
    </row>
    <row r="71" spans="1:11" x14ac:dyDescent="0.2">
      <c r="A71" s="84" t="s">
        <v>24</v>
      </c>
      <c r="B71" s="109">
        <v>37.92915826161444</v>
      </c>
      <c r="C71" s="109">
        <v>34.672918261614441</v>
      </c>
      <c r="D71" s="109">
        <v>33.044798261614446</v>
      </c>
      <c r="E71" s="109">
        <v>31.416678261614447</v>
      </c>
      <c r="G71" s="84" t="s">
        <v>24</v>
      </c>
      <c r="H71" s="109">
        <v>12.471322886700035</v>
      </c>
      <c r="I71" s="109">
        <v>10.615960096706868</v>
      </c>
      <c r="J71" s="109">
        <v>1.0280886242589951</v>
      </c>
      <c r="K71" s="109">
        <v>0</v>
      </c>
    </row>
    <row r="72" spans="1:11" x14ac:dyDescent="0.2">
      <c r="A72" s="84" t="s">
        <v>25</v>
      </c>
      <c r="B72" s="109">
        <v>0</v>
      </c>
      <c r="C72" s="109">
        <v>0</v>
      </c>
      <c r="D72" s="109">
        <v>0</v>
      </c>
      <c r="E72" s="109">
        <v>0</v>
      </c>
      <c r="G72" s="84" t="s">
        <v>25</v>
      </c>
      <c r="H72" s="109">
        <v>11.110653924631476</v>
      </c>
      <c r="I72" s="109">
        <v>0.81745760571360593</v>
      </c>
      <c r="J72" s="109">
        <v>0</v>
      </c>
      <c r="K72" s="109">
        <v>0</v>
      </c>
    </row>
    <row r="73" spans="1:11" x14ac:dyDescent="0.2">
      <c r="A73" s="84" t="s">
        <v>26</v>
      </c>
      <c r="B73" s="109">
        <v>30.679764959971187</v>
      </c>
      <c r="C73" s="109">
        <v>28.025724959971186</v>
      </c>
      <c r="D73" s="109">
        <v>26.698704959971185</v>
      </c>
      <c r="E73" s="109">
        <v>25.371684959971187</v>
      </c>
      <c r="G73" s="84" t="s">
        <v>26</v>
      </c>
      <c r="H73" s="109">
        <v>0</v>
      </c>
      <c r="I73" s="109">
        <v>0</v>
      </c>
      <c r="J73" s="109">
        <v>0</v>
      </c>
      <c r="K73" s="109">
        <v>0</v>
      </c>
    </row>
    <row r="74" spans="1:11" x14ac:dyDescent="0.2">
      <c r="A74" s="84" t="s">
        <v>27</v>
      </c>
      <c r="B74" s="109">
        <v>0</v>
      </c>
      <c r="C74" s="109">
        <v>-2.9782143183751084</v>
      </c>
      <c r="D74" s="109">
        <v>-5.130009897000094</v>
      </c>
      <c r="E74" s="109">
        <v>-4.5672024440724925</v>
      </c>
      <c r="G74" s="84" t="s">
        <v>27</v>
      </c>
      <c r="H74" s="109">
        <v>0.651633257673502</v>
      </c>
      <c r="I74" s="109">
        <v>0</v>
      </c>
      <c r="J74" s="109">
        <v>0</v>
      </c>
      <c r="K74" s="109">
        <v>0</v>
      </c>
    </row>
    <row r="75" spans="1:11" x14ac:dyDescent="0.2">
      <c r="A75" s="84" t="s">
        <v>28</v>
      </c>
      <c r="B75" s="109">
        <v>-48.489187798103217</v>
      </c>
      <c r="C75" s="109">
        <v>-38.972186212315535</v>
      </c>
      <c r="D75" s="109">
        <v>-30.544548778315583</v>
      </c>
      <c r="E75" s="109">
        <v>-28.536398973959109</v>
      </c>
      <c r="G75" s="84" t="s">
        <v>28</v>
      </c>
      <c r="H75" s="109">
        <v>-2.6400333622447252</v>
      </c>
      <c r="I75" s="109">
        <v>0</v>
      </c>
      <c r="J75" s="109">
        <v>-4.6809236083865169E-2</v>
      </c>
      <c r="K75" s="109">
        <v>0</v>
      </c>
    </row>
    <row r="76" spans="1:11" x14ac:dyDescent="0.2">
      <c r="A76" s="84" t="s">
        <v>29</v>
      </c>
      <c r="B76" s="109">
        <v>9.4015880901393896</v>
      </c>
      <c r="C76" s="109">
        <v>3.9492480901393883</v>
      </c>
      <c r="D76" s="109">
        <v>1.2230780901393885</v>
      </c>
      <c r="E76" s="109">
        <v>0</v>
      </c>
      <c r="G76" s="84" t="s">
        <v>29</v>
      </c>
      <c r="H76" s="109">
        <v>0</v>
      </c>
      <c r="I76" s="109">
        <v>0</v>
      </c>
      <c r="J76" s="109">
        <v>0</v>
      </c>
      <c r="K76" s="109">
        <v>0</v>
      </c>
    </row>
    <row r="77" spans="1:11" x14ac:dyDescent="0.2">
      <c r="A77" s="84" t="s">
        <v>30</v>
      </c>
      <c r="B77" s="109">
        <v>0</v>
      </c>
      <c r="C77" s="109">
        <v>-2.2589924163145807</v>
      </c>
      <c r="D77" s="109">
        <v>-3.8757597857835226</v>
      </c>
      <c r="E77" s="109">
        <v>-3.4371474013367105</v>
      </c>
      <c r="G77" s="84" t="s">
        <v>30</v>
      </c>
      <c r="H77" s="109">
        <v>-3.0988965374243258</v>
      </c>
      <c r="I77" s="109">
        <v>0</v>
      </c>
      <c r="J77" s="109">
        <v>0</v>
      </c>
      <c r="K77" s="109">
        <v>0</v>
      </c>
    </row>
    <row r="78" spans="1:11" x14ac:dyDescent="0.2">
      <c r="A78" s="84" t="s">
        <v>31</v>
      </c>
      <c r="B78" s="109">
        <v>8.0760249283010968</v>
      </c>
      <c r="C78" s="109">
        <v>4.5597049283010955</v>
      </c>
      <c r="D78" s="109">
        <v>2.8015449283010962</v>
      </c>
      <c r="E78" s="109">
        <v>1.0433849283010961</v>
      </c>
      <c r="G78" s="84" t="s">
        <v>31</v>
      </c>
      <c r="H78" s="109">
        <v>-2.9366687132652998</v>
      </c>
      <c r="I78" s="109">
        <v>-0.94884751919591426</v>
      </c>
      <c r="J78" s="109">
        <v>0</v>
      </c>
      <c r="K78" s="109">
        <v>0</v>
      </c>
    </row>
    <row r="79" spans="1:11" x14ac:dyDescent="0.2">
      <c r="A79" s="84" t="s">
        <v>32</v>
      </c>
      <c r="B79" s="109">
        <v>-11.603586953637004</v>
      </c>
      <c r="C79" s="109">
        <v>-7.6527037088020045</v>
      </c>
      <c r="D79" s="109">
        <v>-4.1543685365436156</v>
      </c>
      <c r="E79" s="109">
        <v>-3.3192084931555139</v>
      </c>
      <c r="G79" s="84" t="s">
        <v>32</v>
      </c>
      <c r="H79" s="109">
        <v>0</v>
      </c>
      <c r="I79" s="109">
        <v>0</v>
      </c>
      <c r="J79" s="109">
        <v>-1.9615398854315281E-2</v>
      </c>
      <c r="K79" s="109">
        <v>0</v>
      </c>
    </row>
    <row r="80" spans="1:11" x14ac:dyDescent="0.2">
      <c r="A80" s="84" t="s">
        <v>33</v>
      </c>
      <c r="B80" s="109">
        <v>-1.3187252460839751</v>
      </c>
      <c r="C80" s="109">
        <v>-5.0709494372709916</v>
      </c>
      <c r="D80" s="109">
        <v>-8.7597290125671829</v>
      </c>
      <c r="E80" s="109">
        <v>-7.8197831916804263</v>
      </c>
      <c r="G80" s="84" t="s">
        <v>33</v>
      </c>
      <c r="H80" s="109">
        <v>-6.8355010183696745</v>
      </c>
      <c r="I80" s="109">
        <v>-2.2320161166734693</v>
      </c>
      <c r="J80" s="109">
        <v>0</v>
      </c>
      <c r="K80" s="109">
        <v>0</v>
      </c>
    </row>
    <row r="81" spans="1:11" x14ac:dyDescent="0.2">
      <c r="A81" s="84" t="s">
        <v>34</v>
      </c>
      <c r="B81" s="109">
        <v>0</v>
      </c>
      <c r="C81" s="109">
        <v>-0.82262188491416544</v>
      </c>
      <c r="D81" s="109">
        <v>-1.4054660466197255</v>
      </c>
      <c r="E81" s="109">
        <v>-1.2414013763939582</v>
      </c>
      <c r="G81" s="84" t="s">
        <v>34</v>
      </c>
      <c r="H81" s="109">
        <v>0</v>
      </c>
      <c r="I81" s="109">
        <v>0</v>
      </c>
      <c r="J81" s="109">
        <v>0</v>
      </c>
      <c r="K81" s="109">
        <v>0</v>
      </c>
    </row>
    <row r="82" spans="1:11" x14ac:dyDescent="0.2">
      <c r="A82" s="84" t="s">
        <v>35</v>
      </c>
      <c r="B82" s="109">
        <v>-38.549646277152661</v>
      </c>
      <c r="C82" s="109">
        <v>-28.283884802223511</v>
      </c>
      <c r="D82" s="109">
        <v>-19.194771957390866</v>
      </c>
      <c r="E82" s="109">
        <v>-17.026095157858371</v>
      </c>
      <c r="G82" s="84" t="s">
        <v>35</v>
      </c>
      <c r="H82" s="109">
        <v>-1.1063535527750255</v>
      </c>
      <c r="I82" s="109">
        <v>-1.5938835109949111E-2</v>
      </c>
      <c r="J82" s="109">
        <v>-5.0994382992744447E-2</v>
      </c>
      <c r="K82" s="109">
        <v>0</v>
      </c>
    </row>
    <row r="83" spans="1:11" ht="15" x14ac:dyDescent="0.25">
      <c r="A83" s="85" t="s">
        <v>36</v>
      </c>
      <c r="B83" s="110">
        <v>9.7331395015671696</v>
      </c>
      <c r="C83" s="110">
        <v>26.381266101554193</v>
      </c>
      <c r="D83" s="39">
        <v>31.062166101554229</v>
      </c>
      <c r="E83" s="110">
        <v>31.062166101554229</v>
      </c>
      <c r="G83" s="85" t="s">
        <v>36</v>
      </c>
      <c r="H83" s="110">
        <v>0</v>
      </c>
      <c r="I83" s="110">
        <v>0</v>
      </c>
      <c r="J83" s="110">
        <v>0</v>
      </c>
      <c r="K83" s="110">
        <v>0</v>
      </c>
    </row>
    <row r="84" spans="1:11" x14ac:dyDescent="0.2">
      <c r="A84" s="86" t="s">
        <v>75</v>
      </c>
      <c r="B84" s="7"/>
      <c r="C84" s="11"/>
      <c r="D84" s="11"/>
      <c r="E84" s="11"/>
    </row>
    <row r="110" ht="15" customHeight="1" x14ac:dyDescent="0.2"/>
  </sheetData>
  <mergeCells count="3">
    <mergeCell ref="A3:E3"/>
    <mergeCell ref="A5:E5"/>
    <mergeCell ref="A4:E4"/>
  </mergeCells>
  <phoneticPr fontId="6" type="noConversion"/>
  <pageMargins left="0.7" right="0.7" top="0.75" bottom="0.75" header="0.3" footer="0.3"/>
  <pageSetup paperSize="9" orientation="portrait" r:id="rId1"/>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FC6C0B-B2C8-4200-8A5C-EC8B8781C2CD}">
  <sheetPr>
    <tabColor theme="6"/>
  </sheetPr>
  <dimension ref="A1:K88"/>
  <sheetViews>
    <sheetView zoomScaleNormal="100" workbookViewId="0"/>
  </sheetViews>
  <sheetFormatPr defaultColWidth="9" defaultRowHeight="14.25" x14ac:dyDescent="0.2"/>
  <cols>
    <col min="1" max="1" width="53.625" style="77" customWidth="1"/>
    <col min="2" max="6" width="13.125" style="77" customWidth="1"/>
    <col min="7" max="7" width="16.375" style="77" customWidth="1"/>
    <col min="8" max="10" width="12.25" style="77" customWidth="1"/>
    <col min="11" max="11" width="13.75" style="77" customWidth="1"/>
    <col min="12" max="12" width="16.875" style="77" customWidth="1"/>
    <col min="13" max="13" width="18.875" style="77" customWidth="1"/>
    <col min="14" max="14" width="13.625" style="77" customWidth="1"/>
    <col min="15" max="20" width="15.125" style="77" customWidth="1"/>
    <col min="21" max="24" width="14.5" style="77" bestFit="1" customWidth="1"/>
    <col min="25" max="16384" width="9" style="77"/>
  </cols>
  <sheetData>
    <row r="1" spans="1:9" ht="20.25" x14ac:dyDescent="0.3">
      <c r="A1" s="6" t="s">
        <v>41</v>
      </c>
      <c r="B1" s="37"/>
      <c r="C1" s="37"/>
      <c r="D1" s="37"/>
      <c r="E1" s="37"/>
      <c r="F1" s="37"/>
      <c r="G1" s="7"/>
      <c r="H1" s="7"/>
      <c r="I1" s="7"/>
    </row>
    <row r="2" spans="1:9" x14ac:dyDescent="0.2">
      <c r="A2" s="8" t="str">
        <f>INFO!A2</f>
        <v>VM/HVO 30.4.2026</v>
      </c>
      <c r="B2" s="8"/>
      <c r="C2" s="8"/>
      <c r="D2" s="8"/>
      <c r="E2" s="8"/>
      <c r="F2" s="8"/>
      <c r="G2" s="8"/>
      <c r="H2" s="7"/>
      <c r="I2" s="7"/>
    </row>
    <row r="3" spans="1:9" ht="72.75" customHeight="1" x14ac:dyDescent="0.2">
      <c r="A3" s="112" t="s">
        <v>81</v>
      </c>
      <c r="B3" s="112"/>
      <c r="C3" s="112"/>
      <c r="D3" s="112"/>
      <c r="E3" s="112"/>
      <c r="F3" s="112"/>
      <c r="G3" s="112"/>
      <c r="H3" s="112"/>
      <c r="I3" s="112"/>
    </row>
    <row r="4" spans="1:9" ht="63" customHeight="1" x14ac:dyDescent="0.2">
      <c r="A4" s="112" t="s">
        <v>94</v>
      </c>
      <c r="B4" s="112"/>
      <c r="C4" s="112"/>
      <c r="D4" s="112"/>
      <c r="E4" s="112"/>
      <c r="F4" s="112"/>
      <c r="G4" s="112"/>
      <c r="H4" s="112"/>
      <c r="I4" s="112"/>
    </row>
    <row r="5" spans="1:9" ht="74.25" customHeight="1" x14ac:dyDescent="0.2">
      <c r="A5" s="112" t="s">
        <v>95</v>
      </c>
      <c r="B5" s="112"/>
      <c r="C5" s="112"/>
      <c r="D5" s="112"/>
      <c r="E5" s="112"/>
      <c r="F5" s="112"/>
      <c r="G5" s="112"/>
      <c r="H5" s="112"/>
      <c r="I5" s="112"/>
    </row>
    <row r="6" spans="1:9" ht="63" customHeight="1" x14ac:dyDescent="0.2">
      <c r="A6" s="112" t="s">
        <v>96</v>
      </c>
      <c r="B6" s="112"/>
      <c r="C6" s="112"/>
      <c r="D6" s="112"/>
      <c r="E6" s="112"/>
      <c r="F6" s="112"/>
      <c r="G6" s="112"/>
      <c r="H6" s="112"/>
      <c r="I6" s="112"/>
    </row>
    <row r="7" spans="1:9" x14ac:dyDescent="0.2">
      <c r="A7" s="7"/>
      <c r="B7" s="7"/>
      <c r="C7" s="7"/>
      <c r="D7" s="7"/>
      <c r="E7" s="7"/>
      <c r="F7" s="7"/>
      <c r="G7" s="7"/>
      <c r="H7" s="7"/>
      <c r="I7" s="7"/>
    </row>
    <row r="8" spans="1:9" ht="15" x14ac:dyDescent="0.25">
      <c r="A8" s="27" t="s">
        <v>42</v>
      </c>
      <c r="B8" s="29"/>
      <c r="C8" s="29"/>
      <c r="D8" s="29"/>
      <c r="E8" s="29"/>
      <c r="F8" s="29"/>
      <c r="G8" s="29"/>
      <c r="H8" s="29"/>
      <c r="I8" s="29"/>
    </row>
    <row r="9" spans="1:9" ht="15" x14ac:dyDescent="0.25">
      <c r="A9" s="41" t="s">
        <v>43</v>
      </c>
      <c r="B9" s="42" t="s">
        <v>6</v>
      </c>
      <c r="C9" s="42" t="s">
        <v>7</v>
      </c>
      <c r="D9" s="42" t="s">
        <v>8</v>
      </c>
      <c r="E9" s="42" t="s">
        <v>9</v>
      </c>
      <c r="F9" s="42" t="s">
        <v>10</v>
      </c>
      <c r="G9" s="42" t="s">
        <v>11</v>
      </c>
      <c r="H9" s="42" t="s">
        <v>12</v>
      </c>
      <c r="I9" s="42" t="s">
        <v>13</v>
      </c>
    </row>
    <row r="10" spans="1:9" x14ac:dyDescent="0.2">
      <c r="A10" s="7" t="s">
        <v>44</v>
      </c>
      <c r="B10" s="43"/>
      <c r="C10" s="44">
        <v>2.53E-2</v>
      </c>
      <c r="D10" s="44">
        <v>0.03</v>
      </c>
      <c r="E10" s="44">
        <v>3.2500000000000001E-2</v>
      </c>
      <c r="F10" s="44">
        <v>2.63E-2</v>
      </c>
      <c r="G10" s="44">
        <v>2.93E-2</v>
      </c>
      <c r="H10" s="44">
        <v>2.7E-2</v>
      </c>
      <c r="I10" s="44">
        <v>2.69E-2</v>
      </c>
    </row>
    <row r="11" spans="1:9" x14ac:dyDescent="0.2">
      <c r="A11" s="8" t="s">
        <v>45</v>
      </c>
      <c r="B11" s="43"/>
      <c r="C11" s="44">
        <v>1.9199999999999998E-2</v>
      </c>
      <c r="D11" s="44">
        <v>2.2200000000000001E-2</v>
      </c>
      <c r="E11" s="44">
        <v>3.3399999999999999E-2</v>
      </c>
      <c r="F11" s="44"/>
      <c r="G11" s="44"/>
      <c r="H11" s="44"/>
      <c r="I11" s="44"/>
    </row>
    <row r="12" spans="1:9" x14ac:dyDescent="0.2">
      <c r="A12" s="7" t="s">
        <v>46</v>
      </c>
      <c r="B12" s="43"/>
      <c r="C12" s="44">
        <v>1.2500000000000001E-2</v>
      </c>
      <c r="D12" s="44">
        <v>1.0160000000000001E-2</v>
      </c>
      <c r="E12" s="44">
        <v>9.7600000000000013E-3</v>
      </c>
      <c r="F12" s="44">
        <v>7.2599999999999991E-3</v>
      </c>
      <c r="G12" s="44">
        <v>5.8799999999999998E-3</v>
      </c>
      <c r="H12" s="44">
        <v>5.8199999999999997E-3</v>
      </c>
      <c r="I12" s="44">
        <v>6.0599999999999994E-3</v>
      </c>
    </row>
    <row r="13" spans="1:9" x14ac:dyDescent="0.2">
      <c r="A13" s="7"/>
      <c r="B13" s="43"/>
      <c r="C13" s="12"/>
      <c r="D13" s="12"/>
      <c r="E13" s="12"/>
      <c r="F13" s="12"/>
      <c r="G13" s="12"/>
      <c r="H13" s="12"/>
      <c r="I13" s="45"/>
    </row>
    <row r="14" spans="1:9" ht="15" x14ac:dyDescent="0.25">
      <c r="A14" s="46" t="s">
        <v>43</v>
      </c>
      <c r="B14" s="47">
        <v>2023</v>
      </c>
      <c r="C14" s="47" t="s">
        <v>7</v>
      </c>
      <c r="D14" s="47">
        <v>2025</v>
      </c>
      <c r="E14" s="47">
        <v>2026</v>
      </c>
      <c r="F14" s="47">
        <v>2027</v>
      </c>
      <c r="G14" s="47">
        <v>2028</v>
      </c>
      <c r="H14" s="42" t="s">
        <v>12</v>
      </c>
      <c r="I14" s="48" t="s">
        <v>13</v>
      </c>
    </row>
    <row r="15" spans="1:9" x14ac:dyDescent="0.2">
      <c r="A15" s="8" t="s">
        <v>47</v>
      </c>
      <c r="B15" s="11">
        <v>23935.162091099755</v>
      </c>
      <c r="C15" s="11">
        <v>24642.646696550004</v>
      </c>
      <c r="D15" s="11">
        <v>24940.175355473766</v>
      </c>
      <c r="E15" s="11">
        <f>E17*($D$15/($D$15+$D$16))</f>
        <v>25789.801430919648</v>
      </c>
      <c r="F15" s="11">
        <f t="shared" ref="F15:G15" si="0">F17*($D$15/($D$15+$D$16))</f>
        <v>26492.139661717745</v>
      </c>
      <c r="G15" s="11">
        <f t="shared" si="0"/>
        <v>27215.059974990665</v>
      </c>
      <c r="H15" s="12"/>
      <c r="I15" s="45"/>
    </row>
    <row r="16" spans="1:9" x14ac:dyDescent="0.2">
      <c r="A16" s="8" t="s">
        <v>48</v>
      </c>
      <c r="B16" s="11">
        <v>550.03095975024996</v>
      </c>
      <c r="C16" s="11">
        <v>563.94644644000005</v>
      </c>
      <c r="D16" s="11">
        <v>586.71325685623196</v>
      </c>
      <c r="E16" s="11">
        <f>E17*($D$16/($D$15+$D$16))</f>
        <v>606.70056146535637</v>
      </c>
      <c r="F16" s="11">
        <f t="shared" ref="F16:G16" si="1">F17*($D$16/($D$15+$D$16))</f>
        <v>623.22294532725471</v>
      </c>
      <c r="G16" s="11">
        <f t="shared" si="1"/>
        <v>640.22951907433117</v>
      </c>
      <c r="H16" s="12"/>
      <c r="I16" s="45"/>
    </row>
    <row r="17" spans="1:9" ht="15" x14ac:dyDescent="0.25">
      <c r="A17" s="49" t="s">
        <v>49</v>
      </c>
      <c r="B17" s="40">
        <v>24485.193050850005</v>
      </c>
      <c r="C17" s="40">
        <v>25206.593142990001</v>
      </c>
      <c r="D17" s="40">
        <f>D15+D16</f>
        <v>25526.888612329996</v>
      </c>
      <c r="E17" s="40">
        <v>26396.501992385001</v>
      </c>
      <c r="F17" s="40">
        <v>27115.362607044997</v>
      </c>
      <c r="G17" s="40">
        <v>27855.289494064993</v>
      </c>
      <c r="H17" s="12"/>
      <c r="I17" s="45"/>
    </row>
    <row r="18" spans="1:9" x14ac:dyDescent="0.2">
      <c r="A18" s="50" t="s">
        <v>50</v>
      </c>
      <c r="B18" s="51"/>
      <c r="C18" s="52">
        <f>C17/B17-1</f>
        <v>2.9462707957491618E-2</v>
      </c>
      <c r="D18" s="52">
        <f>D17/C17-1</f>
        <v>1.2706813154917285E-2</v>
      </c>
      <c r="E18" s="52">
        <f>E17/D17-1</f>
        <v>3.4066563820667195E-2</v>
      </c>
      <c r="F18" s="52">
        <f t="shared" ref="F18:G18" si="2">F17/E17-1</f>
        <v>2.7233177140947529E-2</v>
      </c>
      <c r="G18" s="52">
        <f t="shared" si="2"/>
        <v>2.7288105925153738E-2</v>
      </c>
      <c r="H18" s="52"/>
      <c r="I18" s="53"/>
    </row>
    <row r="19" spans="1:9" x14ac:dyDescent="0.2">
      <c r="A19" s="7"/>
      <c r="B19" s="7"/>
      <c r="C19" s="7"/>
      <c r="D19" s="7"/>
      <c r="E19" s="7"/>
      <c r="F19" s="7"/>
      <c r="G19" s="7"/>
      <c r="H19" s="7"/>
      <c r="I19" s="11"/>
    </row>
    <row r="20" spans="1:9" x14ac:dyDescent="0.2">
      <c r="A20" s="7" t="s">
        <v>51</v>
      </c>
      <c r="B20" s="11">
        <v>22670.306001888948</v>
      </c>
      <c r="C20" s="11">
        <v>23570.022112589275</v>
      </c>
      <c r="D20" s="78">
        <v>25665.476101939999</v>
      </c>
      <c r="E20" s="11">
        <v>26583.27124388314</v>
      </c>
      <c r="F20" s="11">
        <f>26281.1329206255+F33</f>
        <v>27114.557060272407</v>
      </c>
      <c r="G20" s="11">
        <f>27273.2636099765+G33</f>
        <v>27909.446511062968</v>
      </c>
      <c r="H20" s="7"/>
      <c r="I20" s="11"/>
    </row>
    <row r="21" spans="1:9" x14ac:dyDescent="0.2">
      <c r="A21" s="7" t="s">
        <v>52</v>
      </c>
      <c r="B21" s="11">
        <v>498.5457872358237</v>
      </c>
      <c r="C21" s="11">
        <v>513.98590131177775</v>
      </c>
      <c r="D21" s="78">
        <v>589.23829932000001</v>
      </c>
      <c r="E21" s="11">
        <v>606.48023617735907</v>
      </c>
      <c r="F21" s="11">
        <f>565.854907485876+F34</f>
        <v>623.04940541936253</v>
      </c>
      <c r="G21" s="11">
        <f>581.059838720609+G34</f>
        <v>640.9583638604696</v>
      </c>
      <c r="H21" s="7"/>
      <c r="I21" s="11"/>
    </row>
    <row r="22" spans="1:9" ht="15" x14ac:dyDescent="0.25">
      <c r="A22" s="14" t="s">
        <v>53</v>
      </c>
      <c r="B22" s="40">
        <f>B20+B21</f>
        <v>23168.851789124772</v>
      </c>
      <c r="C22" s="40">
        <f>C20+C21</f>
        <v>24084.008013901053</v>
      </c>
      <c r="D22" s="79">
        <f>D20+D21</f>
        <v>26254.71440126</v>
      </c>
      <c r="E22" s="40">
        <f>E20+E21</f>
        <v>27189.751480060499</v>
      </c>
      <c r="F22" s="40">
        <f t="shared" ref="F22:G22" si="3">F20+F21</f>
        <v>27737.60646569177</v>
      </c>
      <c r="G22" s="40">
        <f t="shared" si="3"/>
        <v>28550.404874923439</v>
      </c>
      <c r="H22" s="11"/>
      <c r="I22" s="11"/>
    </row>
    <row r="23" spans="1:9" x14ac:dyDescent="0.2">
      <c r="A23" s="7"/>
      <c r="B23" s="11"/>
      <c r="C23" s="11"/>
      <c r="D23" s="11"/>
      <c r="E23" s="11"/>
      <c r="F23" s="11"/>
      <c r="G23" s="11"/>
      <c r="H23" s="11"/>
      <c r="I23" s="11"/>
    </row>
    <row r="24" spans="1:9" x14ac:dyDescent="0.2">
      <c r="A24" s="7" t="s">
        <v>54</v>
      </c>
      <c r="B24" s="11">
        <f t="shared" ref="B24:E25" si="4">B20-B15</f>
        <v>-1264.8560892108071</v>
      </c>
      <c r="C24" s="11">
        <f t="shared" si="4"/>
        <v>-1072.6245839607291</v>
      </c>
      <c r="D24" s="11">
        <f>D20-D15</f>
        <v>725.30074646623325</v>
      </c>
      <c r="E24" s="11">
        <f>E20-E15</f>
        <v>793.46981296349259</v>
      </c>
      <c r="F24" s="11">
        <f>F20-F15</f>
        <v>622.41739855466221</v>
      </c>
      <c r="G24" s="11">
        <f>G20-G15</f>
        <v>694.38653607230299</v>
      </c>
      <c r="H24" s="12"/>
      <c r="I24" s="45"/>
    </row>
    <row r="25" spans="1:9" x14ac:dyDescent="0.2">
      <c r="A25" s="7" t="s">
        <v>55</v>
      </c>
      <c r="B25" s="11">
        <f t="shared" si="4"/>
        <v>-51.485172514426267</v>
      </c>
      <c r="C25" s="11">
        <f t="shared" si="4"/>
        <v>-49.960545128222293</v>
      </c>
      <c r="D25" s="11">
        <f t="shared" si="4"/>
        <v>2.5250424637680453</v>
      </c>
      <c r="E25" s="11">
        <f t="shared" si="4"/>
        <v>-0.22032528799729789</v>
      </c>
      <c r="F25" s="11">
        <f t="shared" ref="F25:G25" si="5">F21-F16</f>
        <v>-0.17353990789217733</v>
      </c>
      <c r="G25" s="11">
        <f t="shared" si="5"/>
        <v>0.72884478613843839</v>
      </c>
      <c r="H25" s="12"/>
      <c r="I25" s="45"/>
    </row>
    <row r="26" spans="1:9" ht="15" x14ac:dyDescent="0.25">
      <c r="A26" s="14" t="s">
        <v>56</v>
      </c>
      <c r="B26" s="40">
        <f>B24+B25</f>
        <v>-1316.3412617252334</v>
      </c>
      <c r="C26" s="40">
        <f>C24+C25</f>
        <v>-1122.5851290889514</v>
      </c>
      <c r="D26" s="40">
        <f>D24+D25</f>
        <v>727.82578893000129</v>
      </c>
      <c r="E26" s="40">
        <f>E24+E25</f>
        <v>793.24948767549529</v>
      </c>
      <c r="F26" s="40">
        <f t="shared" ref="F26:G26" si="6">F24+F25</f>
        <v>622.24385864677004</v>
      </c>
      <c r="G26" s="40">
        <f t="shared" si="6"/>
        <v>695.11538085844143</v>
      </c>
      <c r="H26" s="12"/>
      <c r="I26" s="45"/>
    </row>
    <row r="27" spans="1:9" x14ac:dyDescent="0.2">
      <c r="A27" s="7"/>
      <c r="B27" s="11"/>
      <c r="C27" s="11"/>
      <c r="D27" s="11"/>
      <c r="E27" s="11"/>
      <c r="F27" s="11"/>
      <c r="G27" s="12"/>
      <c r="H27" s="12"/>
      <c r="I27" s="45"/>
    </row>
    <row r="28" spans="1:9" x14ac:dyDescent="0.2">
      <c r="A28" s="54" t="s">
        <v>57</v>
      </c>
      <c r="B28" s="54"/>
      <c r="C28" s="55"/>
      <c r="D28" s="54"/>
      <c r="E28" s="56">
        <v>0.95</v>
      </c>
      <c r="F28" s="56">
        <v>0.9</v>
      </c>
      <c r="G28" s="57">
        <v>0.8</v>
      </c>
      <c r="H28" s="57">
        <v>0.7</v>
      </c>
      <c r="I28" s="57">
        <v>0.7</v>
      </c>
    </row>
    <row r="29" spans="1:9" x14ac:dyDescent="0.2">
      <c r="A29" s="7" t="s">
        <v>58</v>
      </c>
      <c r="B29" s="7"/>
      <c r="C29" s="7"/>
      <c r="D29" s="11">
        <f>-B24*(1+C11)*(1+C12)*(1+D10)*(1+D12)</f>
        <v>1358.0724992076955</v>
      </c>
      <c r="E29" s="11">
        <f>-(C24-B24)*(1+D11)*(1+D12)*(1+E10)*(1+E12)*E28</f>
        <v>-196.59951367208205</v>
      </c>
      <c r="F29" s="11">
        <f>-(D24-C24-D29)*(1+E11)*(1+E12)*(1+F10)*(1+F12)*F28</f>
        <v>-427.02415096231027</v>
      </c>
      <c r="G29" s="11">
        <f>-(E24-D24-E29)*(1+F10)*(1+F12)*(1+G10)*(1+G12)*G28</f>
        <v>-226.70468543769266</v>
      </c>
      <c r="H29" s="11">
        <f t="shared" ref="H29:I29" si="7">-(F24-E24-F29)*(1+G10)*(1+G12)*(1+H10)*(1+H12)*H28</f>
        <v>-191.63238789131915</v>
      </c>
      <c r="I29" s="11">
        <f t="shared" si="7"/>
        <v>-223.11971552025645</v>
      </c>
    </row>
    <row r="30" spans="1:9" x14ac:dyDescent="0.2">
      <c r="A30" s="7" t="s">
        <v>59</v>
      </c>
      <c r="B30" s="7"/>
      <c r="C30" s="7"/>
      <c r="D30" s="11">
        <f>-B25*(1+C11)*(1+D10)</f>
        <v>54.047898461504353</v>
      </c>
      <c r="E30" s="11">
        <f>-(C25-B25)*(1+D11)*(1+E10)*E28</f>
        <v>-1.5286682967440539</v>
      </c>
      <c r="F30" s="11">
        <f>-(D25-C25-D30)*(1+E11)*(1+F10)*F28</f>
        <v>1.4912578741842</v>
      </c>
      <c r="G30" s="11">
        <f>-(E25-D25-E30)*(1+F10)*(1+G10)*G28</f>
        <v>1.0282284169228146</v>
      </c>
      <c r="H30" s="11">
        <f t="shared" ref="H30:I30" si="8">-(F25-E25-F30)*(1+G10)*(1+H10)*H28</f>
        <v>1.0688573123800582</v>
      </c>
      <c r="I30" s="11">
        <f t="shared" si="8"/>
        <v>9.2902669896417517E-2</v>
      </c>
    </row>
    <row r="31" spans="1:9" ht="15" x14ac:dyDescent="0.25">
      <c r="A31" s="14" t="s">
        <v>60</v>
      </c>
      <c r="B31" s="14"/>
      <c r="C31" s="14"/>
      <c r="D31" s="40">
        <f>D29+D30</f>
        <v>1412.1203976691997</v>
      </c>
      <c r="E31" s="40">
        <f>E29+E30</f>
        <v>-198.12818196882611</v>
      </c>
      <c r="F31" s="40">
        <f>F29+F30</f>
        <v>-425.53289308812606</v>
      </c>
      <c r="G31" s="40">
        <f>G29+G30</f>
        <v>-225.67645702076985</v>
      </c>
      <c r="H31" s="40">
        <f t="shared" ref="H31:I31" si="9">H29+H30</f>
        <v>-190.56353057893909</v>
      </c>
      <c r="I31" s="40">
        <f t="shared" si="9"/>
        <v>-223.02681285036005</v>
      </c>
    </row>
    <row r="32" spans="1:9" x14ac:dyDescent="0.2">
      <c r="A32" s="7"/>
      <c r="B32" s="7"/>
      <c r="C32" s="7"/>
      <c r="D32" s="11"/>
      <c r="E32" s="11"/>
      <c r="F32" s="11"/>
      <c r="G32" s="11"/>
      <c r="H32" s="11"/>
      <c r="I32" s="11"/>
    </row>
    <row r="33" spans="1:9" x14ac:dyDescent="0.2">
      <c r="A33" s="7" t="s">
        <v>61</v>
      </c>
      <c r="B33" s="7"/>
      <c r="C33" s="7"/>
      <c r="D33" s="11">
        <f>D29</f>
        <v>1358.0724992076955</v>
      </c>
      <c r="E33" s="11">
        <f>D33*(1+E10)*(1+E12)+E29</f>
        <v>1219.2959099488792</v>
      </c>
      <c r="F33" s="11">
        <f>E33*(1+F10)*(1+F12)+F29</f>
        <v>833.42413964690707</v>
      </c>
      <c r="G33" s="11">
        <f>F33*(1+G10)*(1+G12)+G29</f>
        <v>636.18290108646772</v>
      </c>
      <c r="H33" s="11">
        <f t="shared" ref="H33:I33" si="10">G33*(1+H10)*(1+H12)+H29</f>
        <v>465.53000578988315</v>
      </c>
      <c r="I33" s="11">
        <f t="shared" si="10"/>
        <v>257.83004716882499</v>
      </c>
    </row>
    <row r="34" spans="1:9" x14ac:dyDescent="0.2">
      <c r="A34" s="7" t="s">
        <v>62</v>
      </c>
      <c r="B34" s="7"/>
      <c r="C34" s="7"/>
      <c r="D34" s="11">
        <f>D30</f>
        <v>54.047898461504353</v>
      </c>
      <c r="E34" s="11">
        <f>D34*(1+E10)+E30</f>
        <v>54.275786864759191</v>
      </c>
      <c r="F34" s="11">
        <f>E34*(1+F10)+F30</f>
        <v>57.194497933486559</v>
      </c>
      <c r="G34" s="11">
        <f>F34*(1+G10)+G30</f>
        <v>59.898525139860539</v>
      </c>
      <c r="H34" s="11">
        <f t="shared" ref="H34:I34" si="11">G34*(1+H10)+H30</f>
        <v>62.584642631016827</v>
      </c>
      <c r="I34" s="11">
        <f t="shared" si="11"/>
        <v>64.361072187687597</v>
      </c>
    </row>
    <row r="35" spans="1:9" ht="15" x14ac:dyDescent="0.25">
      <c r="A35" s="18" t="s">
        <v>63</v>
      </c>
      <c r="B35" s="18"/>
      <c r="C35" s="18"/>
      <c r="D35" s="58">
        <f>D33+D34</f>
        <v>1412.1203976691997</v>
      </c>
      <c r="E35" s="58">
        <f>E33+E34</f>
        <v>1273.5716968136383</v>
      </c>
      <c r="F35" s="58">
        <f>F33+F34</f>
        <v>890.61863758039362</v>
      </c>
      <c r="G35" s="58">
        <f>G33+G34</f>
        <v>696.08142622632829</v>
      </c>
      <c r="H35" s="58">
        <f t="shared" ref="H35:I35" si="12">H33+H34</f>
        <v>528.11464842089993</v>
      </c>
      <c r="I35" s="58">
        <f t="shared" si="12"/>
        <v>322.19111935651256</v>
      </c>
    </row>
    <row r="37" spans="1:9" ht="15" x14ac:dyDescent="0.25">
      <c r="A37" s="59" t="s">
        <v>64</v>
      </c>
      <c r="B37" s="29"/>
      <c r="C37" s="29"/>
      <c r="D37" s="29"/>
      <c r="E37" s="29"/>
      <c r="F37" s="29"/>
      <c r="G37" s="29"/>
    </row>
    <row r="38" spans="1:9" ht="15" x14ac:dyDescent="0.25">
      <c r="A38" s="60" t="s">
        <v>5</v>
      </c>
      <c r="B38" s="61" t="s">
        <v>90</v>
      </c>
      <c r="C38" s="61" t="s">
        <v>91</v>
      </c>
      <c r="D38" s="61" t="s">
        <v>10</v>
      </c>
      <c r="E38" s="61" t="s">
        <v>11</v>
      </c>
      <c r="F38" s="61" t="s">
        <v>12</v>
      </c>
      <c r="G38" s="61" t="s">
        <v>66</v>
      </c>
    </row>
    <row r="39" spans="1:9" x14ac:dyDescent="0.2">
      <c r="A39" s="62" t="s">
        <v>14</v>
      </c>
      <c r="B39" s="104">
        <v>150.72638699935808</v>
      </c>
      <c r="C39" s="104">
        <v>138.63306698978096</v>
      </c>
      <c r="D39" s="11">
        <f t="shared" ref="D39:D61" si="13">B66*F$33+H66*F$34</f>
        <v>99.564242095326136</v>
      </c>
      <c r="E39" s="11">
        <f t="shared" ref="E39:E61" si="14">C66*G$33+I66*G$34</f>
        <v>78.28232043604325</v>
      </c>
      <c r="F39" s="11">
        <f t="shared" ref="F39:F61" si="15">D66*H$33+J66*H$34</f>
        <v>59.575554168419224</v>
      </c>
      <c r="G39" s="11">
        <f t="shared" ref="G39:G61" si="16">E66*I$33+K66*I$34</f>
        <v>36.146376702768706</v>
      </c>
    </row>
    <row r="40" spans="1:9" x14ac:dyDescent="0.2">
      <c r="A40" s="62" t="s">
        <v>15</v>
      </c>
      <c r="B40" s="104">
        <v>64.420150318355397</v>
      </c>
      <c r="C40" s="104">
        <v>59.08577361151692</v>
      </c>
      <c r="D40" s="11">
        <f t="shared" si="13"/>
        <v>42.575911811724382</v>
      </c>
      <c r="E40" s="11">
        <f t="shared" si="14"/>
        <v>34.249772112773414</v>
      </c>
      <c r="F40" s="11">
        <f t="shared" si="15"/>
        <v>26.188792406051189</v>
      </c>
      <c r="G40" s="11">
        <f t="shared" si="16"/>
        <v>16.032987311107252</v>
      </c>
    </row>
    <row r="41" spans="1:9" x14ac:dyDescent="0.2">
      <c r="A41" s="62" t="s">
        <v>16</v>
      </c>
      <c r="B41" s="104">
        <v>105.6838164283908</v>
      </c>
      <c r="C41" s="104">
        <v>95.532234850368667</v>
      </c>
      <c r="D41" s="11">
        <f t="shared" si="13"/>
        <v>66.648628197280814</v>
      </c>
      <c r="E41" s="11">
        <f t="shared" si="14"/>
        <v>52.714585980470233</v>
      </c>
      <c r="F41" s="11">
        <f t="shared" si="15"/>
        <v>40.421953631173857</v>
      </c>
      <c r="G41" s="11">
        <f t="shared" si="16"/>
        <v>25.020006770321352</v>
      </c>
    </row>
    <row r="42" spans="1:9" x14ac:dyDescent="0.2">
      <c r="A42" s="62" t="s">
        <v>17</v>
      </c>
      <c r="B42" s="104">
        <v>24.112124821546825</v>
      </c>
      <c r="C42" s="104">
        <v>21.523780249689132</v>
      </c>
      <c r="D42" s="11">
        <f t="shared" si="13"/>
        <v>15.048157875018362</v>
      </c>
      <c r="E42" s="11">
        <f t="shared" si="14"/>
        <v>11.857701753461416</v>
      </c>
      <c r="F42" s="11">
        <f t="shared" si="15"/>
        <v>9.0294170851225726</v>
      </c>
      <c r="G42" s="11">
        <f t="shared" si="16"/>
        <v>5.5525322506972445</v>
      </c>
    </row>
    <row r="43" spans="1:9" x14ac:dyDescent="0.2">
      <c r="A43" s="62" t="s">
        <v>18</v>
      </c>
      <c r="B43" s="104">
        <v>45.455133276683796</v>
      </c>
      <c r="C43" s="104">
        <v>40.431426189845816</v>
      </c>
      <c r="D43" s="11">
        <f t="shared" si="13"/>
        <v>28.70122078693673</v>
      </c>
      <c r="E43" s="11">
        <f t="shared" si="14"/>
        <v>23.072946886118867</v>
      </c>
      <c r="F43" s="11">
        <f t="shared" si="15"/>
        <v>17.62422304377121</v>
      </c>
      <c r="G43" s="11">
        <f t="shared" si="16"/>
        <v>10.859458664497577</v>
      </c>
    </row>
    <row r="44" spans="1:9" x14ac:dyDescent="0.2">
      <c r="A44" s="62" t="s">
        <v>19</v>
      </c>
      <c r="B44" s="104">
        <v>129.65906148777859</v>
      </c>
      <c r="C44" s="104">
        <v>117.07444613397686</v>
      </c>
      <c r="D44" s="11">
        <f t="shared" si="13"/>
        <v>81.285336391522847</v>
      </c>
      <c r="E44" s="11">
        <f t="shared" si="14"/>
        <v>63.101458661046244</v>
      </c>
      <c r="F44" s="11">
        <f t="shared" si="15"/>
        <v>47.914674403560085</v>
      </c>
      <c r="G44" s="11">
        <f t="shared" si="16"/>
        <v>29.205010519945652</v>
      </c>
    </row>
    <row r="45" spans="1:9" x14ac:dyDescent="0.2">
      <c r="A45" s="62" t="s">
        <v>20</v>
      </c>
      <c r="B45" s="104">
        <v>56.472425060469696</v>
      </c>
      <c r="C45" s="104">
        <v>50.078589652243544</v>
      </c>
      <c r="D45" s="11">
        <f t="shared" si="13"/>
        <v>34.415397076957397</v>
      </c>
      <c r="E45" s="11">
        <f t="shared" si="14"/>
        <v>26.557824310494009</v>
      </c>
      <c r="F45" s="11">
        <f t="shared" si="15"/>
        <v>20.054158747998876</v>
      </c>
      <c r="G45" s="11">
        <f t="shared" si="16"/>
        <v>12.257851070219642</v>
      </c>
    </row>
    <row r="46" spans="1:9" x14ac:dyDescent="0.2">
      <c r="A46" s="62" t="s">
        <v>21</v>
      </c>
      <c r="B46" s="104">
        <v>43.816952303078963</v>
      </c>
      <c r="C46" s="104">
        <v>39.114780307249347</v>
      </c>
      <c r="D46" s="11">
        <f t="shared" si="13"/>
        <v>26.969733020649667</v>
      </c>
      <c r="E46" s="11">
        <f t="shared" si="14"/>
        <v>20.784213598876768</v>
      </c>
      <c r="F46" s="11">
        <f t="shared" si="15"/>
        <v>15.690255044883941</v>
      </c>
      <c r="G46" s="11">
        <f t="shared" si="16"/>
        <v>9.5294570174136144</v>
      </c>
    </row>
    <row r="47" spans="1:9" x14ac:dyDescent="0.2">
      <c r="A47" s="62" t="s">
        <v>22</v>
      </c>
      <c r="B47" s="104">
        <v>134.62350755353813</v>
      </c>
      <c r="C47" s="104">
        <v>120.73884175694228</v>
      </c>
      <c r="D47" s="11">
        <f t="shared" si="13"/>
        <v>83.615188234415029</v>
      </c>
      <c r="E47" s="11">
        <f t="shared" si="14"/>
        <v>65.165229098720175</v>
      </c>
      <c r="F47" s="11">
        <f t="shared" si="15"/>
        <v>49.595235895615943</v>
      </c>
      <c r="G47" s="11">
        <f t="shared" si="16"/>
        <v>30.290221071008151</v>
      </c>
    </row>
    <row r="48" spans="1:9" x14ac:dyDescent="0.2">
      <c r="A48" s="62" t="s">
        <v>23</v>
      </c>
      <c r="B48" s="104">
        <v>53.641198810466534</v>
      </c>
      <c r="C48" s="104">
        <v>48.522646183620189</v>
      </c>
      <c r="D48" s="11">
        <f t="shared" si="13"/>
        <v>33.611205800983413</v>
      </c>
      <c r="E48" s="11">
        <f t="shared" si="14"/>
        <v>25.806318224119625</v>
      </c>
      <c r="F48" s="11">
        <f t="shared" si="15"/>
        <v>19.465570226160139</v>
      </c>
      <c r="G48" s="11">
        <f t="shared" si="16"/>
        <v>11.796229562692545</v>
      </c>
    </row>
    <row r="49" spans="1:11" x14ac:dyDescent="0.2">
      <c r="A49" s="62" t="s">
        <v>24</v>
      </c>
      <c r="B49" s="104">
        <v>45.758352379187542</v>
      </c>
      <c r="C49" s="104">
        <v>40.392335731892935</v>
      </c>
      <c r="D49" s="11">
        <f t="shared" si="13"/>
        <v>27.663864468570583</v>
      </c>
      <c r="E49" s="11">
        <f t="shared" si="14"/>
        <v>21.162484985436176</v>
      </c>
      <c r="F49" s="11">
        <f t="shared" si="15"/>
        <v>15.882466221875458</v>
      </c>
      <c r="G49" s="11">
        <f t="shared" si="16"/>
        <v>9.618725436970319</v>
      </c>
    </row>
    <row r="50" spans="1:11" x14ac:dyDescent="0.2">
      <c r="A50" s="62" t="s">
        <v>25</v>
      </c>
      <c r="B50" s="104">
        <v>32.370250764917181</v>
      </c>
      <c r="C50" s="104">
        <v>28.680819759167232</v>
      </c>
      <c r="D50" s="11">
        <f t="shared" si="13"/>
        <v>19.599680089812331</v>
      </c>
      <c r="E50" s="11">
        <f t="shared" si="14"/>
        <v>15.184146034504705</v>
      </c>
      <c r="F50" s="11">
        <f t="shared" si="15"/>
        <v>11.482352325234979</v>
      </c>
      <c r="G50" s="11">
        <f t="shared" si="16"/>
        <v>7.0320414246111662</v>
      </c>
    </row>
    <row r="51" spans="1:11" x14ac:dyDescent="0.2">
      <c r="A51" s="62" t="s">
        <v>26</v>
      </c>
      <c r="B51" s="104">
        <v>38.633203664600408</v>
      </c>
      <c r="C51" s="104">
        <v>35.092396702733879</v>
      </c>
      <c r="D51" s="11">
        <f t="shared" si="13"/>
        <v>24.507781532737035</v>
      </c>
      <c r="E51" s="11">
        <f t="shared" si="14"/>
        <v>18.898807192616367</v>
      </c>
      <c r="F51" s="11">
        <f t="shared" si="15"/>
        <v>14.180277520107611</v>
      </c>
      <c r="G51" s="11">
        <f t="shared" si="16"/>
        <v>8.5565513883460458</v>
      </c>
    </row>
    <row r="52" spans="1:11" x14ac:dyDescent="0.2">
      <c r="A52" s="62" t="s">
        <v>27</v>
      </c>
      <c r="B52" s="104">
        <v>69.402336061249642</v>
      </c>
      <c r="C52" s="104">
        <v>62.326986147603606</v>
      </c>
      <c r="D52" s="11">
        <f t="shared" si="13"/>
        <v>42.951797360499071</v>
      </c>
      <c r="E52" s="11">
        <f t="shared" si="14"/>
        <v>33.299881996513179</v>
      </c>
      <c r="F52" s="11">
        <f t="shared" si="15"/>
        <v>25.12444236136318</v>
      </c>
      <c r="G52" s="11">
        <f t="shared" si="16"/>
        <v>15.195742341370636</v>
      </c>
    </row>
    <row r="53" spans="1:11" x14ac:dyDescent="0.2">
      <c r="A53" s="62" t="s">
        <v>28</v>
      </c>
      <c r="B53" s="104">
        <v>48.186378951567889</v>
      </c>
      <c r="C53" s="104">
        <v>43.744532677819684</v>
      </c>
      <c r="D53" s="11">
        <f t="shared" si="13"/>
        <v>30.484026707439625</v>
      </c>
      <c r="E53" s="11">
        <f t="shared" si="14"/>
        <v>23.452824002878106</v>
      </c>
      <c r="F53" s="11">
        <f t="shared" si="15"/>
        <v>17.662385466270422</v>
      </c>
      <c r="G53" s="11">
        <f t="shared" si="16"/>
        <v>10.679854829416444</v>
      </c>
    </row>
    <row r="54" spans="1:11" x14ac:dyDescent="0.2">
      <c r="A54" s="62" t="s">
        <v>29</v>
      </c>
      <c r="B54" s="104">
        <v>67.366493916868649</v>
      </c>
      <c r="C54" s="104">
        <v>60.672037009533717</v>
      </c>
      <c r="D54" s="11">
        <f t="shared" si="13"/>
        <v>42.543584054648022</v>
      </c>
      <c r="E54" s="11">
        <f t="shared" si="14"/>
        <v>33.219322937638402</v>
      </c>
      <c r="F54" s="11">
        <f t="shared" si="15"/>
        <v>25.15278896388029</v>
      </c>
      <c r="G54" s="11">
        <f t="shared" si="16"/>
        <v>15.338554264841264</v>
      </c>
    </row>
    <row r="55" spans="1:11" x14ac:dyDescent="0.2">
      <c r="A55" s="62" t="s">
        <v>30</v>
      </c>
      <c r="B55" s="104">
        <v>51.823648089008408</v>
      </c>
      <c r="C55" s="104">
        <v>47.485093976651676</v>
      </c>
      <c r="D55" s="11">
        <f t="shared" si="13"/>
        <v>33.37271191615465</v>
      </c>
      <c r="E55" s="11">
        <f t="shared" si="14"/>
        <v>25.920682547604358</v>
      </c>
      <c r="F55" s="11">
        <f t="shared" si="15"/>
        <v>19.529835173656792</v>
      </c>
      <c r="G55" s="11">
        <f t="shared" si="16"/>
        <v>11.839453872757463</v>
      </c>
    </row>
    <row r="56" spans="1:11" x14ac:dyDescent="0.2">
      <c r="A56" s="62" t="s">
        <v>31</v>
      </c>
      <c r="B56" s="104">
        <v>44.538998340834212</v>
      </c>
      <c r="C56" s="104">
        <v>39.933075070481145</v>
      </c>
      <c r="D56" s="11">
        <f t="shared" si="13"/>
        <v>28.315362273778454</v>
      </c>
      <c r="E56" s="11">
        <f t="shared" si="14"/>
        <v>22.449610251668275</v>
      </c>
      <c r="F56" s="11">
        <f t="shared" si="15"/>
        <v>17.063345332973046</v>
      </c>
      <c r="G56" s="11">
        <f t="shared" si="16"/>
        <v>10.469542536641217</v>
      </c>
    </row>
    <row r="57" spans="1:11" x14ac:dyDescent="0.2">
      <c r="A57" s="62" t="s">
        <v>32</v>
      </c>
      <c r="B57" s="104">
        <v>18.815446177832506</v>
      </c>
      <c r="C57" s="104">
        <v>16.760813702128175</v>
      </c>
      <c r="D57" s="11">
        <f t="shared" si="13"/>
        <v>11.53941380379392</v>
      </c>
      <c r="E57" s="11">
        <f t="shared" si="14"/>
        <v>8.8962051795410577</v>
      </c>
      <c r="F57" s="11">
        <f t="shared" si="15"/>
        <v>6.7180551371782142</v>
      </c>
      <c r="G57" s="11">
        <f t="shared" si="16"/>
        <v>4.0842144534798566</v>
      </c>
    </row>
    <row r="58" spans="1:11" x14ac:dyDescent="0.2">
      <c r="A58" s="62" t="s">
        <v>33</v>
      </c>
      <c r="B58" s="104">
        <v>107.94051969442938</v>
      </c>
      <c r="C58" s="104">
        <v>96.920870009413278</v>
      </c>
      <c r="D58" s="11">
        <f t="shared" si="13"/>
        <v>67.779858798994525</v>
      </c>
      <c r="E58" s="11">
        <f t="shared" si="14"/>
        <v>53.680032172656936</v>
      </c>
      <c r="F58" s="11">
        <f t="shared" si="15"/>
        <v>40.72231420542861</v>
      </c>
      <c r="G58" s="11">
        <f t="shared" si="16"/>
        <v>24.861543683130328</v>
      </c>
    </row>
    <row r="59" spans="1:11" x14ac:dyDescent="0.2">
      <c r="A59" s="62" t="s">
        <v>34</v>
      </c>
      <c r="B59" s="104">
        <v>21.792086794540911</v>
      </c>
      <c r="C59" s="104">
        <v>19.500653491052923</v>
      </c>
      <c r="D59" s="11">
        <f t="shared" si="13"/>
        <v>13.57298577991666</v>
      </c>
      <c r="E59" s="11">
        <f t="shared" si="14"/>
        <v>10.489806289176165</v>
      </c>
      <c r="F59" s="11">
        <f t="shared" si="15"/>
        <v>7.8985404163930477</v>
      </c>
      <c r="G59" s="11">
        <f t="shared" si="16"/>
        <v>4.8060995844611316</v>
      </c>
    </row>
    <row r="60" spans="1:11" x14ac:dyDescent="0.2">
      <c r="A60" s="62" t="s">
        <v>35</v>
      </c>
      <c r="B60" s="104">
        <v>56.881925774496203</v>
      </c>
      <c r="C60" s="104">
        <v>51.326496609925563</v>
      </c>
      <c r="D60" s="11">
        <f t="shared" si="13"/>
        <v>35.852549503234044</v>
      </c>
      <c r="E60" s="11">
        <f t="shared" si="14"/>
        <v>27.835251573970684</v>
      </c>
      <c r="F60" s="11">
        <f t="shared" si="15"/>
        <v>21.138010643781239</v>
      </c>
      <c r="G60" s="11">
        <f t="shared" si="16"/>
        <v>13.018664599815029</v>
      </c>
    </row>
    <row r="61" spans="1:11" ht="15" x14ac:dyDescent="0.25">
      <c r="A61" s="63" t="s">
        <v>36</v>
      </c>
      <c r="B61" s="105">
        <v>1412.1203976691918</v>
      </c>
      <c r="C61" s="105">
        <v>1273.5716968136376</v>
      </c>
      <c r="D61" s="40">
        <f t="shared" si="13"/>
        <v>890.61863758039362</v>
      </c>
      <c r="E61" s="40">
        <f t="shared" si="14"/>
        <v>696.08142622632829</v>
      </c>
      <c r="F61" s="40">
        <f t="shared" si="15"/>
        <v>528.11464842089993</v>
      </c>
      <c r="G61" s="40">
        <f t="shared" si="16"/>
        <v>322.19111935651256</v>
      </c>
    </row>
    <row r="62" spans="1:11" x14ac:dyDescent="0.2">
      <c r="A62" s="64" t="s">
        <v>92</v>
      </c>
      <c r="B62" s="7"/>
      <c r="C62" s="7"/>
      <c r="D62" s="65"/>
      <c r="E62" s="65"/>
    </row>
    <row r="63" spans="1:11" x14ac:dyDescent="0.2">
      <c r="A63" s="64"/>
      <c r="B63" s="7"/>
      <c r="C63" s="7"/>
      <c r="D63" s="7"/>
      <c r="E63" s="7"/>
    </row>
    <row r="64" spans="1:11" ht="15" x14ac:dyDescent="0.25">
      <c r="A64" s="27" t="s">
        <v>65</v>
      </c>
      <c r="B64" s="29"/>
      <c r="C64" s="29"/>
      <c r="D64" s="29"/>
      <c r="E64" s="29"/>
      <c r="G64" s="27" t="s">
        <v>67</v>
      </c>
      <c r="H64" s="29"/>
      <c r="I64" s="29"/>
      <c r="J64" s="29"/>
      <c r="K64" s="29"/>
    </row>
    <row r="65" spans="1:11" ht="15" x14ac:dyDescent="0.25">
      <c r="A65" s="60" t="s">
        <v>5</v>
      </c>
      <c r="B65" s="61" t="s">
        <v>10</v>
      </c>
      <c r="C65" s="61" t="s">
        <v>11</v>
      </c>
      <c r="D65" s="61" t="s">
        <v>12</v>
      </c>
      <c r="E65" s="61" t="s">
        <v>66</v>
      </c>
      <c r="G65" s="68" t="s">
        <v>5</v>
      </c>
      <c r="H65" s="69" t="s">
        <v>10</v>
      </c>
      <c r="I65" s="69" t="s">
        <v>11</v>
      </c>
      <c r="J65" s="69" t="s">
        <v>12</v>
      </c>
      <c r="K65" s="103" t="s">
        <v>66</v>
      </c>
    </row>
    <row r="66" spans="1:11" x14ac:dyDescent="0.2">
      <c r="A66" s="62" t="s">
        <v>14</v>
      </c>
      <c r="B66" s="66">
        <f>('Rahoitus ilman jk-tarkistusta'!B35)/('Rahoitus ilman jk-tarkistusta'!$B$57)</f>
        <v>0.11293979219279934</v>
      </c>
      <c r="C66" s="66">
        <f>('Rahoitus ilman jk-tarkistusta'!C35)/('Rahoitus ilman jk-tarkistusta'!$C$57)</f>
        <v>0.11402634295456315</v>
      </c>
      <c r="D66" s="66">
        <f>('Rahoitus ilman jk-tarkistusta'!D35)/('Rahoitus ilman jk-tarkistusta'!$D$57)</f>
        <v>0.11499779108880687</v>
      </c>
      <c r="E66" s="66">
        <f>('Rahoitus ilman jk-tarkistusta'!E35)/('Rahoitus ilman jk-tarkistusta'!$E$57)</f>
        <v>0.11593718549835599</v>
      </c>
      <c r="G66" s="70" t="s">
        <v>14</v>
      </c>
      <c r="H66" s="71">
        <f>('Rahoitus ilman jk-tarkistusta'!H35/'Rahoitus ilman jk-tarkistusta'!$H$57)</f>
        <v>9.507021045040602E-2</v>
      </c>
      <c r="I66" s="71">
        <f>('Rahoitus ilman jk-tarkistusta'!I35/'Rahoitus ilman jk-tarkistusta'!$I$57)</f>
        <v>9.5840603112087197E-2</v>
      </c>
      <c r="J66" s="71">
        <f>('Rahoitus ilman jk-tarkistusta'!J35/'Rahoitus ilman jk-tarkistusta'!$J$57)</f>
        <v>9.6519394584342763E-2</v>
      </c>
      <c r="K66" s="72">
        <f>('Rahoitus ilman jk-tarkistusta'!K35/'Rahoitus ilman jk-tarkistusta'!$K$57)</f>
        <v>9.7174992344257818E-2</v>
      </c>
    </row>
    <row r="67" spans="1:11" x14ac:dyDescent="0.2">
      <c r="A67" s="62" t="s">
        <v>15</v>
      </c>
      <c r="B67" s="66">
        <f>('Rahoitus ilman jk-tarkistusta'!B36)/('Rahoitus ilman jk-tarkistusta'!$B$57)</f>
        <v>4.7981928792454998E-2</v>
      </c>
      <c r="C67" s="66">
        <f>('Rahoitus ilman jk-tarkistusta'!C36)/('Rahoitus ilman jk-tarkistusta'!$C$57)</f>
        <v>4.9497151408343008E-2</v>
      </c>
      <c r="D67" s="66">
        <f>('Rahoitus ilman jk-tarkistusta'!D36)/('Rahoitus ilman jk-tarkistusta'!$D$57)</f>
        <v>5.0011524036623817E-2</v>
      </c>
      <c r="E67" s="66">
        <f>('Rahoitus ilman jk-tarkistusta'!E36)/('Rahoitus ilman jk-tarkistusta'!$E$57)</f>
        <v>5.0503618137430942E-2</v>
      </c>
      <c r="G67" s="70" t="s">
        <v>15</v>
      </c>
      <c r="H67" s="71">
        <f>('Rahoitus ilman jk-tarkistusta'!H36/'Rahoitus ilman jk-tarkistusta'!$H$57)</f>
        <v>4.5224876215916462E-2</v>
      </c>
      <c r="I67" s="71">
        <f>('Rahoitus ilman jk-tarkistusta'!I36/'Rahoitus ilman jk-tarkistusta'!$I$57)</f>
        <v>4.608678974735847E-2</v>
      </c>
      <c r="J67" s="71">
        <f>('Rahoitus ilman jk-tarkistusta'!J36/'Rahoitus ilman jk-tarkistusta'!$J$57)</f>
        <v>4.6447933702511178E-2</v>
      </c>
      <c r="K67" s="72">
        <f>('Rahoitus ilman jk-tarkistusta'!K36/'Rahoitus ilman jk-tarkistusta'!$K$57)</f>
        <v>4.6792835516392128E-2</v>
      </c>
    </row>
    <row r="68" spans="1:11" x14ac:dyDescent="0.2">
      <c r="A68" s="62" t="s">
        <v>16</v>
      </c>
      <c r="B68" s="66">
        <f>('Rahoitus ilman jk-tarkistusta'!B37)/('Rahoitus ilman jk-tarkistusta'!$B$57)</f>
        <v>7.438826273864288E-2</v>
      </c>
      <c r="C68" s="66">
        <f>('Rahoitus ilman jk-tarkistusta'!C37)/('Rahoitus ilman jk-tarkistusta'!$C$57)</f>
        <v>7.5129144650167734E-2</v>
      </c>
      <c r="D68" s="66">
        <f>('Rahoitus ilman jk-tarkistusta'!D37)/('Rahoitus ilman jk-tarkistusta'!$D$57)</f>
        <v>7.5727027270158509E-2</v>
      </c>
      <c r="E68" s="66">
        <f>('Rahoitus ilman jk-tarkistusta'!E37)/('Rahoitus ilman jk-tarkistusta'!$E$57)</f>
        <v>7.6310020180773042E-2</v>
      </c>
      <c r="G68" s="70" t="s">
        <v>16</v>
      </c>
      <c r="H68" s="71">
        <f>('Rahoitus ilman jk-tarkistusta'!H37/'Rahoitus ilman jk-tarkistusta'!$H$57)</f>
        <v>8.1330451224676595E-2</v>
      </c>
      <c r="I68" s="71">
        <f>('Rahoitus ilman jk-tarkistusta'!I37/'Rahoitus ilman jk-tarkistusta'!$I$57)</f>
        <v>8.2117360474179849E-2</v>
      </c>
      <c r="J68" s="71">
        <f>('Rahoitus ilman jk-tarkistusta'!J37/'Rahoitus ilman jk-tarkistusta'!$J$57)</f>
        <v>8.2588155342197309E-2</v>
      </c>
      <c r="K68" s="72">
        <f>('Rahoitus ilman jk-tarkistusta'!K37/'Rahoitus ilman jk-tarkistusta'!$K$57)</f>
        <v>8.3046948815143615E-2</v>
      </c>
    </row>
    <row r="69" spans="1:11" x14ac:dyDescent="0.2">
      <c r="A69" s="62" t="s">
        <v>17</v>
      </c>
      <c r="B69" s="66">
        <f>('Rahoitus ilman jk-tarkistusta'!B38)/('Rahoitus ilman jk-tarkistusta'!$B$57)</f>
        <v>1.6792314286820341E-2</v>
      </c>
      <c r="C69" s="66">
        <f>('Rahoitus ilman jk-tarkistusta'!C38)/('Rahoitus ilman jk-tarkistusta'!$C$57)</f>
        <v>1.6903202439869078E-2</v>
      </c>
      <c r="D69" s="66">
        <f>('Rahoitus ilman jk-tarkistusta'!D38)/('Rahoitus ilman jk-tarkistusta'!$D$57)</f>
        <v>1.6917275255807739E-2</v>
      </c>
      <c r="E69" s="66">
        <f>('Rahoitus ilman jk-tarkistusta'!E38)/('Rahoitus ilman jk-tarkistusta'!$E$57)</f>
        <v>1.6932014733799423E-2</v>
      </c>
      <c r="G69" s="70" t="s">
        <v>17</v>
      </c>
      <c r="H69" s="71">
        <f>('Rahoitus ilman jk-tarkistusta'!H38/'Rahoitus ilman jk-tarkistusta'!$H$57)</f>
        <v>1.8411522539620282E-2</v>
      </c>
      <c r="I69" s="71">
        <f>('Rahoitus ilman jk-tarkistusta'!I38/'Rahoitus ilman jk-tarkistusta'!$I$57)</f>
        <v>1.8434066365331171E-2</v>
      </c>
      <c r="J69" s="71">
        <f>('Rahoitus ilman jk-tarkistusta'!J38/'Rahoitus ilman jk-tarkistusta'!$J$57)</f>
        <v>1.8437715529360063E-2</v>
      </c>
      <c r="K69" s="72">
        <f>('Rahoitus ilman jk-tarkistusta'!K38/'Rahoitus ilman jk-tarkistusta'!$K$57)</f>
        <v>1.8442049718456456E-2</v>
      </c>
    </row>
    <row r="70" spans="1:11" x14ac:dyDescent="0.2">
      <c r="A70" s="62" t="s">
        <v>18</v>
      </c>
      <c r="B70" s="66">
        <f>('Rahoitus ilman jk-tarkistusta'!B39)/('Rahoitus ilman jk-tarkistusta'!$B$57)</f>
        <v>3.202414036753632E-2</v>
      </c>
      <c r="C70" s="66">
        <f>('Rahoitus ilman jk-tarkistusta'!C39)/('Rahoitus ilman jk-tarkistusta'!$C$57)</f>
        <v>3.2934081477199839E-2</v>
      </c>
      <c r="D70" s="66">
        <f>('Rahoitus ilman jk-tarkistusta'!D39)/('Rahoitus ilman jk-tarkistusta'!$D$57)</f>
        <v>3.3084913770291366E-2</v>
      </c>
      <c r="E70" s="66">
        <f>('Rahoitus ilman jk-tarkistusta'!E39)/('Rahoitus ilman jk-tarkistusta'!$E$57)</f>
        <v>3.3231045263674909E-2</v>
      </c>
      <c r="G70" s="70" t="s">
        <v>18</v>
      </c>
      <c r="H70" s="71">
        <f>('Rahoitus ilman jk-tarkistusta'!H39/'Rahoitus ilman jk-tarkistusta'!$H$57)</f>
        <v>3.5169976586388804E-2</v>
      </c>
      <c r="I70" s="71">
        <f>('Rahoitus ilman jk-tarkistusta'!I39/'Rahoitus ilman jk-tarkistusta'!$I$57)</f>
        <v>3.5407339035204682E-2</v>
      </c>
      <c r="J70" s="71">
        <f>('Rahoitus ilman jk-tarkistusta'!J39/'Rahoitus ilman jk-tarkistusta'!$J$57)</f>
        <v>3.5507160404050407E-2</v>
      </c>
      <c r="K70" s="72">
        <f>('Rahoitus ilman jk-tarkistusta'!K39/'Rahoitus ilman jk-tarkistusta'!$K$57)</f>
        <v>3.5603768222078877E-2</v>
      </c>
    </row>
    <row r="71" spans="1:11" x14ac:dyDescent="0.2">
      <c r="A71" s="62" t="s">
        <v>19</v>
      </c>
      <c r="B71" s="66">
        <f>('Rahoitus ilman jk-tarkistusta'!B40)/('Rahoitus ilman jk-tarkistusta'!$B$57)</f>
        <v>9.1485014722599373E-2</v>
      </c>
      <c r="C71" s="66">
        <f>('Rahoitus ilman jk-tarkistusta'!C40)/('Rahoitus ilman jk-tarkistusta'!$C$57)</f>
        <v>9.0899220865551481E-2</v>
      </c>
      <c r="D71" s="66">
        <f>('Rahoitus ilman jk-tarkistusta'!D40)/('Rahoitus ilman jk-tarkistusta'!$D$57)</f>
        <v>9.1079052862129528E-2</v>
      </c>
      <c r="E71" s="66">
        <f>('Rahoitus ilman jk-tarkistusta'!E40)/('Rahoitus ilman jk-tarkistusta'!$E$57)</f>
        <v>9.1255855905769956E-2</v>
      </c>
      <c r="G71" s="70" t="s">
        <v>19</v>
      </c>
      <c r="H71" s="71">
        <f>('Rahoitus ilman jk-tarkistusta'!H40/'Rahoitus ilman jk-tarkistusta'!$H$57)</f>
        <v>8.8111914394571056E-2</v>
      </c>
      <c r="I71" s="71">
        <f>('Rahoitus ilman jk-tarkistusta'!I40/'Rahoitus ilman jk-tarkistusta'!$I$57)</f>
        <v>8.8031026005866625E-2</v>
      </c>
      <c r="J71" s="71">
        <f>('Rahoitus ilman jk-tarkistusta'!J40/'Rahoitus ilman jk-tarkistusta'!$J$57)</f>
        <v>8.8114945863457014E-2</v>
      </c>
      <c r="K71" s="72">
        <f>('Rahoitus ilman jk-tarkistusta'!K40/'Rahoitus ilman jk-tarkistusta'!$K$57)</f>
        <v>8.819786082456553E-2</v>
      </c>
    </row>
    <row r="72" spans="1:11" x14ac:dyDescent="0.2">
      <c r="A72" s="62" t="s">
        <v>20</v>
      </c>
      <c r="B72" s="66">
        <f>('Rahoitus ilman jk-tarkistusta'!B41)/('Rahoitus ilman jk-tarkistusta'!$B$57)</f>
        <v>3.8363032399685207E-2</v>
      </c>
      <c r="C72" s="66">
        <f>('Rahoitus ilman jk-tarkistusta'!C41)/('Rahoitus ilman jk-tarkistusta'!$C$57)</f>
        <v>3.7760906013745307E-2</v>
      </c>
      <c r="D72" s="66">
        <f>('Rahoitus ilman jk-tarkistusta'!D41)/('Rahoitus ilman jk-tarkistusta'!$D$57)</f>
        <v>3.7420271118643933E-2</v>
      </c>
      <c r="E72" s="66">
        <f>('Rahoitus ilman jk-tarkistusta'!E41)/('Rahoitus ilman jk-tarkistusta'!$E$57)</f>
        <v>3.7093243671789497E-2</v>
      </c>
      <c r="G72" s="70" t="s">
        <v>20</v>
      </c>
      <c r="H72" s="71">
        <f>('Rahoitus ilman jk-tarkistusta'!H41/'Rahoitus ilman jk-tarkistusta'!$H$57)</f>
        <v>4.2708999873450351E-2</v>
      </c>
      <c r="I72" s="71">
        <f>('Rahoitus ilman jk-tarkistusta'!I41/'Rahoitus ilman jk-tarkistusta'!$I$57)</f>
        <v>4.2321268663911178E-2</v>
      </c>
      <c r="J72" s="71">
        <f>('Rahoitus ilman jk-tarkistusta'!J41/'Rahoitus ilman jk-tarkistusta'!$J$57)</f>
        <v>4.208539997593936E-2</v>
      </c>
      <c r="K72" s="72">
        <f>('Rahoitus ilman jk-tarkistusta'!K41/'Rahoitus ilman jk-tarkistusta'!$K$57)</f>
        <v>4.1859127157189036E-2</v>
      </c>
    </row>
    <row r="73" spans="1:11" x14ac:dyDescent="0.2">
      <c r="A73" s="62" t="s">
        <v>21</v>
      </c>
      <c r="B73" s="66">
        <f>('Rahoitus ilman jk-tarkistusta'!B42)/('Rahoitus ilman jk-tarkistusta'!$B$57)</f>
        <v>3.0297278993505539E-2</v>
      </c>
      <c r="C73" s="66">
        <f>('Rahoitus ilman jk-tarkistusta'!C42)/('Rahoitus ilman jk-tarkistusta'!$C$57)</f>
        <v>2.9856234579091891E-2</v>
      </c>
      <c r="D73" s="66">
        <f>('Rahoitus ilman jk-tarkistusta'!D42)/('Rahoitus ilman jk-tarkistusta'!$D$57)</f>
        <v>2.9701572260854514E-2</v>
      </c>
      <c r="E73" s="66">
        <f>('Rahoitus ilman jk-tarkistusta'!E42)/('Rahoitus ilman jk-tarkistusta'!$E$57)</f>
        <v>2.9555432975213392E-2</v>
      </c>
      <c r="G73" s="70" t="s">
        <v>21</v>
      </c>
      <c r="H73" s="71">
        <f>('Rahoitus ilman jk-tarkistusta'!H42/'Rahoitus ilman jk-tarkistusta'!$H$57)</f>
        <v>3.0059698117192599E-2</v>
      </c>
      <c r="I73" s="71">
        <f>('Rahoitus ilman jk-tarkistusta'!I42/'Rahoitus ilman jk-tarkistusta'!$I$57)</f>
        <v>2.9887007478931412E-2</v>
      </c>
      <c r="J73" s="71">
        <f>('Rahoitus ilman jk-tarkistusta'!J42/'Rahoitus ilman jk-tarkistusta'!$J$57)</f>
        <v>2.9772191067785489E-2</v>
      </c>
      <c r="K73" s="72">
        <f>('Rahoitus ilman jk-tarkistusta'!K42/'Rahoitus ilman jk-tarkistusta'!$K$57)</f>
        <v>2.9663557091650337E-2</v>
      </c>
    </row>
    <row r="74" spans="1:11" x14ac:dyDescent="0.2">
      <c r="A74" s="62" t="s">
        <v>22</v>
      </c>
      <c r="B74" s="66">
        <f>('Rahoitus ilman jk-tarkistusta'!B43)/('Rahoitus ilman jk-tarkistusta'!$B$57)</f>
        <v>9.4106803424148192E-2</v>
      </c>
      <c r="C74" s="66">
        <f>('Rahoitus ilman jk-tarkistusta'!C43)/('Rahoitus ilman jk-tarkistusta'!$C$57)</f>
        <v>9.3880462493096145E-2</v>
      </c>
      <c r="D74" s="66">
        <f>('Rahoitus ilman jk-tarkistusta'!D43)/('Rahoitus ilman jk-tarkistusta'!$D$57)</f>
        <v>9.4291821478325877E-2</v>
      </c>
      <c r="E74" s="66">
        <f>('Rahoitus ilman jk-tarkistusta'!E43)/('Rahoitus ilman jk-tarkistusta'!$E$57)</f>
        <v>9.4688409898273207E-2</v>
      </c>
      <c r="G74" s="70" t="s">
        <v>22</v>
      </c>
      <c r="H74" s="71">
        <f>('Rahoitus ilman jk-tarkistusta'!H43/'Rahoitus ilman jk-tarkistusta'!$H$57)</f>
        <v>9.0643448986171937E-2</v>
      </c>
      <c r="I74" s="71">
        <f>('Rahoitus ilman jk-tarkistusta'!I43/'Rahoitus ilman jk-tarkistusta'!$I$57)</f>
        <v>9.0821670513932917E-2</v>
      </c>
      <c r="J74" s="71">
        <f>('Rahoitus ilman jk-tarkistusta'!J43/'Rahoitus ilman jk-tarkistusta'!$J$57)</f>
        <v>9.1069685105904422E-2</v>
      </c>
      <c r="K74" s="72">
        <f>('Rahoitus ilman jk-tarkistusta'!K43/'Rahoitus ilman jk-tarkistusta'!$K$57)</f>
        <v>9.1308358932521969E-2</v>
      </c>
    </row>
    <row r="75" spans="1:11" x14ac:dyDescent="0.2">
      <c r="A75" s="62" t="s">
        <v>23</v>
      </c>
      <c r="B75" s="66">
        <f>('Rahoitus ilman jk-tarkistusta'!B44)/('Rahoitus ilman jk-tarkistusta'!$B$57)</f>
        <v>3.7826590806249061E-2</v>
      </c>
      <c r="C75" s="66">
        <f>('Rahoitus ilman jk-tarkistusta'!C44)/('Rahoitus ilman jk-tarkistusta'!$C$57)</f>
        <v>3.7154753584859715E-2</v>
      </c>
      <c r="D75" s="66">
        <f>('Rahoitus ilman jk-tarkistusta'!D44)/('Rahoitus ilman jk-tarkistusta'!$D$57)</f>
        <v>3.696395773282752E-2</v>
      </c>
      <c r="E75" s="66">
        <f>('Rahoitus ilman jk-tarkistusta'!E44)/('Rahoitus ilman jk-tarkistusta'!$E$57)</f>
        <v>3.6779896472055394E-2</v>
      </c>
      <c r="G75" s="70" t="s">
        <v>23</v>
      </c>
      <c r="H75" s="71">
        <f>('Rahoitus ilman jk-tarkistusta'!H44/'Rahoitus ilman jk-tarkistusta'!$H$57)</f>
        <v>3.6465254139220013E-2</v>
      </c>
      <c r="I75" s="71">
        <f>('Rahoitus ilman jk-tarkistusta'!I44/'Rahoitus ilman jk-tarkistusta'!$I$57)</f>
        <v>3.6212899971843689E-2</v>
      </c>
      <c r="J75" s="71">
        <f>('Rahoitus ilman jk-tarkistusta'!J44/'Rahoitus ilman jk-tarkistusta'!$J$57)</f>
        <v>3.6074964621768374E-2</v>
      </c>
      <c r="K75" s="72">
        <f>('Rahoitus ilman jk-tarkistusta'!K44/'Rahoitus ilman jk-tarkistusta'!$K$57)</f>
        <v>3.5942022744620078E-2</v>
      </c>
    </row>
    <row r="76" spans="1:11" x14ac:dyDescent="0.2">
      <c r="A76" s="62" t="s">
        <v>24</v>
      </c>
      <c r="B76" s="66">
        <f>('Rahoitus ilman jk-tarkistusta'!B45)/('Rahoitus ilman jk-tarkistusta'!$B$57)</f>
        <v>3.0994856632154788E-2</v>
      </c>
      <c r="C76" s="66">
        <f>('Rahoitus ilman jk-tarkistusta'!C45)/('Rahoitus ilman jk-tarkistusta'!$C$57)</f>
        <v>3.02845878227746E-2</v>
      </c>
      <c r="D76" s="66">
        <f>('Rahoitus ilman jk-tarkistusta'!D45)/('Rahoitus ilman jk-tarkistusta'!$D$57)</f>
        <v>2.989452937136276E-2</v>
      </c>
      <c r="E76" s="66">
        <f>('Rahoitus ilman jk-tarkistusta'!E45)/('Rahoitus ilman jk-tarkistusta'!$E$57)</f>
        <v>2.9524121652374263E-2</v>
      </c>
      <c r="G76" s="70" t="s">
        <v>24</v>
      </c>
      <c r="H76" s="71">
        <f>('Rahoitus ilman jk-tarkistusta'!H45/'Rahoitus ilman jk-tarkistusta'!$H$57)</f>
        <v>3.2031101113401628E-2</v>
      </c>
      <c r="I76" s="71">
        <f>('Rahoitus ilman jk-tarkistusta'!I45/'Rahoitus ilman jk-tarkistusta'!$I$57)</f>
        <v>3.1652666600864708E-2</v>
      </c>
      <c r="J76" s="71">
        <f>('Rahoitus ilman jk-tarkistusta'!J45/'Rahoitus ilman jk-tarkistusta'!$J$57)</f>
        <v>3.1408117197827386E-2</v>
      </c>
      <c r="K76" s="72">
        <f>('Rahoitus ilman jk-tarkistusta'!K45/'Rahoitus ilman jk-tarkistusta'!$K$57)</f>
        <v>3.1175984030676011E-2</v>
      </c>
    </row>
    <row r="77" spans="1:11" x14ac:dyDescent="0.2">
      <c r="A77" s="62" t="s">
        <v>25</v>
      </c>
      <c r="B77" s="66">
        <f>('Rahoitus ilman jk-tarkistusta'!B46)/('Rahoitus ilman jk-tarkistusta'!$B$57)</f>
        <v>2.1828679793565564E-2</v>
      </c>
      <c r="C77" s="66">
        <f>('Rahoitus ilman jk-tarkistusta'!C46)/('Rahoitus ilman jk-tarkistusta'!$C$57)</f>
        <v>2.1566337550948875E-2</v>
      </c>
      <c r="D77" s="66">
        <f>('Rahoitus ilman jk-tarkistusta'!D46)/('Rahoitus ilman jk-tarkistusta'!$D$57)</f>
        <v>2.1396046233805553E-2</v>
      </c>
      <c r="E77" s="66">
        <f>('Rahoitus ilman jk-tarkistusta'!E46)/('Rahoitus ilman jk-tarkistusta'!$E$57)</f>
        <v>2.1233588050118088E-2</v>
      </c>
      <c r="G77" s="70" t="s">
        <v>25</v>
      </c>
      <c r="H77" s="71">
        <f>('Rahoitus ilman jk-tarkistusta'!H46/'Rahoitus ilman jk-tarkistusta'!$H$57)</f>
        <v>2.4602566052219322E-2</v>
      </c>
      <c r="I77" s="71">
        <f>('Rahoitus ilman jk-tarkistusta'!I46/'Rahoitus ilman jk-tarkistusta'!$I$57)</f>
        <v>2.4441517418227223E-2</v>
      </c>
      <c r="J77" s="71">
        <f>('Rahoitus ilman jk-tarkistusta'!J46/'Rahoitus ilman jk-tarkistusta'!$J$57)</f>
        <v>2.4316681124206763E-2</v>
      </c>
      <c r="K77" s="72">
        <f>('Rahoitus ilman jk-tarkistusta'!K46/'Rahoitus ilman jk-tarkistusta'!$K$57)</f>
        <v>2.4197614538555672E-2</v>
      </c>
    </row>
    <row r="78" spans="1:11" x14ac:dyDescent="0.2">
      <c r="A78" s="62" t="s">
        <v>26</v>
      </c>
      <c r="B78" s="66">
        <f>('Rahoitus ilman jk-tarkistusta'!B47)/('Rahoitus ilman jk-tarkistusta'!$B$57)</f>
        <v>2.7553729167802337E-2</v>
      </c>
      <c r="C78" s="66">
        <f>('Rahoitus ilman jk-tarkistusta'!C47)/('Rahoitus ilman jk-tarkistusta'!$C$57)</f>
        <v>2.7188919902974971E-2</v>
      </c>
      <c r="D78" s="66">
        <f>('Rahoitus ilman jk-tarkistusta'!D47)/('Rahoitus ilman jk-tarkistusta'!$D$57)</f>
        <v>2.6889405533072664E-2</v>
      </c>
      <c r="E78" s="66">
        <f>('Rahoitus ilman jk-tarkistusta'!E47)/('Rahoitus ilman jk-tarkistusta'!$E$57)</f>
        <v>2.6598649951714296E-2</v>
      </c>
      <c r="G78" s="70" t="s">
        <v>26</v>
      </c>
      <c r="H78" s="71">
        <f>('Rahoitus ilman jk-tarkistusta'!H47/'Rahoitus ilman jk-tarkistusta'!$H$57)</f>
        <v>2.6992780123585764E-2</v>
      </c>
      <c r="I78" s="71">
        <f>('Rahoitus ilman jk-tarkistusta'!I47/'Rahoitus ilman jk-tarkistusta'!$I$57)</f>
        <v>2.6739911334950042E-2</v>
      </c>
      <c r="J78" s="71">
        <f>('Rahoitus ilman jk-tarkistusta'!J47/'Rahoitus ilman jk-tarkistusta'!$J$57)</f>
        <v>2.6563264352425474E-2</v>
      </c>
      <c r="K78" s="72">
        <f>('Rahoitus ilman jk-tarkistusta'!K47/'Rahoitus ilman jk-tarkistusta'!$K$57)</f>
        <v>2.6392043496650041E-2</v>
      </c>
    </row>
    <row r="79" spans="1:11" x14ac:dyDescent="0.2">
      <c r="A79" s="62" t="s">
        <v>27</v>
      </c>
      <c r="B79" s="66">
        <f>('Rahoitus ilman jk-tarkistusta'!B48)/('Rahoitus ilman jk-tarkistusta'!$B$57)</f>
        <v>4.8440950161318136E-2</v>
      </c>
      <c r="C79" s="66">
        <f>('Rahoitus ilman jk-tarkistusta'!C48)/('Rahoitus ilman jk-tarkistusta'!$C$57)</f>
        <v>4.8116213599384998E-2</v>
      </c>
      <c r="D79" s="66">
        <f>('Rahoitus ilman jk-tarkistusta'!D48)/('Rahoitus ilman jk-tarkistusta'!$D$57)</f>
        <v>4.7949884713247119E-2</v>
      </c>
      <c r="E79" s="66">
        <f>('Rahoitus ilman jk-tarkistusta'!E48)/('Rahoitus ilman jk-tarkistusta'!$E$57)</f>
        <v>4.7788367915121699E-2</v>
      </c>
      <c r="G79" s="70" t="s">
        <v>27</v>
      </c>
      <c r="H79" s="71">
        <f>('Rahoitus ilman jk-tarkistusta'!H48/'Rahoitus ilman jk-tarkistusta'!$H$57)</f>
        <v>4.5108187707567582E-2</v>
      </c>
      <c r="I79" s="71">
        <f>('Rahoitus ilman jk-tarkistusta'!I48/'Rahoitus ilman jk-tarkistusta'!$I$57)</f>
        <v>4.4895423272629596E-2</v>
      </c>
      <c r="J79" s="71">
        <f>('Rahoitus ilman jk-tarkistusta'!J48/'Rahoitus ilman jk-tarkistusta'!$J$57)</f>
        <v>4.47766758005292E-2</v>
      </c>
      <c r="K79" s="72">
        <f>('Rahoitus ilman jk-tarkistusta'!K48/'Rahoitus ilman jk-tarkistusta'!$K$57)</f>
        <v>4.4661549131922905E-2</v>
      </c>
    </row>
    <row r="80" spans="1:11" x14ac:dyDescent="0.2">
      <c r="A80" s="62" t="s">
        <v>28</v>
      </c>
      <c r="B80" s="66">
        <f>('Rahoitus ilman jk-tarkistusta'!B49)/('Rahoitus ilman jk-tarkistusta'!$B$57)</f>
        <v>3.4337240427230457E-2</v>
      </c>
      <c r="C80" s="66">
        <f>('Rahoitus ilman jk-tarkistusta'!C49)/('Rahoitus ilman jk-tarkistusta'!$C$57)</f>
        <v>3.3808731677787522E-2</v>
      </c>
      <c r="D80" s="66">
        <f>('Rahoitus ilman jk-tarkistusta'!D49)/('Rahoitus ilman jk-tarkistusta'!$D$57)</f>
        <v>3.3594592630667157E-2</v>
      </c>
      <c r="E80" s="66">
        <f>('Rahoitus ilman jk-tarkistusta'!E49)/('Rahoitus ilman jk-tarkistusta'!$E$57)</f>
        <v>3.3385332670498279E-2</v>
      </c>
      <c r="G80" s="70" t="s">
        <v>28</v>
      </c>
      <c r="H80" s="71">
        <f>('Rahoitus ilman jk-tarkistusta'!H49/'Rahoitus ilman jk-tarkistusta'!$H$57)</f>
        <v>3.2634986125706547E-2</v>
      </c>
      <c r="I80" s="71">
        <f>('Rahoitus ilman jk-tarkistusta'!I49/'Rahoitus ilman jk-tarkistusta'!$I$57)</f>
        <v>3.2459680726853492E-2</v>
      </c>
      <c r="J80" s="71">
        <f>('Rahoitus ilman jk-tarkistusta'!J49/'Rahoitus ilman jk-tarkistusta'!$J$57)</f>
        <v>3.2325734866536282E-2</v>
      </c>
      <c r="K80" s="72">
        <f>('Rahoitus ilman jk-tarkistusta'!K49/'Rahoitus ilman jk-tarkistusta'!$K$57)</f>
        <v>3.2195127610558323E-2</v>
      </c>
    </row>
    <row r="81" spans="1:11" x14ac:dyDescent="0.2">
      <c r="A81" s="62" t="s">
        <v>29</v>
      </c>
      <c r="B81" s="66">
        <f>('Rahoitus ilman jk-tarkistusta'!B50)/('Rahoitus ilman jk-tarkistusta'!$B$57)</f>
        <v>4.7668939028998811E-2</v>
      </c>
      <c r="C81" s="66">
        <f>('Rahoitus ilman jk-tarkistusta'!C50)/('Rahoitus ilman jk-tarkistusta'!$C$57)</f>
        <v>4.7600122684083368E-2</v>
      </c>
      <c r="D81" s="66">
        <f>('Rahoitus ilman jk-tarkistusta'!D50)/('Rahoitus ilman jk-tarkistusta'!$D$57)</f>
        <v>4.7454702492491875E-2</v>
      </c>
      <c r="E81" s="66">
        <f>('Rahoitus ilman jk-tarkistusta'!E50)/('Rahoitus ilman jk-tarkistusta'!$E$57)</f>
        <v>4.7310314909984427E-2</v>
      </c>
      <c r="G81" s="70" t="s">
        <v>29</v>
      </c>
      <c r="H81" s="71">
        <f>('Rahoitus ilman jk-tarkistusta'!H50/'Rahoitus ilman jk-tarkistusta'!$H$57)</f>
        <v>4.9220461027521145E-2</v>
      </c>
      <c r="I81" s="71">
        <f>('Rahoitus ilman jk-tarkistusta'!I50/'Rahoitus ilman jk-tarkistusta'!$I$57)</f>
        <v>4.903190503520477E-2</v>
      </c>
      <c r="J81" s="71">
        <f>('Rahoitus ilman jk-tarkistusta'!J50/'Rahoitus ilman jk-tarkistusta'!$J$57)</f>
        <v>4.8912974638865195E-2</v>
      </c>
      <c r="K81" s="72">
        <f>('Rahoitus ilman jk-tarkistusta'!K50/'Rahoitus ilman jk-tarkistusta'!$K$57)</f>
        <v>4.879554415858231E-2</v>
      </c>
    </row>
    <row r="82" spans="1:11" x14ac:dyDescent="0.2">
      <c r="A82" s="62" t="s">
        <v>30</v>
      </c>
      <c r="B82" s="66">
        <f>('Rahoitus ilman jk-tarkistusta'!B51)/('Rahoitus ilman jk-tarkistusta'!$B$57)</f>
        <v>3.7466560069987262E-2</v>
      </c>
      <c r="C82" s="66">
        <f>('Rahoitus ilman jk-tarkistusta'!C51)/('Rahoitus ilman jk-tarkistusta'!$C$57)</f>
        <v>3.7235234766985384E-2</v>
      </c>
      <c r="D82" s="66">
        <f>('Rahoitus ilman jk-tarkistusta'!D51)/('Rahoitus ilman jk-tarkistusta'!$D$57)</f>
        <v>3.6965252017999516E-2</v>
      </c>
      <c r="E82" s="66">
        <f>('Rahoitus ilman jk-tarkistusta'!E51)/('Rahoitus ilman jk-tarkistusta'!$E$57)</f>
        <v>3.6702871325665541E-2</v>
      </c>
      <c r="G82" s="70" t="s">
        <v>30</v>
      </c>
      <c r="H82" s="71">
        <f>('Rahoitus ilman jk-tarkistusta'!H51/'Rahoitus ilman jk-tarkistusta'!$H$57)</f>
        <v>3.7541658758738931E-2</v>
      </c>
      <c r="I82" s="71">
        <f>('Rahoitus ilman jk-tarkistusta'!I51/'Rahoitus ilman jk-tarkistusta'!$I$57)</f>
        <v>3.7267409601415925E-2</v>
      </c>
      <c r="J82" s="71">
        <f>('Rahoitus ilman jk-tarkistusta'!J51/'Rahoitus ilman jk-tarkistusta'!$J$57)</f>
        <v>3.7092185720055668E-2</v>
      </c>
      <c r="K82" s="72">
        <f>('Rahoitus ilman jk-tarkistusta'!K51/'Rahoitus ilman jk-tarkistusta'!$K$57)</f>
        <v>3.6922175887623025E-2</v>
      </c>
    </row>
    <row r="83" spans="1:11" x14ac:dyDescent="0.2">
      <c r="A83" s="62" t="s">
        <v>31</v>
      </c>
      <c r="B83" s="66">
        <f>('Rahoitus ilman jk-tarkistusta'!B52)/('Rahoitus ilman jk-tarkistusta'!$B$57)</f>
        <v>3.1586752978441948E-2</v>
      </c>
      <c r="C83" s="66">
        <f>('Rahoitus ilman jk-tarkistusta'!C52)/('Rahoitus ilman jk-tarkistusta'!$C$57)</f>
        <v>3.2022710758222626E-2</v>
      </c>
      <c r="D83" s="66">
        <f>('Rahoitus ilman jk-tarkistusta'!D52)/('Rahoitus ilman jk-tarkistusta'!$D$57)</f>
        <v>3.1995561432742403E-2</v>
      </c>
      <c r="E83" s="66">
        <f>('Rahoitus ilman jk-tarkistusta'!E52)/('Rahoitus ilman jk-tarkistusta'!$E$57)</f>
        <v>3.1965661589226833E-2</v>
      </c>
      <c r="G83" s="70" t="s">
        <v>31</v>
      </c>
      <c r="H83" s="71">
        <f>('Rahoitus ilman jk-tarkistusta'!H52/'Rahoitus ilman jk-tarkistusta'!$H$57)</f>
        <v>3.4797050772183792E-2</v>
      </c>
      <c r="I83" s="71">
        <f>('Rahoitus ilman jk-tarkistusta'!I52/'Rahoitus ilman jk-tarkistusta'!$I$57)</f>
        <v>3.4680473617654785E-2</v>
      </c>
      <c r="J83" s="71">
        <f>('Rahoitus ilman jk-tarkistusta'!J52/'Rahoitus ilman jk-tarkistusta'!$J$57)</f>
        <v>3.4648299371501642E-2</v>
      </c>
      <c r="K83" s="72">
        <f>('Rahoitus ilman jk-tarkistusta'!K52/'Rahoitus ilman jk-tarkistusta'!$K$57)</f>
        <v>3.4614626910058774E-2</v>
      </c>
    </row>
    <row r="84" spans="1:11" x14ac:dyDescent="0.2">
      <c r="A84" s="62" t="s">
        <v>32</v>
      </c>
      <c r="B84" s="66">
        <f>('Rahoitus ilman jk-tarkistusta'!B53)/('Rahoitus ilman jk-tarkistusta'!$B$57)</f>
        <v>1.2949132951985156E-2</v>
      </c>
      <c r="C84" s="66">
        <f>('Rahoitus ilman jk-tarkistusta'!C53)/('Rahoitus ilman jk-tarkistusta'!$C$57)</f>
        <v>1.2759545847521475E-2</v>
      </c>
      <c r="D84" s="66">
        <f>('Rahoitus ilman jk-tarkistusta'!D53)/('Rahoitus ilman jk-tarkistusta'!$D$57)</f>
        <v>1.2689626412027625E-2</v>
      </c>
      <c r="E84" s="66">
        <f>('Rahoitus ilman jk-tarkistusta'!E53)/('Rahoitus ilman jk-tarkistusta'!$E$57)</f>
        <v>1.2619560211483419E-2</v>
      </c>
      <c r="G84" s="70" t="s">
        <v>32</v>
      </c>
      <c r="H84" s="71">
        <f>('Rahoitus ilman jk-tarkistusta'!H53/'Rahoitus ilman jk-tarkistusta'!$H$57)</f>
        <v>1.3065833972025265E-2</v>
      </c>
      <c r="I84" s="71">
        <f>('Rahoitus ilman jk-tarkistusta'!I53/'Rahoitus ilman jk-tarkistusta'!$I$57)</f>
        <v>1.3001994354628699E-2</v>
      </c>
      <c r="J84" s="71">
        <f>('Rahoitus ilman jk-tarkistusta'!J53/'Rahoitus ilman jk-tarkistusta'!$J$57)</f>
        <v>1.2952910586946167E-2</v>
      </c>
      <c r="K84" s="72">
        <f>('Rahoitus ilman jk-tarkistusta'!K53/'Rahoitus ilman jk-tarkistusta'!$K$57)</f>
        <v>1.2903959189513595E-2</v>
      </c>
    </row>
    <row r="85" spans="1:11" x14ac:dyDescent="0.2">
      <c r="A85" s="62" t="s">
        <v>33</v>
      </c>
      <c r="B85" s="66">
        <f>('Rahoitus ilman jk-tarkistusta'!B54)/('Rahoitus ilman jk-tarkistusta'!$B$57)</f>
        <v>7.5961692178582937E-2</v>
      </c>
      <c r="C85" s="66">
        <f>('Rahoitus ilman jk-tarkistusta'!C54)/('Rahoitus ilman jk-tarkistusta'!$C$57)</f>
        <v>7.6994809977612377E-2</v>
      </c>
      <c r="D85" s="66">
        <f>('Rahoitus ilman jk-tarkistusta'!D54)/('Rahoitus ilman jk-tarkistusta'!$D$57)</f>
        <v>7.6941173134254137E-2</v>
      </c>
      <c r="E85" s="66">
        <f>('Rahoitus ilman jk-tarkistusta'!E54)/('Rahoitus ilman jk-tarkistusta'!$E$57)</f>
        <v>7.6882865049271568E-2</v>
      </c>
      <c r="G85" s="70" t="s">
        <v>33</v>
      </c>
      <c r="H85" s="71">
        <f>('Rahoitus ilman jk-tarkistusta'!H54/'Rahoitus ilman jk-tarkistusta'!$H$57)</f>
        <v>7.8181486165609188E-2</v>
      </c>
      <c r="I85" s="71">
        <f>('Rahoitus ilman jk-tarkistusta'!I54/'Rahoitus ilman jk-tarkistusta'!$I$57)</f>
        <v>7.842013775014163E-2</v>
      </c>
      <c r="J85" s="71">
        <f>('Rahoitus ilman jk-tarkistusta'!J54/'Rahoitus ilman jk-tarkistusta'!$J$57)</f>
        <v>7.8356114608993943E-2</v>
      </c>
      <c r="K85" s="72">
        <f>('Rahoitus ilman jk-tarkistusta'!K54/'Rahoitus ilman jk-tarkistusta'!$K$57)</f>
        <v>7.8290040698951721E-2</v>
      </c>
    </row>
    <row r="86" spans="1:11" x14ac:dyDescent="0.2">
      <c r="A86" s="62" t="s">
        <v>34</v>
      </c>
      <c r="B86" s="66">
        <f>('Rahoitus ilman jk-tarkistusta'!B55)/('Rahoitus ilman jk-tarkistusta'!$B$57)</f>
        <v>1.5168128088858673E-2</v>
      </c>
      <c r="C86" s="66">
        <f>('Rahoitus ilman jk-tarkistusta'!C55)/('Rahoitus ilman jk-tarkistusta'!$C$57)</f>
        <v>1.496676382520396E-2</v>
      </c>
      <c r="D86" s="66">
        <f>('Rahoitus ilman jk-tarkistusta'!D55)/('Rahoitus ilman jk-tarkistusta'!$D$57)</f>
        <v>1.4806683020796229E-2</v>
      </c>
      <c r="E86" s="66">
        <f>('Rahoitus ilman jk-tarkistusta'!E55)/('Rahoitus ilman jk-tarkistusta'!$E$57)</f>
        <v>1.4652817202869366E-2</v>
      </c>
      <c r="G86" s="70" t="s">
        <v>34</v>
      </c>
      <c r="H86" s="71">
        <f>('Rahoitus ilman jk-tarkistusta'!H55/'Rahoitus ilman jk-tarkistusta'!$H$57)</f>
        <v>1.628656096411249E-2</v>
      </c>
      <c r="I86" s="71">
        <f>('Rahoitus ilman jk-tarkistusta'!I55/'Rahoitus ilman jk-tarkistusta'!$I$57)</f>
        <v>1.616412184976487E-2</v>
      </c>
      <c r="J86" s="71">
        <f>('Rahoitus ilman jk-tarkistusta'!J55/'Rahoitus ilman jk-tarkistusta'!$J$57)</f>
        <v>1.6067602876978782E-2</v>
      </c>
      <c r="K86" s="72">
        <f>('Rahoitus ilman jk-tarkistusta'!K55/'Rahoitus ilman jk-tarkistusta'!$K$57)</f>
        <v>1.5974920847975589E-2</v>
      </c>
    </row>
    <row r="87" spans="1:11" x14ac:dyDescent="0.2">
      <c r="A87" s="62" t="s">
        <v>35</v>
      </c>
      <c r="B87" s="66">
        <f>('Rahoitus ilman jk-tarkistusta'!B56)/('Rahoitus ilman jk-tarkistusta'!$B$57)</f>
        <v>3.9838179796632726E-2</v>
      </c>
      <c r="C87" s="66">
        <f>('Rahoitus ilman jk-tarkistusta'!C56)/('Rahoitus ilman jk-tarkistusta'!$C$57)</f>
        <v>3.9414521120012737E-2</v>
      </c>
      <c r="D87" s="66">
        <f>('Rahoitus ilman jk-tarkistusta'!D56)/('Rahoitus ilman jk-tarkistusta'!$D$57)</f>
        <v>3.922733613306318E-2</v>
      </c>
      <c r="E87" s="66">
        <f>('Rahoitus ilman jk-tarkistusta'!E56)/('Rahoitus ilman jk-tarkistusta'!$E$57)</f>
        <v>3.9049126734536629E-2</v>
      </c>
      <c r="G87" s="70" t="s">
        <v>35</v>
      </c>
      <c r="H87" s="71">
        <f>('Rahoitus ilman jk-tarkistusta'!H56/'Rahoitus ilman jk-tarkistusta'!$H$57)</f>
        <v>4.6340974689714334E-2</v>
      </c>
      <c r="I87" s="71">
        <f>('Rahoitus ilman jk-tarkistusta'!I56/'Rahoitus ilman jk-tarkistusta'!$I$57)</f>
        <v>4.6084727069016986E-2</v>
      </c>
      <c r="J87" s="71">
        <f>('Rahoitus ilman jk-tarkistusta'!J56/'Rahoitus ilman jk-tarkistusta'!$J$57)</f>
        <v>4.5961892657817194E-2</v>
      </c>
      <c r="K87" s="72">
        <f>('Rahoitus ilman jk-tarkistusta'!K56/'Rahoitus ilman jk-tarkistusta'!$K$57)</f>
        <v>4.5844892132056274E-2</v>
      </c>
    </row>
    <row r="88" spans="1:11" ht="15" x14ac:dyDescent="0.25">
      <c r="A88" s="63" t="s">
        <v>36</v>
      </c>
      <c r="B88" s="67">
        <f>('Rahoitus ilman jk-tarkistusta'!B57)/('Rahoitus ilman jk-tarkistusta'!$B$57)</f>
        <v>1</v>
      </c>
      <c r="C88" s="67">
        <f>('Rahoitus ilman jk-tarkistusta'!C57)/('Rahoitus ilman jk-tarkistusta'!$C$57)</f>
        <v>1</v>
      </c>
      <c r="D88" s="67">
        <f>('Rahoitus ilman jk-tarkistusta'!D57)/('Rahoitus ilman jk-tarkistusta'!$D$57)</f>
        <v>1</v>
      </c>
      <c r="E88" s="67">
        <f>('Rahoitus ilman jk-tarkistusta'!E57)/('Rahoitus ilman jk-tarkistusta'!$E$57)</f>
        <v>1</v>
      </c>
      <c r="G88" s="73" t="s">
        <v>36</v>
      </c>
      <c r="H88" s="74">
        <f>('Rahoitus ilman jk-tarkistusta'!H57/'Rahoitus ilman jk-tarkistusta'!$H$57)</f>
        <v>1</v>
      </c>
      <c r="I88" s="74">
        <f>('Rahoitus ilman jk-tarkistusta'!I57/'Rahoitus ilman jk-tarkistusta'!$I$57)</f>
        <v>1</v>
      </c>
      <c r="J88" s="74">
        <f>('Rahoitus ilman jk-tarkistusta'!J57/'Rahoitus ilman jk-tarkistusta'!$J$57)</f>
        <v>1</v>
      </c>
      <c r="K88" s="75">
        <f>('Rahoitus ilman jk-tarkistusta'!K57/'Rahoitus ilman jk-tarkistusta'!$K$57)</f>
        <v>1</v>
      </c>
    </row>
  </sheetData>
  <mergeCells count="4">
    <mergeCell ref="A3:I3"/>
    <mergeCell ref="A4:I4"/>
    <mergeCell ref="A5:I5"/>
    <mergeCell ref="A6:I6"/>
  </mergeCells>
  <phoneticPr fontId="6" type="noConversion"/>
  <conditionalFormatting sqref="B10:G18 D22:G22 B23:G35">
    <cfRule type="cellIs" dxfId="1" priority="11" operator="lessThan">
      <formula>0</formula>
    </cfRule>
  </conditionalFormatting>
  <conditionalFormatting sqref="H10:I18 B20:G21 B22:C22 H22:I35">
    <cfRule type="cellIs" dxfId="0" priority="10" operator="lessThan">
      <formula>0</formula>
    </cfRule>
  </conditionalFormatting>
  <pageMargins left="0.7" right="0.7" top="0.75" bottom="0.75" header="0.3" footer="0.3"/>
  <pageSetup paperSize="9" orientation="portrait" r:id="rId1"/>
  <ignoredErrors>
    <ignoredError sqref="H65:K65 H14:I14" numberStoredAsText="1"/>
  </ignoredErrors>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01CA534937769478A50E85D0254A4A7" ma:contentTypeVersion="13" ma:contentTypeDescription="Create a new document." ma:contentTypeScope="" ma:versionID="9b054c47b43b988336b59428b91ae034">
  <xsd:schema xmlns:xsd="http://www.w3.org/2001/XMLSchema" xmlns:xs="http://www.w3.org/2001/XMLSchema" xmlns:p="http://schemas.microsoft.com/office/2006/metadata/properties" xmlns:ns2="1dc3b7a6-a49d-4f6a-a347-ca058eb755c4" xmlns:ns3="74a43502-4d8a-4b63-9ac3-2af187c4ae83" targetNamespace="http://schemas.microsoft.com/office/2006/metadata/properties" ma:root="true" ma:fieldsID="7a2e4d70cbd13f7f364806b21bfa4ec4" ns2:_="" ns3:_="">
    <xsd:import namespace="1dc3b7a6-a49d-4f6a-a347-ca058eb755c4"/>
    <xsd:import namespace="74a43502-4d8a-4b63-9ac3-2af187c4ae83"/>
    <xsd:element name="properties">
      <xsd:complexType>
        <xsd:sequence>
          <xsd:element name="documentManagement">
            <xsd:complexType>
              <xsd:all>
                <xsd:element ref="ns2:Tila" minOccurs="0"/>
                <xsd:element ref="ns2:ViedaanVahvaan" minOccurs="0"/>
                <xsd:element ref="ns2:LinkkiVahvaan" minOccurs="0"/>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c3b7a6-a49d-4f6a-a347-ca058eb755c4" elementFormDefault="qualified">
    <xsd:import namespace="http://schemas.microsoft.com/office/2006/documentManagement/types"/>
    <xsd:import namespace="http://schemas.microsoft.com/office/infopath/2007/PartnerControls"/>
    <xsd:element name="Tila" ma:index="8" nillable="true" ma:displayName="Tila" ma:format="Dropdown" ma:internalName="Tila">
      <xsd:simpleType>
        <xsd:restriction base="dms:Choice">
          <xsd:enumeration value="Luonnos"/>
          <xsd:enumeration value="Valmis"/>
        </xsd:restriction>
      </xsd:simpleType>
    </xsd:element>
    <xsd:element name="ViedaanVahvaan" ma:index="9" nillable="true" ma:displayName="Viedään Vahvaan" ma:format="Dropdown" ma:internalName="ViedaanVahvaan">
      <xsd:simpleType>
        <xsd:restriction base="dms:Choice">
          <xsd:enumeration value="Ei"/>
          <xsd:enumeration value="Kyllä"/>
          <xsd:enumeration value="EOS"/>
          <xsd:enumeration value="Viety"/>
        </xsd:restriction>
      </xsd:simpleType>
    </xsd:element>
    <xsd:element name="LinkkiVahvaan" ma:index="10" nillable="true" ma:displayName="Linkki Vahvaan" ma:format="Hyperlink" ma:internalName="LinkkiVahvaan">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4f74eb33-bc01-4b65-a333-7b16e5d3bc2c"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4a43502-4d8a-4b63-9ac3-2af187c4ae83"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e1d9b046-b8dd-43c1-8b30-93aec8f38fb6}" ma:internalName="TaxCatchAll" ma:showField="CatchAllData" ma:web="74a43502-4d8a-4b63-9ac3-2af187c4ae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dc3b7a6-a49d-4f6a-a347-ca058eb755c4">
      <Terms xmlns="http://schemas.microsoft.com/office/infopath/2007/PartnerControls"/>
    </lcf76f155ced4ddcb4097134ff3c332f>
    <ViedaanVahvaan xmlns="1dc3b7a6-a49d-4f6a-a347-ca058eb755c4" xsi:nil="true"/>
    <LinkkiVahvaan xmlns="1dc3b7a6-a49d-4f6a-a347-ca058eb755c4">
      <Url xsi:nil="true"/>
      <Description xsi:nil="true"/>
    </LinkkiVahvaan>
    <Tila xmlns="1dc3b7a6-a49d-4f6a-a347-ca058eb755c4" xsi:nil="true"/>
    <TaxCatchAll xmlns="74a43502-4d8a-4b63-9ac3-2af187c4ae83" xsi:nil="true"/>
  </documentManagement>
</p:properties>
</file>

<file path=customXml/itemProps1.xml><?xml version="1.0" encoding="utf-8"?>
<ds:datastoreItem xmlns:ds="http://schemas.openxmlformats.org/officeDocument/2006/customXml" ds:itemID="{F1D89236-F420-41C8-A5FC-A04B1D1135DB}">
  <ds:schemaRefs>
    <ds:schemaRef ds:uri="http://schemas.microsoft.com/sharepoint/v3/contenttype/forms"/>
  </ds:schemaRefs>
</ds:datastoreItem>
</file>

<file path=customXml/itemProps2.xml><?xml version="1.0" encoding="utf-8"?>
<ds:datastoreItem xmlns:ds="http://schemas.openxmlformats.org/officeDocument/2006/customXml" ds:itemID="{2E245A01-F23A-4461-AA33-C3EB5E36A1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c3b7a6-a49d-4f6a-a347-ca058eb755c4"/>
    <ds:schemaRef ds:uri="74a43502-4d8a-4b63-9ac3-2af187c4ae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0600AA-C7BD-4ED2-B182-9DBF91971456}">
  <ds:schemaRefs>
    <ds:schemaRef ds:uri="http://schemas.microsoft.com/office/2006/metadata/properties"/>
    <ds:schemaRef ds:uri="http://purl.org/dc/terms/"/>
    <ds:schemaRef ds:uri="1dc3b7a6-a49d-4f6a-a347-ca058eb755c4"/>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74a43502-4d8a-4b63-9ac3-2af187c4ae8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INFO</vt:lpstr>
      <vt:lpstr>Yhteenveto</vt:lpstr>
      <vt:lpstr>Rahoitus ilman jk-tarkistusta</vt:lpstr>
      <vt:lpstr>Jälkikäteistarkistus</vt:lpstr>
      <vt:lpstr>Alueiden_osuudet_laskennallisesta_rahoituksesta_pela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Hyvinvointialueiden rahoituksen painelaskelma 2028–2030</dc:title>
  <dc:subject/>
  <dc:creator/>
  <cp:keywords/>
  <dc:description/>
  <cp:lastModifiedBy>Myllyneva Kaarle (VM)</cp:lastModifiedBy>
  <cp:revision/>
  <dcterms:created xsi:type="dcterms:W3CDTF">2020-05-15T09:22:39Z</dcterms:created>
  <dcterms:modified xsi:type="dcterms:W3CDTF">2026-05-07T12:11:26Z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0x010100F01CA534937769478A50E85D0254A4A7</vt:lpwstr>
  </property>
  <property fmtid="{D5CDD505-2E9C-101B-9397-08002B2CF9AE}" pid="3" name="MediaServiceImageTags">
    <vt:lpwstr/>
  </property>
</Properties>
</file>