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10858\Desktop\laskelmanettii\"/>
    </mc:Choice>
  </mc:AlternateContent>
  <bookViews>
    <workbookView xWindow="0" yWindow="0" windowWidth="38400" windowHeight="17250"/>
  </bookViews>
  <sheets>
    <sheet name="INFO" sheetId="7" r:id="rId1"/>
    <sheet name="YHTEENVETO 2022" sheetId="16" r:id="rId2"/>
    <sheet name="Siirtyvät sote-kustannukset" sheetId="11" r:id="rId3"/>
    <sheet name="Siirtyvät pela-kustannukset" sheetId="29" r:id="rId4"/>
    <sheet name="SOTE laskennallinen rahoitus" sheetId="14" r:id="rId5"/>
    <sheet name="PELA laskennallinen rahoitus" sheetId="15" r:id="rId6"/>
    <sheet name="Määräytymistekijät" sheetId="19" r:id="rId7"/>
    <sheet name="TH, VH ja SH tarvekertoimet" sheetId="23" r:id="rId8"/>
    <sheet name="Sote-tarvetekijät" sheetId="38" r:id="rId9"/>
    <sheet name="TH, VH, SH sektoripainot20" sheetId="33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6" l="1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 l="1"/>
  <c r="D13" i="11"/>
  <c r="J27" i="23" l="1"/>
  <c r="J53" i="23" l="1"/>
  <c r="I26" i="23" s="1"/>
  <c r="I53" i="23"/>
  <c r="H26" i="23" s="1"/>
  <c r="H53" i="23"/>
  <c r="G26" i="23" s="1"/>
  <c r="J26" i="23" s="1"/>
  <c r="J52" i="23"/>
  <c r="I25" i="23" s="1"/>
  <c r="I52" i="23"/>
  <c r="H25" i="23" s="1"/>
  <c r="H52" i="23"/>
  <c r="G25" i="23" s="1"/>
  <c r="J25" i="23" s="1"/>
  <c r="J51" i="23"/>
  <c r="I24" i="23" s="1"/>
  <c r="I51" i="23"/>
  <c r="H24" i="23" s="1"/>
  <c r="H51" i="23"/>
  <c r="G24" i="23" s="1"/>
  <c r="J50" i="23"/>
  <c r="I23" i="23" s="1"/>
  <c r="I50" i="23"/>
  <c r="H23" i="23" s="1"/>
  <c r="H50" i="23"/>
  <c r="G23" i="23" s="1"/>
  <c r="J23" i="23" s="1"/>
  <c r="J49" i="23"/>
  <c r="I22" i="23" s="1"/>
  <c r="I49" i="23"/>
  <c r="H22" i="23" s="1"/>
  <c r="H49" i="23"/>
  <c r="G22" i="23" s="1"/>
  <c r="J22" i="23" s="1"/>
  <c r="J48" i="23"/>
  <c r="I21" i="23" s="1"/>
  <c r="I48" i="23"/>
  <c r="H21" i="23" s="1"/>
  <c r="H48" i="23"/>
  <c r="G21" i="23" s="1"/>
  <c r="J47" i="23"/>
  <c r="I20" i="23" s="1"/>
  <c r="I47" i="23"/>
  <c r="H20" i="23" s="1"/>
  <c r="H47" i="23"/>
  <c r="G20" i="23" s="1"/>
  <c r="J46" i="23"/>
  <c r="I19" i="23" s="1"/>
  <c r="I46" i="23"/>
  <c r="H19" i="23" s="1"/>
  <c r="H46" i="23"/>
  <c r="G19" i="23" s="1"/>
  <c r="J19" i="23" s="1"/>
  <c r="J45" i="23"/>
  <c r="I18" i="23" s="1"/>
  <c r="I45" i="23"/>
  <c r="H18" i="23" s="1"/>
  <c r="H45" i="23"/>
  <c r="G18" i="23" s="1"/>
  <c r="J18" i="23" s="1"/>
  <c r="J44" i="23"/>
  <c r="I17" i="23" s="1"/>
  <c r="I44" i="23"/>
  <c r="H17" i="23" s="1"/>
  <c r="H44" i="23"/>
  <c r="G17" i="23" s="1"/>
  <c r="J17" i="23" s="1"/>
  <c r="J43" i="23"/>
  <c r="I16" i="23" s="1"/>
  <c r="I43" i="23"/>
  <c r="H16" i="23" s="1"/>
  <c r="H43" i="23"/>
  <c r="G16" i="23" s="1"/>
  <c r="J42" i="23"/>
  <c r="I15" i="23" s="1"/>
  <c r="I42" i="23"/>
  <c r="H15" i="23" s="1"/>
  <c r="H42" i="23"/>
  <c r="G15" i="23" s="1"/>
  <c r="J15" i="23" s="1"/>
  <c r="J41" i="23"/>
  <c r="I14" i="23" s="1"/>
  <c r="I41" i="23"/>
  <c r="H14" i="23" s="1"/>
  <c r="H41" i="23"/>
  <c r="G14" i="23" s="1"/>
  <c r="J14" i="23" s="1"/>
  <c r="J40" i="23"/>
  <c r="I13" i="23" s="1"/>
  <c r="I40" i="23"/>
  <c r="H13" i="23" s="1"/>
  <c r="H40" i="23"/>
  <c r="G13" i="23" s="1"/>
  <c r="J39" i="23"/>
  <c r="I12" i="23" s="1"/>
  <c r="I39" i="23"/>
  <c r="H12" i="23" s="1"/>
  <c r="H39" i="23"/>
  <c r="G12" i="23" s="1"/>
  <c r="J12" i="23" s="1"/>
  <c r="J38" i="23"/>
  <c r="I11" i="23" s="1"/>
  <c r="I38" i="23"/>
  <c r="H11" i="23" s="1"/>
  <c r="H38" i="23"/>
  <c r="G11" i="23" s="1"/>
  <c r="J11" i="23" s="1"/>
  <c r="J37" i="23"/>
  <c r="I10" i="23" s="1"/>
  <c r="I37" i="23"/>
  <c r="H10" i="23" s="1"/>
  <c r="H37" i="23"/>
  <c r="G10" i="23" s="1"/>
  <c r="J10" i="23" s="1"/>
  <c r="J36" i="23"/>
  <c r="I9" i="23" s="1"/>
  <c r="I36" i="23"/>
  <c r="H9" i="23" s="1"/>
  <c r="H36" i="23"/>
  <c r="G9" i="23" s="1"/>
  <c r="J9" i="23" s="1"/>
  <c r="J35" i="23"/>
  <c r="I8" i="23" s="1"/>
  <c r="I35" i="23"/>
  <c r="H8" i="23" s="1"/>
  <c r="H35" i="23"/>
  <c r="G8" i="23" s="1"/>
  <c r="J34" i="23"/>
  <c r="I7" i="23" s="1"/>
  <c r="I34" i="23"/>
  <c r="H7" i="23" s="1"/>
  <c r="H34" i="23"/>
  <c r="G7" i="23" s="1"/>
  <c r="J7" i="23" s="1"/>
  <c r="J33" i="23"/>
  <c r="I6" i="23" s="1"/>
  <c r="I33" i="23"/>
  <c r="H6" i="23" s="1"/>
  <c r="H33" i="23"/>
  <c r="G6" i="23" s="1"/>
  <c r="J32" i="23"/>
  <c r="I5" i="23" s="1"/>
  <c r="I32" i="23"/>
  <c r="H5" i="23" s="1"/>
  <c r="H32" i="23"/>
  <c r="G5" i="23" s="1"/>
  <c r="J21" i="23" l="1"/>
  <c r="J13" i="23"/>
  <c r="J20" i="23"/>
  <c r="J8" i="23"/>
  <c r="J16" i="23"/>
  <c r="J24" i="23"/>
  <c r="J6" i="23"/>
  <c r="J5" i="23"/>
  <c r="D12" i="29"/>
  <c r="E12" i="29"/>
  <c r="E13" i="11"/>
  <c r="K4" i="19" l="1"/>
  <c r="K5" i="19"/>
  <c r="K6" i="19"/>
  <c r="K7" i="19"/>
  <c r="K8" i="19"/>
  <c r="K9" i="19"/>
  <c r="K12" i="19"/>
  <c r="K17" i="19"/>
  <c r="K23" i="19"/>
  <c r="K26" i="19" l="1"/>
  <c r="I52" i="19"/>
  <c r="J52" i="19"/>
  <c r="K52" i="19" l="1"/>
  <c r="DG48" i="33" l="1"/>
  <c r="CQ48" i="33"/>
  <c r="CA48" i="33"/>
  <c r="BK48" i="33"/>
  <c r="FK47" i="33"/>
  <c r="FJ47" i="33"/>
  <c r="FI47" i="33"/>
  <c r="FH47" i="33"/>
  <c r="FG47" i="33"/>
  <c r="FF47" i="33"/>
  <c r="FE47" i="33"/>
  <c r="FD47" i="33"/>
  <c r="FC47" i="33"/>
  <c r="FB47" i="33"/>
  <c r="FA47" i="33"/>
  <c r="EZ47" i="33"/>
  <c r="EY47" i="33"/>
  <c r="EX47" i="33"/>
  <c r="EW47" i="33"/>
  <c r="EV47" i="33"/>
  <c r="EU47" i="33"/>
  <c r="ET47" i="33"/>
  <c r="ES47" i="33"/>
  <c r="ER47" i="33"/>
  <c r="EQ47" i="33"/>
  <c r="EP47" i="33"/>
  <c r="EO47" i="33"/>
  <c r="EN47" i="33"/>
  <c r="EM47" i="33"/>
  <c r="EL47" i="33"/>
  <c r="EK47" i="33"/>
  <c r="EJ47" i="33"/>
  <c r="EI47" i="33"/>
  <c r="EH47" i="33"/>
  <c r="EG47" i="33"/>
  <c r="EF47" i="33"/>
  <c r="EE47" i="33"/>
  <c r="ED47" i="33"/>
  <c r="EC47" i="33"/>
  <c r="EB47" i="33"/>
  <c r="EA47" i="33"/>
  <c r="DZ47" i="33"/>
  <c r="DY47" i="33"/>
  <c r="DX47" i="33"/>
  <c r="DW47" i="33"/>
  <c r="DV47" i="33"/>
  <c r="DU47" i="33"/>
  <c r="DT47" i="33"/>
  <c r="DS47" i="33"/>
  <c r="DR47" i="33"/>
  <c r="DQ47" i="33"/>
  <c r="DP47" i="33"/>
  <c r="DO47" i="33"/>
  <c r="DN47" i="33"/>
  <c r="DM47" i="33"/>
  <c r="DL47" i="33"/>
  <c r="DK47" i="33"/>
  <c r="DJ47" i="33"/>
  <c r="DG47" i="33"/>
  <c r="DF47" i="33"/>
  <c r="DE47" i="33"/>
  <c r="DD47" i="33"/>
  <c r="DC47" i="33"/>
  <c r="DB47" i="33"/>
  <c r="DA47" i="33"/>
  <c r="CZ47" i="33"/>
  <c r="CY47" i="33"/>
  <c r="CX47" i="33"/>
  <c r="CW47" i="33"/>
  <c r="CV47" i="33"/>
  <c r="CU47" i="33"/>
  <c r="CT47" i="33"/>
  <c r="CS47" i="33"/>
  <c r="CR47" i="33"/>
  <c r="CQ47" i="33"/>
  <c r="CP47" i="33"/>
  <c r="CO47" i="33"/>
  <c r="CN47" i="33"/>
  <c r="CM47" i="33"/>
  <c r="CL47" i="33"/>
  <c r="CK47" i="33"/>
  <c r="CJ47" i="33"/>
  <c r="CI47" i="33"/>
  <c r="CH47" i="33"/>
  <c r="CG47" i="33"/>
  <c r="CF47" i="33"/>
  <c r="CE47" i="33"/>
  <c r="CD47" i="33"/>
  <c r="CC47" i="33"/>
  <c r="CB47" i="33"/>
  <c r="CA47" i="33"/>
  <c r="BZ47" i="33"/>
  <c r="BY47" i="33"/>
  <c r="BX47" i="33"/>
  <c r="BW47" i="33"/>
  <c r="BV47" i="33"/>
  <c r="BU47" i="33"/>
  <c r="BT47" i="33"/>
  <c r="BS47" i="33"/>
  <c r="BR47" i="33"/>
  <c r="BQ47" i="33"/>
  <c r="BP47" i="33"/>
  <c r="BO47" i="33"/>
  <c r="BN47" i="33"/>
  <c r="BM47" i="33"/>
  <c r="BL47" i="33"/>
  <c r="BK47" i="33"/>
  <c r="BJ47" i="33"/>
  <c r="BI47" i="33"/>
  <c r="BH47" i="33"/>
  <c r="BG47" i="33"/>
  <c r="BF47" i="33"/>
  <c r="AY47" i="33"/>
  <c r="AI47" i="33"/>
  <c r="S47" i="33"/>
  <c r="C47" i="33"/>
  <c r="FK46" i="33"/>
  <c r="FK48" i="33" s="1"/>
  <c r="FJ46" i="33"/>
  <c r="FJ48" i="33" s="1"/>
  <c r="FI46" i="33"/>
  <c r="FI48" i="33" s="1"/>
  <c r="FH46" i="33"/>
  <c r="FH48" i="33" s="1"/>
  <c r="FG46" i="33"/>
  <c r="FG48" i="33" s="1"/>
  <c r="FF46" i="33"/>
  <c r="FF48" i="33" s="1"/>
  <c r="FE46" i="33"/>
  <c r="FE48" i="33" s="1"/>
  <c r="FD46" i="33"/>
  <c r="FD48" i="33" s="1"/>
  <c r="FC46" i="33"/>
  <c r="FC48" i="33" s="1"/>
  <c r="FB46" i="33"/>
  <c r="FB48" i="33" s="1"/>
  <c r="FA46" i="33"/>
  <c r="FA48" i="33" s="1"/>
  <c r="EZ46" i="33"/>
  <c r="EZ48" i="33" s="1"/>
  <c r="EY46" i="33"/>
  <c r="EY48" i="33" s="1"/>
  <c r="EX46" i="33"/>
  <c r="EX48" i="33" s="1"/>
  <c r="EW46" i="33"/>
  <c r="EW48" i="33" s="1"/>
  <c r="EV46" i="33"/>
  <c r="EV48" i="33" s="1"/>
  <c r="EU46" i="33"/>
  <c r="EU48" i="33" s="1"/>
  <c r="ET46" i="33"/>
  <c r="ET48" i="33" s="1"/>
  <c r="ES46" i="33"/>
  <c r="ES48" i="33" s="1"/>
  <c r="ER46" i="33"/>
  <c r="ER48" i="33" s="1"/>
  <c r="EQ46" i="33"/>
  <c r="EQ48" i="33" s="1"/>
  <c r="EP46" i="33"/>
  <c r="EP48" i="33" s="1"/>
  <c r="EO46" i="33"/>
  <c r="EO48" i="33" s="1"/>
  <c r="EN46" i="33"/>
  <c r="EN48" i="33" s="1"/>
  <c r="EM46" i="33"/>
  <c r="EM48" i="33" s="1"/>
  <c r="EL46" i="33"/>
  <c r="EL48" i="33" s="1"/>
  <c r="EK46" i="33"/>
  <c r="EK48" i="33" s="1"/>
  <c r="EJ46" i="33"/>
  <c r="EJ48" i="33" s="1"/>
  <c r="EI46" i="33"/>
  <c r="EI48" i="33" s="1"/>
  <c r="EH46" i="33"/>
  <c r="EH48" i="33" s="1"/>
  <c r="EG46" i="33"/>
  <c r="EG48" i="33" s="1"/>
  <c r="EF46" i="33"/>
  <c r="EF48" i="33" s="1"/>
  <c r="EE46" i="33"/>
  <c r="EE48" i="33" s="1"/>
  <c r="ED46" i="33"/>
  <c r="ED48" i="33" s="1"/>
  <c r="EC46" i="33"/>
  <c r="EC48" i="33" s="1"/>
  <c r="EB46" i="33"/>
  <c r="EB48" i="33" s="1"/>
  <c r="EA46" i="33"/>
  <c r="EA48" i="33" s="1"/>
  <c r="DZ46" i="33"/>
  <c r="DZ48" i="33" s="1"/>
  <c r="DY46" i="33"/>
  <c r="DY48" i="33" s="1"/>
  <c r="DX46" i="33"/>
  <c r="DX48" i="33" s="1"/>
  <c r="DW46" i="33"/>
  <c r="DW48" i="33" s="1"/>
  <c r="DV46" i="33"/>
  <c r="DV48" i="33" s="1"/>
  <c r="DU46" i="33"/>
  <c r="DU48" i="33" s="1"/>
  <c r="DT46" i="33"/>
  <c r="DT48" i="33" s="1"/>
  <c r="DS46" i="33"/>
  <c r="DS48" i="33" s="1"/>
  <c r="DR46" i="33"/>
  <c r="DR48" i="33" s="1"/>
  <c r="DQ46" i="33"/>
  <c r="DQ48" i="33" s="1"/>
  <c r="DP46" i="33"/>
  <c r="DP48" i="33" s="1"/>
  <c r="DO46" i="33"/>
  <c r="DO48" i="33" s="1"/>
  <c r="DN46" i="33"/>
  <c r="DN48" i="33" s="1"/>
  <c r="DM46" i="33"/>
  <c r="DM48" i="33" s="1"/>
  <c r="DL46" i="33"/>
  <c r="DL48" i="33" s="1"/>
  <c r="DK46" i="33"/>
  <c r="DK48" i="33" s="1"/>
  <c r="DJ46" i="33"/>
  <c r="DJ48" i="33" s="1"/>
  <c r="DG46" i="33"/>
  <c r="DF46" i="33"/>
  <c r="DF48" i="33" s="1"/>
  <c r="DE46" i="33"/>
  <c r="DE48" i="33" s="1"/>
  <c r="DD46" i="33"/>
  <c r="DD48" i="33" s="1"/>
  <c r="DC46" i="33"/>
  <c r="DC48" i="33" s="1"/>
  <c r="DB46" i="33"/>
  <c r="DB48" i="33" s="1"/>
  <c r="DA46" i="33"/>
  <c r="DA48" i="33" s="1"/>
  <c r="CZ46" i="33"/>
  <c r="CZ48" i="33" s="1"/>
  <c r="CY46" i="33"/>
  <c r="CY48" i="33" s="1"/>
  <c r="CX46" i="33"/>
  <c r="CX48" i="33" s="1"/>
  <c r="CW46" i="33"/>
  <c r="CW48" i="33" s="1"/>
  <c r="CV46" i="33"/>
  <c r="CV48" i="33" s="1"/>
  <c r="CU46" i="33"/>
  <c r="CU48" i="33" s="1"/>
  <c r="CT46" i="33"/>
  <c r="CT48" i="33" s="1"/>
  <c r="CS46" i="33"/>
  <c r="CS48" i="33" s="1"/>
  <c r="CR46" i="33"/>
  <c r="CR48" i="33" s="1"/>
  <c r="CQ46" i="33"/>
  <c r="CP46" i="33"/>
  <c r="CP48" i="33" s="1"/>
  <c r="CO46" i="33"/>
  <c r="CO48" i="33" s="1"/>
  <c r="CN46" i="33"/>
  <c r="CN48" i="33" s="1"/>
  <c r="CM46" i="33"/>
  <c r="CM48" i="33" s="1"/>
  <c r="CL46" i="33"/>
  <c r="CL48" i="33" s="1"/>
  <c r="CK46" i="33"/>
  <c r="CK48" i="33" s="1"/>
  <c r="CJ46" i="33"/>
  <c r="CJ48" i="33" s="1"/>
  <c r="CI46" i="33"/>
  <c r="CI48" i="33" s="1"/>
  <c r="CH46" i="33"/>
  <c r="CH48" i="33" s="1"/>
  <c r="CG46" i="33"/>
  <c r="CG48" i="33" s="1"/>
  <c r="CF46" i="33"/>
  <c r="CF48" i="33" s="1"/>
  <c r="CE46" i="33"/>
  <c r="CE48" i="33" s="1"/>
  <c r="CD46" i="33"/>
  <c r="CD48" i="33" s="1"/>
  <c r="CC46" i="33"/>
  <c r="CC48" i="33" s="1"/>
  <c r="CB46" i="33"/>
  <c r="CB48" i="33" s="1"/>
  <c r="CA46" i="33"/>
  <c r="BZ46" i="33"/>
  <c r="BZ48" i="33" s="1"/>
  <c r="BY46" i="33"/>
  <c r="BY48" i="33" s="1"/>
  <c r="BX46" i="33"/>
  <c r="BX48" i="33" s="1"/>
  <c r="BW46" i="33"/>
  <c r="BW48" i="33" s="1"/>
  <c r="BV46" i="33"/>
  <c r="BV48" i="33" s="1"/>
  <c r="BU46" i="33"/>
  <c r="BU48" i="33" s="1"/>
  <c r="BT46" i="33"/>
  <c r="BT48" i="33" s="1"/>
  <c r="BS46" i="33"/>
  <c r="BS48" i="33" s="1"/>
  <c r="BR46" i="33"/>
  <c r="BR48" i="33" s="1"/>
  <c r="BQ46" i="33"/>
  <c r="BQ48" i="33" s="1"/>
  <c r="BP46" i="33"/>
  <c r="BP48" i="33" s="1"/>
  <c r="BO46" i="33"/>
  <c r="BO48" i="33" s="1"/>
  <c r="BN46" i="33"/>
  <c r="BN48" i="33" s="1"/>
  <c r="BM46" i="33"/>
  <c r="BM48" i="33" s="1"/>
  <c r="BL46" i="33"/>
  <c r="BL48" i="33" s="1"/>
  <c r="BK46" i="33"/>
  <c r="BJ46" i="33"/>
  <c r="BJ48" i="33" s="1"/>
  <c r="BI46" i="33"/>
  <c r="BI48" i="33" s="1"/>
  <c r="BH46" i="33"/>
  <c r="BH48" i="33" s="1"/>
  <c r="BG46" i="33"/>
  <c r="BG48" i="33" s="1"/>
  <c r="BF46" i="33"/>
  <c r="BF48" i="33" s="1"/>
  <c r="AO46" i="33"/>
  <c r="AO48" i="33" s="1"/>
  <c r="Y46" i="33"/>
  <c r="Y48" i="33" s="1"/>
  <c r="I46" i="33"/>
  <c r="I48" i="33" s="1"/>
  <c r="BC45" i="33"/>
  <c r="BB45" i="33"/>
  <c r="BA45" i="33"/>
  <c r="AZ45" i="33"/>
  <c r="AY45" i="33"/>
  <c r="AX45" i="33"/>
  <c r="AW45" i="33"/>
  <c r="AV45" i="33"/>
  <c r="AU45" i="33"/>
  <c r="AT45" i="33"/>
  <c r="AS45" i="33"/>
  <c r="AR45" i="33"/>
  <c r="AQ45" i="33"/>
  <c r="AP45" i="33"/>
  <c r="AO45" i="33"/>
  <c r="AN45" i="33"/>
  <c r="AM45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B45" i="33"/>
  <c r="BC44" i="33"/>
  <c r="BB44" i="33"/>
  <c r="BA44" i="33"/>
  <c r="AZ44" i="33"/>
  <c r="AY44" i="33"/>
  <c r="AX44" i="33"/>
  <c r="AW44" i="33"/>
  <c r="AV44" i="33"/>
  <c r="AU44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BC43" i="33"/>
  <c r="BB43" i="33"/>
  <c r="BA43" i="33"/>
  <c r="AZ43" i="33"/>
  <c r="AY43" i="33"/>
  <c r="AX43" i="33"/>
  <c r="AW43" i="33"/>
  <c r="AV43" i="33"/>
  <c r="AU43" i="33"/>
  <c r="AT43" i="33"/>
  <c r="AS43" i="33"/>
  <c r="AR43" i="33"/>
  <c r="AQ43" i="33"/>
  <c r="AP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BC42" i="33"/>
  <c r="BB42" i="33"/>
  <c r="BA42" i="33"/>
  <c r="AZ42" i="33"/>
  <c r="AY42" i="33"/>
  <c r="AX42" i="33"/>
  <c r="AW42" i="33"/>
  <c r="AV42" i="33"/>
  <c r="AU42" i="33"/>
  <c r="AT42" i="33"/>
  <c r="AS42" i="33"/>
  <c r="AR42" i="33"/>
  <c r="AQ42" i="33"/>
  <c r="AP42" i="33"/>
  <c r="AO42" i="33"/>
  <c r="AN42" i="33"/>
  <c r="AM42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B42" i="33"/>
  <c r="BC41" i="33"/>
  <c r="BC47" i="33" s="1"/>
  <c r="BB41" i="33"/>
  <c r="BB47" i="33" s="1"/>
  <c r="BA41" i="33"/>
  <c r="BA47" i="33" s="1"/>
  <c r="AZ41" i="33"/>
  <c r="AZ47" i="33" s="1"/>
  <c r="AY41" i="33"/>
  <c r="AX41" i="33"/>
  <c r="AX47" i="33" s="1"/>
  <c r="AW41" i="33"/>
  <c r="AW47" i="33" s="1"/>
  <c r="AV41" i="33"/>
  <c r="AV47" i="33" s="1"/>
  <c r="AU41" i="33"/>
  <c r="AU47" i="33" s="1"/>
  <c r="AT41" i="33"/>
  <c r="AT47" i="33" s="1"/>
  <c r="AS41" i="33"/>
  <c r="AS47" i="33" s="1"/>
  <c r="AR41" i="33"/>
  <c r="AR47" i="33" s="1"/>
  <c r="AQ41" i="33"/>
  <c r="AQ47" i="33" s="1"/>
  <c r="AP41" i="33"/>
  <c r="AP47" i="33" s="1"/>
  <c r="AO41" i="33"/>
  <c r="AO47" i="33" s="1"/>
  <c r="AN41" i="33"/>
  <c r="AN47" i="33" s="1"/>
  <c r="AM41" i="33"/>
  <c r="AM47" i="33" s="1"/>
  <c r="AL41" i="33"/>
  <c r="AL47" i="33" s="1"/>
  <c r="AK41" i="33"/>
  <c r="AK47" i="33" s="1"/>
  <c r="AJ41" i="33"/>
  <c r="AJ47" i="33" s="1"/>
  <c r="AI41" i="33"/>
  <c r="AH41" i="33"/>
  <c r="AH47" i="33" s="1"/>
  <c r="AG41" i="33"/>
  <c r="AG47" i="33" s="1"/>
  <c r="AF41" i="33"/>
  <c r="AF47" i="33" s="1"/>
  <c r="AE41" i="33"/>
  <c r="AE47" i="33" s="1"/>
  <c r="AD41" i="33"/>
  <c r="AD47" i="33" s="1"/>
  <c r="AC41" i="33"/>
  <c r="AC47" i="33" s="1"/>
  <c r="AB41" i="33"/>
  <c r="AB47" i="33" s="1"/>
  <c r="AA41" i="33"/>
  <c r="AA47" i="33" s="1"/>
  <c r="Z41" i="33"/>
  <c r="Z47" i="33" s="1"/>
  <c r="Y41" i="33"/>
  <c r="Y47" i="33" s="1"/>
  <c r="X41" i="33"/>
  <c r="X47" i="33" s="1"/>
  <c r="W41" i="33"/>
  <c r="W47" i="33" s="1"/>
  <c r="V41" i="33"/>
  <c r="V47" i="33" s="1"/>
  <c r="U41" i="33"/>
  <c r="U47" i="33" s="1"/>
  <c r="T41" i="33"/>
  <c r="T47" i="33" s="1"/>
  <c r="S41" i="33"/>
  <c r="R41" i="33"/>
  <c r="R47" i="33" s="1"/>
  <c r="Q41" i="33"/>
  <c r="Q47" i="33" s="1"/>
  <c r="P41" i="33"/>
  <c r="P47" i="33" s="1"/>
  <c r="O41" i="33"/>
  <c r="O47" i="33" s="1"/>
  <c r="N41" i="33"/>
  <c r="N47" i="33" s="1"/>
  <c r="M41" i="33"/>
  <c r="M47" i="33" s="1"/>
  <c r="L41" i="33"/>
  <c r="L47" i="33" s="1"/>
  <c r="K41" i="33"/>
  <c r="K47" i="33" s="1"/>
  <c r="J41" i="33"/>
  <c r="J47" i="33" s="1"/>
  <c r="I41" i="33"/>
  <c r="I47" i="33" s="1"/>
  <c r="H41" i="33"/>
  <c r="H47" i="33" s="1"/>
  <c r="G41" i="33"/>
  <c r="G47" i="33" s="1"/>
  <c r="F41" i="33"/>
  <c r="F47" i="33" s="1"/>
  <c r="E41" i="33"/>
  <c r="E47" i="33" s="1"/>
  <c r="D41" i="33"/>
  <c r="D47" i="33" s="1"/>
  <c r="C41" i="33"/>
  <c r="B41" i="33"/>
  <c r="B47" i="33" s="1"/>
  <c r="BC40" i="33"/>
  <c r="BB40" i="33"/>
  <c r="BA40" i="33"/>
  <c r="AZ40" i="33"/>
  <c r="AY40" i="33"/>
  <c r="AX40" i="33"/>
  <c r="AW40" i="33"/>
  <c r="AV40" i="33"/>
  <c r="AU40" i="33"/>
  <c r="AT40" i="33"/>
  <c r="AS40" i="33"/>
  <c r="AR40" i="33"/>
  <c r="AQ40" i="33"/>
  <c r="AP40" i="33"/>
  <c r="AO40" i="33"/>
  <c r="AN40" i="33"/>
  <c r="AM40" i="33"/>
  <c r="AL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BC39" i="33"/>
  <c r="BB39" i="33"/>
  <c r="BA39" i="33"/>
  <c r="AZ39" i="33"/>
  <c r="AY39" i="33"/>
  <c r="AX39" i="33"/>
  <c r="AW39" i="33"/>
  <c r="AV39" i="33"/>
  <c r="AU39" i="33"/>
  <c r="AT39" i="33"/>
  <c r="AS39" i="33"/>
  <c r="AR39" i="33"/>
  <c r="AQ39" i="33"/>
  <c r="AP39" i="33"/>
  <c r="AO39" i="33"/>
  <c r="AN39" i="33"/>
  <c r="AM39" i="33"/>
  <c r="AL39" i="33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B39" i="33"/>
  <c r="BC38" i="33"/>
  <c r="BB38" i="33"/>
  <c r="BA38" i="33"/>
  <c r="AZ38" i="33"/>
  <c r="AY38" i="33"/>
  <c r="AX38" i="33"/>
  <c r="AW38" i="33"/>
  <c r="AV38" i="33"/>
  <c r="AU38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BC37" i="33"/>
  <c r="BB37" i="33"/>
  <c r="BA37" i="33"/>
  <c r="AZ37" i="33"/>
  <c r="AY37" i="33"/>
  <c r="AX37" i="33"/>
  <c r="AW37" i="33"/>
  <c r="AV37" i="33"/>
  <c r="AU37" i="33"/>
  <c r="AT37" i="33"/>
  <c r="AS37" i="33"/>
  <c r="AR37" i="33"/>
  <c r="AQ37" i="33"/>
  <c r="AP37" i="33"/>
  <c r="AO37" i="33"/>
  <c r="AN37" i="33"/>
  <c r="AM37" i="33"/>
  <c r="AL37" i="33"/>
  <c r="AK37" i="33"/>
  <c r="AJ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BC36" i="33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B36" i="33"/>
  <c r="BC35" i="33"/>
  <c r="BB35" i="33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B35" i="33"/>
  <c r="BC34" i="33"/>
  <c r="BB34" i="33"/>
  <c r="BA34" i="33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BC33" i="33"/>
  <c r="BB33" i="33"/>
  <c r="BA33" i="33"/>
  <c r="AZ33" i="33"/>
  <c r="AY33" i="33"/>
  <c r="AX33" i="33"/>
  <c r="AW33" i="33"/>
  <c r="AV33" i="33"/>
  <c r="AU33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BC32" i="33"/>
  <c r="BB32" i="33"/>
  <c r="BA32" i="33"/>
  <c r="AZ32" i="33"/>
  <c r="AY32" i="33"/>
  <c r="AX32" i="33"/>
  <c r="AW32" i="33"/>
  <c r="AV32" i="33"/>
  <c r="AU32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BC30" i="33"/>
  <c r="BB30" i="33"/>
  <c r="BA30" i="33"/>
  <c r="AZ30" i="33"/>
  <c r="AY30" i="33"/>
  <c r="AX30" i="33"/>
  <c r="AW30" i="33"/>
  <c r="AV30" i="33"/>
  <c r="AU30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BC29" i="33"/>
  <c r="BB29" i="33"/>
  <c r="BA29" i="33"/>
  <c r="AZ29" i="33"/>
  <c r="AY29" i="33"/>
  <c r="AX29" i="33"/>
  <c r="AW29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BC28" i="33"/>
  <c r="BB28" i="33"/>
  <c r="BA28" i="33"/>
  <c r="AZ28" i="33"/>
  <c r="AY28" i="33"/>
  <c r="AX28" i="33"/>
  <c r="AW28" i="33"/>
  <c r="AV28" i="33"/>
  <c r="AU28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BC27" i="33"/>
  <c r="BB27" i="33"/>
  <c r="BA27" i="33"/>
  <c r="AZ27" i="33"/>
  <c r="AY27" i="33"/>
  <c r="AX27" i="33"/>
  <c r="AW27" i="33"/>
  <c r="AV27" i="33"/>
  <c r="AU27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BC26" i="33"/>
  <c r="BB26" i="33"/>
  <c r="BA26" i="33"/>
  <c r="AZ26" i="33"/>
  <c r="AY26" i="33"/>
  <c r="AX26" i="33"/>
  <c r="AW26" i="33"/>
  <c r="AV26" i="33"/>
  <c r="AU26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BC25" i="33"/>
  <c r="BB25" i="33"/>
  <c r="BA25" i="33"/>
  <c r="AZ25" i="33"/>
  <c r="AY25" i="33"/>
  <c r="AX25" i="33"/>
  <c r="AW25" i="33"/>
  <c r="AV25" i="33"/>
  <c r="AU25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BC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BC22" i="33"/>
  <c r="BB22" i="33"/>
  <c r="BA22" i="33"/>
  <c r="BA46" i="33" s="1"/>
  <c r="BA48" i="33" s="1"/>
  <c r="AZ22" i="33"/>
  <c r="AY22" i="33"/>
  <c r="AX22" i="33"/>
  <c r="AW22" i="33"/>
  <c r="AW46" i="33" s="1"/>
  <c r="AW48" i="33" s="1"/>
  <c r="AV22" i="33"/>
  <c r="AU22" i="33"/>
  <c r="AT22" i="33"/>
  <c r="AS22" i="33"/>
  <c r="AS46" i="33" s="1"/>
  <c r="AS48" i="33" s="1"/>
  <c r="AR22" i="33"/>
  <c r="AQ22" i="33"/>
  <c r="AP22" i="33"/>
  <c r="AO22" i="33"/>
  <c r="AN22" i="33"/>
  <c r="AM22" i="33"/>
  <c r="AL22" i="33"/>
  <c r="AK22" i="33"/>
  <c r="AK46" i="33" s="1"/>
  <c r="AK48" i="33" s="1"/>
  <c r="AJ22" i="33"/>
  <c r="AI22" i="33"/>
  <c r="AH22" i="33"/>
  <c r="AG22" i="33"/>
  <c r="AG46" i="33" s="1"/>
  <c r="AG48" i="33" s="1"/>
  <c r="AF22" i="33"/>
  <c r="AE22" i="33"/>
  <c r="AD22" i="33"/>
  <c r="AC22" i="33"/>
  <c r="AC46" i="33" s="1"/>
  <c r="AC48" i="33" s="1"/>
  <c r="AB22" i="33"/>
  <c r="AA22" i="33"/>
  <c r="Z22" i="33"/>
  <c r="Y22" i="33"/>
  <c r="X22" i="33"/>
  <c r="W22" i="33"/>
  <c r="V22" i="33"/>
  <c r="U22" i="33"/>
  <c r="U46" i="33" s="1"/>
  <c r="U48" i="33" s="1"/>
  <c r="B71" i="33" s="1"/>
  <c r="T22" i="33"/>
  <c r="S22" i="33"/>
  <c r="R22" i="33"/>
  <c r="Q22" i="33"/>
  <c r="Q46" i="33" s="1"/>
  <c r="Q48" i="33" s="1"/>
  <c r="P22" i="33"/>
  <c r="O22" i="33"/>
  <c r="N22" i="33"/>
  <c r="M22" i="33"/>
  <c r="M46" i="33" s="1"/>
  <c r="M48" i="33" s="1"/>
  <c r="B63" i="33" s="1"/>
  <c r="L22" i="33"/>
  <c r="K22" i="33"/>
  <c r="J22" i="33"/>
  <c r="I22" i="33"/>
  <c r="H22" i="33"/>
  <c r="G22" i="33"/>
  <c r="F22" i="33"/>
  <c r="E22" i="33"/>
  <c r="E46" i="33" s="1"/>
  <c r="E48" i="33" s="1"/>
  <c r="D22" i="33"/>
  <c r="C22" i="33"/>
  <c r="B22" i="33"/>
  <c r="BC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BC20" i="33"/>
  <c r="BB20" i="33"/>
  <c r="BA20" i="33"/>
  <c r="AZ20" i="33"/>
  <c r="AY20" i="33"/>
  <c r="AX20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BC19" i="33"/>
  <c r="BC46" i="33" s="1"/>
  <c r="BB19" i="33"/>
  <c r="BB46" i="33" s="1"/>
  <c r="BB48" i="33" s="1"/>
  <c r="BA19" i="33"/>
  <c r="AZ19" i="33"/>
  <c r="AZ46" i="33" s="1"/>
  <c r="AZ48" i="33" s="1"/>
  <c r="AY19" i="33"/>
  <c r="AY46" i="33" s="1"/>
  <c r="AY48" i="33" s="1"/>
  <c r="AX19" i="33"/>
  <c r="AX46" i="33" s="1"/>
  <c r="AX48" i="33" s="1"/>
  <c r="AW19" i="33"/>
  <c r="AV19" i="33"/>
  <c r="AV46" i="33" s="1"/>
  <c r="AV48" i="33" s="1"/>
  <c r="AU19" i="33"/>
  <c r="AU46" i="33" s="1"/>
  <c r="AT19" i="33"/>
  <c r="AT46" i="33" s="1"/>
  <c r="AT48" i="33" s="1"/>
  <c r="AS19" i="33"/>
  <c r="AR19" i="33"/>
  <c r="AR46" i="33" s="1"/>
  <c r="AR48" i="33" s="1"/>
  <c r="AQ19" i="33"/>
  <c r="AQ46" i="33" s="1"/>
  <c r="AP19" i="33"/>
  <c r="AP46" i="33" s="1"/>
  <c r="AP48" i="33" s="1"/>
  <c r="AO19" i="33"/>
  <c r="AN19" i="33"/>
  <c r="AN46" i="33" s="1"/>
  <c r="AN48" i="33" s="1"/>
  <c r="AM19" i="33"/>
  <c r="AM46" i="33" s="1"/>
  <c r="AL19" i="33"/>
  <c r="AL46" i="33" s="1"/>
  <c r="AL48" i="33" s="1"/>
  <c r="AK19" i="33"/>
  <c r="AJ19" i="33"/>
  <c r="AJ46" i="33" s="1"/>
  <c r="AJ48" i="33" s="1"/>
  <c r="AI19" i="33"/>
  <c r="AI46" i="33" s="1"/>
  <c r="AI48" i="33" s="1"/>
  <c r="AH19" i="33"/>
  <c r="AH46" i="33" s="1"/>
  <c r="AH48" i="33" s="1"/>
  <c r="AG19" i="33"/>
  <c r="AF19" i="33"/>
  <c r="AF46" i="33" s="1"/>
  <c r="AF48" i="33" s="1"/>
  <c r="AE19" i="33"/>
  <c r="AE46" i="33" s="1"/>
  <c r="AD19" i="33"/>
  <c r="AD46" i="33" s="1"/>
  <c r="AD48" i="33" s="1"/>
  <c r="AC19" i="33"/>
  <c r="AB19" i="33"/>
  <c r="AB46" i="33" s="1"/>
  <c r="AB48" i="33" s="1"/>
  <c r="AA19" i="33"/>
  <c r="AA46" i="33" s="1"/>
  <c r="Z19" i="33"/>
  <c r="Z46" i="33" s="1"/>
  <c r="Z48" i="33" s="1"/>
  <c r="Y19" i="33"/>
  <c r="X19" i="33"/>
  <c r="X46" i="33" s="1"/>
  <c r="X48" i="33" s="1"/>
  <c r="W19" i="33"/>
  <c r="W46" i="33" s="1"/>
  <c r="V19" i="33"/>
  <c r="V46" i="33" s="1"/>
  <c r="V48" i="33" s="1"/>
  <c r="U19" i="33"/>
  <c r="T19" i="33"/>
  <c r="T46" i="33" s="1"/>
  <c r="T48" i="33" s="1"/>
  <c r="B70" i="33" s="1"/>
  <c r="S19" i="33"/>
  <c r="S46" i="33" s="1"/>
  <c r="S48" i="33" s="1"/>
  <c r="R19" i="33"/>
  <c r="R46" i="33" s="1"/>
  <c r="R48" i="33" s="1"/>
  <c r="Q19" i="33"/>
  <c r="P19" i="33"/>
  <c r="P46" i="33" s="1"/>
  <c r="P48" i="33" s="1"/>
  <c r="O19" i="33"/>
  <c r="O46" i="33" s="1"/>
  <c r="N19" i="33"/>
  <c r="N46" i="33" s="1"/>
  <c r="N48" i="33" s="1"/>
  <c r="B68" i="33" s="1"/>
  <c r="M19" i="33"/>
  <c r="L19" i="33"/>
  <c r="L46" i="33" s="1"/>
  <c r="L48" i="33" s="1"/>
  <c r="K19" i="33"/>
  <c r="K46" i="33" s="1"/>
  <c r="J19" i="33"/>
  <c r="J46" i="33" s="1"/>
  <c r="J48" i="33" s="1"/>
  <c r="I19" i="33"/>
  <c r="H19" i="33"/>
  <c r="H46" i="33" s="1"/>
  <c r="H48" i="33" s="1"/>
  <c r="G19" i="33"/>
  <c r="G46" i="33" s="1"/>
  <c r="F19" i="33"/>
  <c r="F46" i="33" s="1"/>
  <c r="F48" i="33" s="1"/>
  <c r="E19" i="33"/>
  <c r="D19" i="33"/>
  <c r="D46" i="33" s="1"/>
  <c r="D48" i="33" s="1"/>
  <c r="C19" i="33"/>
  <c r="C46" i="33" s="1"/>
  <c r="C48" i="33" s="1"/>
  <c r="B19" i="33"/>
  <c r="B46" i="33" s="1"/>
  <c r="B48" i="33" s="1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BC17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BC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BC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B65" i="33" l="1"/>
  <c r="B64" i="33"/>
  <c r="K48" i="33"/>
  <c r="B59" i="33" s="1"/>
  <c r="AA48" i="33"/>
  <c r="AQ48" i="33"/>
  <c r="G48" i="33"/>
  <c r="B58" i="33" s="1"/>
  <c r="O48" i="33"/>
  <c r="W48" i="33"/>
  <c r="AE48" i="33"/>
  <c r="AM48" i="33"/>
  <c r="AU48" i="33"/>
  <c r="BC48" i="33"/>
  <c r="B57" i="33"/>
  <c r="B60" i="33" l="1"/>
  <c r="C59" i="33" s="1"/>
  <c r="C58" i="33"/>
  <c r="C57" i="33" l="1"/>
  <c r="C60" i="33" s="1"/>
  <c r="F305" i="29" l="1"/>
  <c r="F304" i="29"/>
  <c r="F303" i="29"/>
  <c r="F302" i="29"/>
  <c r="F301" i="29"/>
  <c r="F300" i="29"/>
  <c r="F299" i="29"/>
  <c r="C30" i="19" l="1"/>
  <c r="C18" i="15"/>
  <c r="F295" i="29"/>
  <c r="F287" i="29"/>
  <c r="F243" i="29"/>
  <c r="F171" i="29"/>
  <c r="F159" i="29"/>
  <c r="F139" i="29"/>
  <c r="F135" i="29"/>
  <c r="F127" i="29"/>
  <c r="F108" i="29"/>
  <c r="F88" i="29"/>
  <c r="F83" i="29"/>
  <c r="F75" i="29"/>
  <c r="F71" i="29"/>
  <c r="F63" i="29"/>
  <c r="F24" i="29"/>
  <c r="A2" i="29"/>
  <c r="A2" i="11"/>
  <c r="F289" i="11"/>
  <c r="F157" i="11"/>
  <c r="F145" i="11"/>
  <c r="F141" i="11"/>
  <c r="F77" i="11"/>
  <c r="F63" i="11"/>
  <c r="C41" i="19" l="1"/>
  <c r="C29" i="15"/>
  <c r="C44" i="19"/>
  <c r="C32" i="15"/>
  <c r="C42" i="19"/>
  <c r="C30" i="15"/>
  <c r="C40" i="19"/>
  <c r="C28" i="15"/>
  <c r="C31" i="19"/>
  <c r="C19" i="15"/>
  <c r="C38" i="19"/>
  <c r="C26" i="15"/>
  <c r="C48" i="19"/>
  <c r="C36" i="15"/>
  <c r="C47" i="19"/>
  <c r="C35" i="15"/>
  <c r="C33" i="19"/>
  <c r="C21" i="15"/>
  <c r="C35" i="19"/>
  <c r="C23" i="15"/>
  <c r="C45" i="19"/>
  <c r="C33" i="15"/>
  <c r="C46" i="19"/>
  <c r="C34" i="15"/>
  <c r="C39" i="19"/>
  <c r="C27" i="15"/>
  <c r="C37" i="19"/>
  <c r="C25" i="15"/>
  <c r="C51" i="19"/>
  <c r="C39" i="15"/>
  <c r="C43" i="19"/>
  <c r="C31" i="15"/>
  <c r="C49" i="19"/>
  <c r="C37" i="15"/>
  <c r="C36" i="19"/>
  <c r="C24" i="15"/>
  <c r="C34" i="19"/>
  <c r="C22" i="15"/>
  <c r="C50" i="19"/>
  <c r="C38" i="15"/>
  <c r="C32" i="19"/>
  <c r="C20" i="15"/>
  <c r="F88" i="11"/>
  <c r="F96" i="11"/>
  <c r="F116" i="11"/>
  <c r="F28" i="29"/>
  <c r="F44" i="29"/>
  <c r="F112" i="29"/>
  <c r="F196" i="29"/>
  <c r="F216" i="29"/>
  <c r="F80" i="11"/>
  <c r="F84" i="11"/>
  <c r="F92" i="11"/>
  <c r="F100" i="11"/>
  <c r="F104" i="11"/>
  <c r="F108" i="11"/>
  <c r="F124" i="11"/>
  <c r="F15" i="11"/>
  <c r="F189" i="11"/>
  <c r="F193" i="11"/>
  <c r="F209" i="11"/>
  <c r="F215" i="11"/>
  <c r="F217" i="11"/>
  <c r="F219" i="11"/>
  <c r="F221" i="11"/>
  <c r="F225" i="11"/>
  <c r="F285" i="11"/>
  <c r="F89" i="29"/>
  <c r="F91" i="29"/>
  <c r="F97" i="29"/>
  <c r="F99" i="29"/>
  <c r="F237" i="11"/>
  <c r="F241" i="11"/>
  <c r="F273" i="11"/>
  <c r="F301" i="11"/>
  <c r="F31" i="29"/>
  <c r="F47" i="29"/>
  <c r="F100" i="29"/>
  <c r="F116" i="29"/>
  <c r="F118" i="29"/>
  <c r="F120" i="29"/>
  <c r="F140" i="29"/>
  <c r="F152" i="29"/>
  <c r="F156" i="29"/>
  <c r="F158" i="29"/>
  <c r="F160" i="29"/>
  <c r="F166" i="29"/>
  <c r="F168" i="29"/>
  <c r="F170" i="29"/>
  <c r="F172" i="29"/>
  <c r="F180" i="29"/>
  <c r="F182" i="29"/>
  <c r="F184" i="29"/>
  <c r="F236" i="29"/>
  <c r="F244" i="29"/>
  <c r="F248" i="29"/>
  <c r="F252" i="29"/>
  <c r="F254" i="29"/>
  <c r="F256" i="29"/>
  <c r="F262" i="29"/>
  <c r="F264" i="29"/>
  <c r="F266" i="29"/>
  <c r="F268" i="29"/>
  <c r="F276" i="29"/>
  <c r="F280" i="29"/>
  <c r="F284" i="29"/>
  <c r="F286" i="29"/>
  <c r="F288" i="29"/>
  <c r="F292" i="29"/>
  <c r="F294" i="29"/>
  <c r="F296" i="29"/>
  <c r="F29" i="11"/>
  <c r="F61" i="11"/>
  <c r="F79" i="11"/>
  <c r="F95" i="11"/>
  <c r="F101" i="11"/>
  <c r="F103" i="11"/>
  <c r="F111" i="11"/>
  <c r="F113" i="11"/>
  <c r="F129" i="11"/>
  <c r="F56" i="29"/>
  <c r="F76" i="29"/>
  <c r="F82" i="29"/>
  <c r="F115" i="29"/>
  <c r="F205" i="29"/>
  <c r="F209" i="29"/>
  <c r="F211" i="29"/>
  <c r="F217" i="29"/>
  <c r="F219" i="29"/>
  <c r="F225" i="29"/>
  <c r="F227" i="29"/>
  <c r="F229" i="29"/>
  <c r="F16" i="11"/>
  <c r="F20" i="11"/>
  <c r="F24" i="11"/>
  <c r="F28" i="11"/>
  <c r="F32" i="11"/>
  <c r="F36" i="11"/>
  <c r="F40" i="11"/>
  <c r="F44" i="11"/>
  <c r="F48" i="11"/>
  <c r="F52" i="11"/>
  <c r="F56" i="11"/>
  <c r="F60" i="11"/>
  <c r="F70" i="11"/>
  <c r="F78" i="11"/>
  <c r="F93" i="11"/>
  <c r="F125" i="11"/>
  <c r="F148" i="11"/>
  <c r="F156" i="11"/>
  <c r="F164" i="11"/>
  <c r="F168" i="11"/>
  <c r="F172" i="11"/>
  <c r="F190" i="11"/>
  <c r="F192" i="11"/>
  <c r="F197" i="11"/>
  <c r="F290" i="11"/>
  <c r="F292" i="11"/>
  <c r="F298" i="11"/>
  <c r="F300" i="11"/>
  <c r="F68" i="29"/>
  <c r="F132" i="29"/>
  <c r="F191" i="29"/>
  <c r="F203" i="29"/>
  <c r="F240" i="29"/>
  <c r="F31" i="11"/>
  <c r="F37" i="11"/>
  <c r="F39" i="11"/>
  <c r="F47" i="11"/>
  <c r="F161" i="11"/>
  <c r="F165" i="11"/>
  <c r="F167" i="11"/>
  <c r="F169" i="11"/>
  <c r="F177" i="11"/>
  <c r="F253" i="11"/>
  <c r="F259" i="11"/>
  <c r="F261" i="11"/>
  <c r="F265" i="11"/>
  <c r="F267" i="11"/>
  <c r="F269" i="11"/>
  <c r="F144" i="29"/>
  <c r="F176" i="29"/>
  <c r="F204" i="29"/>
  <c r="F210" i="29"/>
  <c r="F249" i="29"/>
  <c r="F251" i="29"/>
  <c r="F257" i="29"/>
  <c r="F259" i="29"/>
  <c r="F272" i="29"/>
  <c r="F134" i="11"/>
  <c r="F142" i="11"/>
  <c r="F226" i="11"/>
  <c r="F234" i="11"/>
  <c r="F236" i="11"/>
  <c r="F13" i="29"/>
  <c r="F15" i="29"/>
  <c r="F32" i="29"/>
  <c r="F34" i="29"/>
  <c r="F36" i="29"/>
  <c r="F38" i="29"/>
  <c r="F40" i="29"/>
  <c r="F141" i="29"/>
  <c r="F145" i="29"/>
  <c r="F147" i="29"/>
  <c r="F179" i="29"/>
  <c r="F181" i="29"/>
  <c r="F220" i="29"/>
  <c r="F222" i="29"/>
  <c r="F224" i="29"/>
  <c r="F230" i="29"/>
  <c r="F232" i="29"/>
  <c r="F234" i="29"/>
  <c r="F269" i="29"/>
  <c r="F273" i="29"/>
  <c r="F275" i="29"/>
  <c r="F22" i="11"/>
  <c r="F30" i="11"/>
  <c r="F45" i="11"/>
  <c r="F53" i="11"/>
  <c r="F55" i="11"/>
  <c r="F64" i="11"/>
  <c r="F68" i="11"/>
  <c r="F72" i="11"/>
  <c r="F76" i="11"/>
  <c r="F86" i="11"/>
  <c r="F94" i="11"/>
  <c r="F109" i="11"/>
  <c r="F117" i="11"/>
  <c r="F119" i="11"/>
  <c r="F121" i="11"/>
  <c r="F127" i="11"/>
  <c r="F132" i="11"/>
  <c r="F140" i="11"/>
  <c r="F150" i="11"/>
  <c r="F158" i="11"/>
  <c r="F173" i="11"/>
  <c r="F181" i="11"/>
  <c r="F183" i="11"/>
  <c r="F185" i="11"/>
  <c r="F198" i="11"/>
  <c r="F206" i="11"/>
  <c r="F238" i="11"/>
  <c r="F240" i="11"/>
  <c r="F242" i="11"/>
  <c r="F250" i="11"/>
  <c r="F252" i="11"/>
  <c r="F257" i="11"/>
  <c r="F275" i="11"/>
  <c r="F277" i="11"/>
  <c r="F281" i="11"/>
  <c r="F283" i="11"/>
  <c r="F306" i="11"/>
  <c r="F25" i="29"/>
  <c r="F29" i="29"/>
  <c r="F57" i="29"/>
  <c r="F59" i="29"/>
  <c r="F65" i="29"/>
  <c r="F67" i="29"/>
  <c r="F80" i="29"/>
  <c r="F84" i="29"/>
  <c r="F86" i="29"/>
  <c r="F95" i="29"/>
  <c r="F103" i="29"/>
  <c r="F107" i="29"/>
  <c r="F109" i="29"/>
  <c r="F113" i="29"/>
  <c r="F124" i="29"/>
  <c r="F126" i="29"/>
  <c r="F128" i="29"/>
  <c r="F134" i="29"/>
  <c r="F136" i="29"/>
  <c r="F138" i="29"/>
  <c r="F149" i="29"/>
  <c r="F164" i="29"/>
  <c r="F178" i="29"/>
  <c r="F185" i="29"/>
  <c r="F187" i="29"/>
  <c r="F193" i="29"/>
  <c r="F195" i="29"/>
  <c r="F197" i="29"/>
  <c r="F208" i="29"/>
  <c r="F212" i="29"/>
  <c r="F214" i="29"/>
  <c r="F223" i="29"/>
  <c r="F231" i="29"/>
  <c r="F235" i="29"/>
  <c r="F237" i="29"/>
  <c r="F241" i="29"/>
  <c r="F38" i="11"/>
  <c r="F46" i="11"/>
  <c r="F69" i="11"/>
  <c r="F71" i="11"/>
  <c r="F102" i="11"/>
  <c r="F110" i="11"/>
  <c r="F133" i="11"/>
  <c r="F135" i="11"/>
  <c r="F137" i="11"/>
  <c r="F143" i="11"/>
  <c r="F174" i="11"/>
  <c r="F210" i="11"/>
  <c r="F229" i="11"/>
  <c r="F231" i="11"/>
  <c r="F233" i="11"/>
  <c r="F235" i="11"/>
  <c r="F254" i="11"/>
  <c r="F256" i="11"/>
  <c r="F258" i="11"/>
  <c r="F266" i="11"/>
  <c r="F268" i="11"/>
  <c r="F291" i="11"/>
  <c r="F293" i="11"/>
  <c r="F297" i="11"/>
  <c r="F299" i="11"/>
  <c r="F16" i="29"/>
  <c r="F18" i="29"/>
  <c r="F20" i="29"/>
  <c r="F22" i="29"/>
  <c r="F48" i="29"/>
  <c r="F50" i="29"/>
  <c r="F52" i="29"/>
  <c r="F54" i="29"/>
  <c r="F77" i="29"/>
  <c r="F81" i="29"/>
  <c r="F92" i="29"/>
  <c r="F94" i="29"/>
  <c r="F96" i="29"/>
  <c r="F102" i="29"/>
  <c r="F104" i="29"/>
  <c r="F106" i="29"/>
  <c r="F117" i="29"/>
  <c r="F146" i="29"/>
  <c r="F153" i="29"/>
  <c r="F155" i="29"/>
  <c r="F161" i="29"/>
  <c r="F163" i="29"/>
  <c r="F165" i="29"/>
  <c r="F21" i="11"/>
  <c r="F23" i="11"/>
  <c r="F54" i="11"/>
  <c r="F62" i="11"/>
  <c r="F85" i="11"/>
  <c r="F87" i="11"/>
  <c r="F118" i="11"/>
  <c r="F126" i="11"/>
  <c r="F149" i="11"/>
  <c r="F151" i="11"/>
  <c r="F153" i="11"/>
  <c r="F199" i="11"/>
  <c r="F201" i="11"/>
  <c r="F205" i="11"/>
  <c r="F222" i="11"/>
  <c r="F224" i="11"/>
  <c r="F243" i="11"/>
  <c r="F245" i="11"/>
  <c r="F247" i="11"/>
  <c r="F249" i="11"/>
  <c r="F251" i="11"/>
  <c r="F274" i="11"/>
  <c r="F282" i="11"/>
  <c r="F284" i="11"/>
  <c r="F305" i="11"/>
  <c r="F41" i="29"/>
  <c r="F45" i="29"/>
  <c r="F60" i="29"/>
  <c r="F62" i="29"/>
  <c r="F64" i="29"/>
  <c r="F70" i="29"/>
  <c r="F72" i="29"/>
  <c r="F74" i="29"/>
  <c r="F85" i="29"/>
  <c r="F114" i="29"/>
  <c r="F121" i="29"/>
  <c r="F123" i="29"/>
  <c r="F129" i="29"/>
  <c r="F131" i="29"/>
  <c r="F148" i="29"/>
  <c r="F150" i="29"/>
  <c r="F173" i="29"/>
  <c r="F177" i="29"/>
  <c r="F188" i="29"/>
  <c r="F190" i="29"/>
  <c r="F192" i="29"/>
  <c r="F198" i="29"/>
  <c r="F200" i="29"/>
  <c r="F202" i="29"/>
  <c r="F213" i="29"/>
  <c r="F228" i="29"/>
  <c r="F242" i="29"/>
  <c r="F245" i="29"/>
  <c r="F260" i="29"/>
  <c r="F274" i="29"/>
  <c r="F281" i="29"/>
  <c r="F283" i="29"/>
  <c r="F289" i="29"/>
  <c r="F291" i="29"/>
  <c r="F255" i="29"/>
  <c r="F263" i="29"/>
  <c r="F267" i="29"/>
  <c r="F277" i="29"/>
  <c r="F87" i="29"/>
  <c r="F119" i="29"/>
  <c r="F151" i="29"/>
  <c r="F183" i="29"/>
  <c r="F215" i="29"/>
  <c r="F247" i="29"/>
  <c r="F279" i="29"/>
  <c r="F298" i="29"/>
  <c r="F19" i="29"/>
  <c r="F30" i="29"/>
  <c r="F35" i="29"/>
  <c r="F51" i="29"/>
  <c r="F55" i="29"/>
  <c r="F27" i="29"/>
  <c r="F43" i="29"/>
  <c r="F66" i="29"/>
  <c r="F69" i="29"/>
  <c r="F79" i="29"/>
  <c r="F98" i="29"/>
  <c r="F101" i="29"/>
  <c r="F111" i="29"/>
  <c r="F130" i="29"/>
  <c r="F133" i="29"/>
  <c r="F143" i="29"/>
  <c r="F162" i="29"/>
  <c r="F175" i="29"/>
  <c r="F194" i="29"/>
  <c r="F207" i="29"/>
  <c r="F226" i="29"/>
  <c r="F239" i="29"/>
  <c r="F246" i="29"/>
  <c r="F258" i="29"/>
  <c r="F261" i="29"/>
  <c r="F271" i="29"/>
  <c r="F278" i="29"/>
  <c r="F290" i="29"/>
  <c r="F293" i="29"/>
  <c r="F14" i="29"/>
  <c r="F23" i="29"/>
  <c r="F39" i="29"/>
  <c r="F46" i="29"/>
  <c r="F17" i="29"/>
  <c r="F26" i="29"/>
  <c r="F33" i="29"/>
  <c r="F42" i="29"/>
  <c r="F49" i="29"/>
  <c r="F58" i="29"/>
  <c r="F61" i="29"/>
  <c r="F73" i="29"/>
  <c r="F78" i="29"/>
  <c r="F90" i="29"/>
  <c r="F93" i="29"/>
  <c r="F105" i="29"/>
  <c r="F110" i="29"/>
  <c r="F122" i="29"/>
  <c r="F125" i="29"/>
  <c r="F137" i="29"/>
  <c r="F142" i="29"/>
  <c r="F154" i="29"/>
  <c r="F157" i="29"/>
  <c r="F167" i="29"/>
  <c r="F169" i="29"/>
  <c r="F174" i="29"/>
  <c r="F186" i="29"/>
  <c r="F189" i="29"/>
  <c r="F199" i="29"/>
  <c r="F201" i="29"/>
  <c r="F206" i="29"/>
  <c r="F218" i="29"/>
  <c r="F221" i="29"/>
  <c r="F233" i="29"/>
  <c r="F238" i="29"/>
  <c r="F250" i="29"/>
  <c r="F253" i="29"/>
  <c r="F265" i="29"/>
  <c r="F270" i="29"/>
  <c r="F282" i="29"/>
  <c r="F285" i="29"/>
  <c r="F297" i="29"/>
  <c r="F21" i="29"/>
  <c r="F37" i="29"/>
  <c r="F53" i="29"/>
  <c r="F25" i="11"/>
  <c r="F27" i="11"/>
  <c r="F41" i="11"/>
  <c r="F43" i="11"/>
  <c r="F57" i="11"/>
  <c r="F59" i="11"/>
  <c r="F73" i="11"/>
  <c r="F75" i="11"/>
  <c r="F89" i="11"/>
  <c r="F91" i="11"/>
  <c r="F105" i="11"/>
  <c r="F107" i="11"/>
  <c r="F112" i="11"/>
  <c r="F114" i="11"/>
  <c r="F123" i="11"/>
  <c r="F128" i="11"/>
  <c r="F130" i="11"/>
  <c r="F139" i="11"/>
  <c r="F144" i="11"/>
  <c r="F146" i="11"/>
  <c r="F155" i="11"/>
  <c r="F160" i="11"/>
  <c r="F162" i="11"/>
  <c r="F171" i="11"/>
  <c r="F176" i="11"/>
  <c r="F178" i="11"/>
  <c r="F187" i="11"/>
  <c r="F194" i="11"/>
  <c r="F203" i="11"/>
  <c r="F208" i="11"/>
  <c r="F218" i="11"/>
  <c r="F220" i="11"/>
  <c r="F227" i="11"/>
  <c r="F159" i="11"/>
  <c r="F166" i="11"/>
  <c r="F175" i="11"/>
  <c r="F182" i="11"/>
  <c r="F191" i="11"/>
  <c r="F17" i="11"/>
  <c r="F19" i="11"/>
  <c r="F33" i="11"/>
  <c r="F35" i="11"/>
  <c r="F49" i="11"/>
  <c r="F51" i="11"/>
  <c r="F65" i="11"/>
  <c r="F67" i="11"/>
  <c r="F81" i="11"/>
  <c r="F83" i="11"/>
  <c r="F97" i="11"/>
  <c r="F99" i="11"/>
  <c r="F115" i="11"/>
  <c r="F120" i="11"/>
  <c r="F122" i="11"/>
  <c r="F131" i="11"/>
  <c r="F136" i="11"/>
  <c r="F138" i="11"/>
  <c r="F147" i="11"/>
  <c r="F152" i="11"/>
  <c r="F154" i="11"/>
  <c r="F163" i="11"/>
  <c r="F170" i="11"/>
  <c r="F179" i="11"/>
  <c r="F186" i="11"/>
  <c r="F188" i="11"/>
  <c r="F195" i="11"/>
  <c r="F202" i="11"/>
  <c r="F204" i="11"/>
  <c r="F211" i="11"/>
  <c r="F213" i="11"/>
  <c r="F263" i="11"/>
  <c r="F270" i="11"/>
  <c r="F272" i="11"/>
  <c r="F279" i="11"/>
  <c r="F286" i="11"/>
  <c r="F288" i="11"/>
  <c r="F295" i="11"/>
  <c r="F302" i="11"/>
  <c r="F304" i="11"/>
  <c r="F207" i="11"/>
  <c r="F212" i="11"/>
  <c r="F214" i="11"/>
  <c r="F223" i="11"/>
  <c r="F230" i="11"/>
  <c r="F239" i="11"/>
  <c r="F246" i="11"/>
  <c r="F255" i="11"/>
  <c r="F262" i="11"/>
  <c r="F271" i="11"/>
  <c r="F278" i="11"/>
  <c r="F287" i="11"/>
  <c r="F294" i="11"/>
  <c r="F296" i="11"/>
  <c r="F303" i="11"/>
  <c r="F180" i="11"/>
  <c r="F196" i="11"/>
  <c r="F228" i="11"/>
  <c r="F244" i="11"/>
  <c r="F260" i="11"/>
  <c r="F276" i="11"/>
  <c r="F18" i="11"/>
  <c r="F26" i="11"/>
  <c r="F34" i="11"/>
  <c r="F42" i="11"/>
  <c r="F50" i="11"/>
  <c r="F58" i="11"/>
  <c r="F66" i="11"/>
  <c r="F74" i="11"/>
  <c r="F82" i="11"/>
  <c r="F90" i="11"/>
  <c r="F98" i="11"/>
  <c r="F106" i="11"/>
  <c r="F184" i="11"/>
  <c r="F200" i="11"/>
  <c r="F216" i="11"/>
  <c r="F232" i="11"/>
  <c r="F248" i="11"/>
  <c r="F264" i="11"/>
  <c r="F280" i="11"/>
  <c r="F12" i="29" l="1"/>
  <c r="G216" i="29" s="1"/>
  <c r="H216" i="29" s="1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G156" i="29" l="1"/>
  <c r="H156" i="29" s="1"/>
  <c r="G220" i="29"/>
  <c r="H220" i="29" s="1"/>
  <c r="G140" i="29"/>
  <c r="H140" i="29" s="1"/>
  <c r="G204" i="29"/>
  <c r="H204" i="29" s="1"/>
  <c r="G238" i="29"/>
  <c r="H238" i="29" s="1"/>
  <c r="G302" i="29"/>
  <c r="H302" i="29" s="1"/>
  <c r="G160" i="29"/>
  <c r="H160" i="29" s="1"/>
  <c r="G222" i="29"/>
  <c r="H222" i="29" s="1"/>
  <c r="G164" i="29"/>
  <c r="H164" i="29" s="1"/>
  <c r="G225" i="29"/>
  <c r="H225" i="29" s="1"/>
  <c r="G152" i="29"/>
  <c r="H152" i="29" s="1"/>
  <c r="G305" i="29"/>
  <c r="H305" i="29" s="1"/>
  <c r="G304" i="29"/>
  <c r="H304" i="29" s="1"/>
  <c r="G301" i="29"/>
  <c r="H301" i="29" s="1"/>
  <c r="G300" i="29"/>
  <c r="H300" i="29" s="1"/>
  <c r="G224" i="29"/>
  <c r="H224" i="29" s="1"/>
  <c r="G228" i="29"/>
  <c r="H228" i="29" s="1"/>
  <c r="G227" i="29"/>
  <c r="H227" i="29" s="1"/>
  <c r="G232" i="29"/>
  <c r="H232" i="29" s="1"/>
  <c r="G195" i="29"/>
  <c r="H195" i="29" s="1"/>
  <c r="G187" i="29"/>
  <c r="H187" i="29" s="1"/>
  <c r="G167" i="29"/>
  <c r="H167" i="29" s="1"/>
  <c r="G159" i="29"/>
  <c r="H159" i="29" s="1"/>
  <c r="G151" i="29"/>
  <c r="H151" i="29" s="1"/>
  <c r="G143" i="29"/>
  <c r="H143" i="29" s="1"/>
  <c r="G135" i="29"/>
  <c r="H135" i="29" s="1"/>
  <c r="G92" i="29"/>
  <c r="H92" i="29" s="1"/>
  <c r="G88" i="29"/>
  <c r="H88" i="29" s="1"/>
  <c r="G84" i="29"/>
  <c r="H84" i="29" s="1"/>
  <c r="G80" i="29"/>
  <c r="H80" i="29" s="1"/>
  <c r="G76" i="29"/>
  <c r="H76" i="29" s="1"/>
  <c r="G72" i="29"/>
  <c r="H72" i="29" s="1"/>
  <c r="G68" i="29"/>
  <c r="H68" i="29" s="1"/>
  <c r="G64" i="29"/>
  <c r="H64" i="29" s="1"/>
  <c r="G60" i="29"/>
  <c r="H60" i="29" s="1"/>
  <c r="G56" i="29"/>
  <c r="H56" i="29" s="1"/>
  <c r="G52" i="29"/>
  <c r="H52" i="29" s="1"/>
  <c r="G48" i="29"/>
  <c r="H48" i="29" s="1"/>
  <c r="G44" i="29"/>
  <c r="H44" i="29" s="1"/>
  <c r="G40" i="29"/>
  <c r="H40" i="29" s="1"/>
  <c r="L14" i="29" s="1"/>
  <c r="D63" i="16" s="1"/>
  <c r="E63" i="16" s="1"/>
  <c r="G36" i="29"/>
  <c r="H36" i="29" s="1"/>
  <c r="G12" i="29"/>
  <c r="H12" i="29" s="1"/>
  <c r="G14" i="29"/>
  <c r="H14" i="29" s="1"/>
  <c r="G13" i="29"/>
  <c r="H13" i="29" s="1"/>
  <c r="G33" i="29"/>
  <c r="H33" i="29" s="1"/>
  <c r="G15" i="29"/>
  <c r="H15" i="29" s="1"/>
  <c r="G96" i="29"/>
  <c r="H96" i="29" s="1"/>
  <c r="G244" i="29"/>
  <c r="H244" i="29" s="1"/>
  <c r="G275" i="29"/>
  <c r="H275" i="29" s="1"/>
  <c r="G291" i="29"/>
  <c r="H291" i="29" s="1"/>
  <c r="G24" i="29"/>
  <c r="H24" i="29" s="1"/>
  <c r="G115" i="29"/>
  <c r="H115" i="29" s="1"/>
  <c r="G171" i="29"/>
  <c r="H171" i="29" s="1"/>
  <c r="G37" i="29"/>
  <c r="H37" i="29" s="1"/>
  <c r="G53" i="29"/>
  <c r="H53" i="29" s="1"/>
  <c r="G69" i="29"/>
  <c r="H69" i="29" s="1"/>
  <c r="G85" i="29"/>
  <c r="H85" i="29" s="1"/>
  <c r="G102" i="29"/>
  <c r="H102" i="29" s="1"/>
  <c r="G110" i="29"/>
  <c r="H110" i="29" s="1"/>
  <c r="G118" i="29"/>
  <c r="H118" i="29" s="1"/>
  <c r="G175" i="29"/>
  <c r="H175" i="29" s="1"/>
  <c r="G128" i="29"/>
  <c r="H128" i="29" s="1"/>
  <c r="G219" i="29"/>
  <c r="H219" i="29" s="1"/>
  <c r="G38" i="29"/>
  <c r="H38" i="29" s="1"/>
  <c r="L27" i="29" s="1"/>
  <c r="D76" i="16" s="1"/>
  <c r="E76" i="16" s="1"/>
  <c r="G46" i="29"/>
  <c r="H46" i="29" s="1"/>
  <c r="G54" i="29"/>
  <c r="H54" i="29" s="1"/>
  <c r="G62" i="29"/>
  <c r="H62" i="29" s="1"/>
  <c r="G70" i="29"/>
  <c r="H70" i="29" s="1"/>
  <c r="G78" i="29"/>
  <c r="H78" i="29" s="1"/>
  <c r="G86" i="29"/>
  <c r="H86" i="29" s="1"/>
  <c r="G104" i="29"/>
  <c r="H104" i="29" s="1"/>
  <c r="G121" i="29"/>
  <c r="H121" i="29" s="1"/>
  <c r="G163" i="29"/>
  <c r="H163" i="29" s="1"/>
  <c r="G97" i="29"/>
  <c r="H97" i="29" s="1"/>
  <c r="G94" i="29"/>
  <c r="H94" i="29" s="1"/>
  <c r="G183" i="29"/>
  <c r="H183" i="29" s="1"/>
  <c r="G119" i="29"/>
  <c r="H119" i="29" s="1"/>
  <c r="G149" i="29"/>
  <c r="H149" i="29" s="1"/>
  <c r="G165" i="29"/>
  <c r="H165" i="29" s="1"/>
  <c r="G181" i="29"/>
  <c r="H181" i="29" s="1"/>
  <c r="G197" i="29"/>
  <c r="H197" i="29" s="1"/>
  <c r="G214" i="29"/>
  <c r="H214" i="29" s="1"/>
  <c r="G217" i="29"/>
  <c r="H217" i="29" s="1"/>
  <c r="G231" i="29"/>
  <c r="H231" i="29" s="1"/>
  <c r="G146" i="29"/>
  <c r="H146" i="29" s="1"/>
  <c r="G162" i="29"/>
  <c r="H162" i="29" s="1"/>
  <c r="G178" i="29"/>
  <c r="H178" i="29" s="1"/>
  <c r="G194" i="29"/>
  <c r="H194" i="29" s="1"/>
  <c r="G215" i="29"/>
  <c r="H215" i="29" s="1"/>
  <c r="G278" i="29"/>
  <c r="H278" i="29" s="1"/>
  <c r="G294" i="29"/>
  <c r="H294" i="29" s="1"/>
  <c r="G235" i="29"/>
  <c r="H235" i="29" s="1"/>
  <c r="G251" i="29"/>
  <c r="H251" i="29" s="1"/>
  <c r="G267" i="29"/>
  <c r="H267" i="29" s="1"/>
  <c r="G283" i="29"/>
  <c r="H283" i="29" s="1"/>
  <c r="G299" i="29"/>
  <c r="H299" i="29" s="1"/>
  <c r="G19" i="29"/>
  <c r="H19" i="29" s="1"/>
  <c r="G23" i="29"/>
  <c r="H23" i="29" s="1"/>
  <c r="G21" i="29"/>
  <c r="H21" i="29" s="1"/>
  <c r="G107" i="29"/>
  <c r="H107" i="29" s="1"/>
  <c r="G259" i="29"/>
  <c r="H259" i="29" s="1"/>
  <c r="G276" i="29"/>
  <c r="H276" i="29" s="1"/>
  <c r="G292" i="29"/>
  <c r="H292" i="29" s="1"/>
  <c r="G30" i="29"/>
  <c r="H30" i="29" s="1"/>
  <c r="L31" i="29" s="1"/>
  <c r="D80" i="16" s="1"/>
  <c r="E80" i="16" s="1"/>
  <c r="G129" i="29"/>
  <c r="H129" i="29" s="1"/>
  <c r="G253" i="29"/>
  <c r="H253" i="29" s="1"/>
  <c r="G41" i="29"/>
  <c r="H41" i="29" s="1"/>
  <c r="G57" i="29"/>
  <c r="H57" i="29" s="1"/>
  <c r="G73" i="29"/>
  <c r="H73" i="29" s="1"/>
  <c r="G89" i="29"/>
  <c r="H89" i="29" s="1"/>
  <c r="G105" i="29"/>
  <c r="H105" i="29" s="1"/>
  <c r="G113" i="29"/>
  <c r="H113" i="29" s="1"/>
  <c r="G127" i="29"/>
  <c r="H127" i="29" s="1"/>
  <c r="G191" i="29"/>
  <c r="H191" i="29" s="1"/>
  <c r="G130" i="29"/>
  <c r="H130" i="29" s="1"/>
  <c r="G243" i="29"/>
  <c r="H243" i="29" s="1"/>
  <c r="G39" i="29"/>
  <c r="H39" i="29" s="1"/>
  <c r="L13" i="29" s="1"/>
  <c r="D62" i="16" s="1"/>
  <c r="G47" i="29"/>
  <c r="H47" i="29" s="1"/>
  <c r="G55" i="29"/>
  <c r="H55" i="29" s="1"/>
  <c r="G63" i="29"/>
  <c r="H63" i="29" s="1"/>
  <c r="G71" i="29"/>
  <c r="H71" i="29" s="1"/>
  <c r="G79" i="29"/>
  <c r="H79" i="29" s="1"/>
  <c r="G87" i="29"/>
  <c r="H87" i="29" s="1"/>
  <c r="G108" i="29"/>
  <c r="H108" i="29" s="1"/>
  <c r="G122" i="29"/>
  <c r="H122" i="29" s="1"/>
  <c r="G179" i="29"/>
  <c r="H179" i="29" s="1"/>
  <c r="G111" i="29"/>
  <c r="H111" i="29" s="1"/>
  <c r="G124" i="29"/>
  <c r="H124" i="29" s="1"/>
  <c r="G134" i="29"/>
  <c r="H134" i="29" s="1"/>
  <c r="G150" i="29"/>
  <c r="H150" i="29" s="1"/>
  <c r="G166" i="29"/>
  <c r="H166" i="29" s="1"/>
  <c r="G182" i="29"/>
  <c r="H182" i="29" s="1"/>
  <c r="G198" i="29"/>
  <c r="H198" i="29" s="1"/>
  <c r="G201" i="29"/>
  <c r="H201" i="29" s="1"/>
  <c r="G218" i="29"/>
  <c r="H218" i="29" s="1"/>
  <c r="G137" i="29"/>
  <c r="H137" i="29" s="1"/>
  <c r="G153" i="29"/>
  <c r="H153" i="29" s="1"/>
  <c r="G169" i="29"/>
  <c r="H169" i="29" s="1"/>
  <c r="G185" i="29"/>
  <c r="H185" i="29" s="1"/>
  <c r="G199" i="29"/>
  <c r="H199" i="29" s="1"/>
  <c r="G221" i="29"/>
  <c r="H221" i="29" s="1"/>
  <c r="G247" i="29"/>
  <c r="H247" i="29" s="1"/>
  <c r="G263" i="29"/>
  <c r="H263" i="29" s="1"/>
  <c r="G279" i="29"/>
  <c r="H279" i="29" s="1"/>
  <c r="G295" i="29"/>
  <c r="H295" i="29" s="1"/>
  <c r="G236" i="29"/>
  <c r="H236" i="29" s="1"/>
  <c r="G252" i="29"/>
  <c r="H252" i="29" s="1"/>
  <c r="G268" i="29"/>
  <c r="H268" i="29" s="1"/>
  <c r="G284" i="29"/>
  <c r="H284" i="29" s="1"/>
  <c r="G239" i="29"/>
  <c r="H239" i="29" s="1"/>
  <c r="G255" i="29"/>
  <c r="H255" i="29" s="1"/>
  <c r="G271" i="29"/>
  <c r="H271" i="29" s="1"/>
  <c r="G287" i="29"/>
  <c r="H287" i="29" s="1"/>
  <c r="G303" i="29"/>
  <c r="H303" i="29" s="1"/>
  <c r="G27" i="29"/>
  <c r="H27" i="29" s="1"/>
  <c r="G17" i="29"/>
  <c r="H17" i="29" s="1"/>
  <c r="G31" i="29"/>
  <c r="H31" i="29" s="1"/>
  <c r="G29" i="29"/>
  <c r="H29" i="29" s="1"/>
  <c r="G203" i="29"/>
  <c r="H203" i="29" s="1"/>
  <c r="G260" i="29"/>
  <c r="H260" i="29" s="1"/>
  <c r="G285" i="29"/>
  <c r="H285" i="29" s="1"/>
  <c r="G20" i="29"/>
  <c r="H20" i="29" s="1"/>
  <c r="G32" i="29"/>
  <c r="H32" i="29" s="1"/>
  <c r="G139" i="29"/>
  <c r="H139" i="29" s="1"/>
  <c r="G258" i="29"/>
  <c r="H258" i="29" s="1"/>
  <c r="G45" i="29"/>
  <c r="H45" i="29" s="1"/>
  <c r="G61" i="29"/>
  <c r="H61" i="29" s="1"/>
  <c r="G77" i="29"/>
  <c r="H77" i="29" s="1"/>
  <c r="G100" i="29"/>
  <c r="H100" i="29" s="1"/>
  <c r="G106" i="29"/>
  <c r="H106" i="29" s="1"/>
  <c r="G114" i="29"/>
  <c r="H114" i="29" s="1"/>
  <c r="G132" i="29"/>
  <c r="H132" i="29" s="1"/>
  <c r="G26" i="29"/>
  <c r="H26" i="29" s="1"/>
  <c r="G209" i="29"/>
  <c r="H209" i="29" s="1"/>
  <c r="G269" i="29"/>
  <c r="H269" i="29" s="1"/>
  <c r="G42" i="29"/>
  <c r="H42" i="29" s="1"/>
  <c r="G50" i="29"/>
  <c r="H50" i="29" s="1"/>
  <c r="G58" i="29"/>
  <c r="H58" i="29" s="1"/>
  <c r="G66" i="29"/>
  <c r="H66" i="29" s="1"/>
  <c r="G74" i="29"/>
  <c r="H74" i="29" s="1"/>
  <c r="G82" i="29"/>
  <c r="H82" i="29" s="1"/>
  <c r="G90" i="29"/>
  <c r="H90" i="29" s="1"/>
  <c r="G112" i="29"/>
  <c r="H112" i="29" s="1"/>
  <c r="G131" i="29"/>
  <c r="H131" i="29" s="1"/>
  <c r="G18" i="29"/>
  <c r="H18" i="29" s="1"/>
  <c r="G237" i="29"/>
  <c r="H237" i="29" s="1"/>
  <c r="G125" i="29"/>
  <c r="H125" i="29" s="1"/>
  <c r="G141" i="29"/>
  <c r="H141" i="29" s="1"/>
  <c r="G157" i="29"/>
  <c r="H157" i="29" s="1"/>
  <c r="G173" i="29"/>
  <c r="H173" i="29" s="1"/>
  <c r="G189" i="29"/>
  <c r="H189" i="29" s="1"/>
  <c r="G207" i="29"/>
  <c r="H207" i="29" s="1"/>
  <c r="G202" i="29"/>
  <c r="H202" i="29" s="1"/>
  <c r="G223" i="29"/>
  <c r="H223" i="29" s="1"/>
  <c r="G138" i="29"/>
  <c r="H138" i="29" s="1"/>
  <c r="G154" i="29"/>
  <c r="H154" i="29" s="1"/>
  <c r="G170" i="29"/>
  <c r="H170" i="29" s="1"/>
  <c r="G186" i="29"/>
  <c r="H186" i="29" s="1"/>
  <c r="G205" i="29"/>
  <c r="H205" i="29" s="1"/>
  <c r="G229" i="29"/>
  <c r="H229" i="29" s="1"/>
  <c r="G248" i="29"/>
  <c r="H248" i="29" s="1"/>
  <c r="G264" i="29"/>
  <c r="H264" i="29" s="1"/>
  <c r="G280" i="29"/>
  <c r="H280" i="29" s="1"/>
  <c r="G296" i="29"/>
  <c r="H296" i="29" s="1"/>
  <c r="G245" i="29"/>
  <c r="H245" i="29" s="1"/>
  <c r="G261" i="29"/>
  <c r="H261" i="29" s="1"/>
  <c r="G277" i="29"/>
  <c r="H277" i="29" s="1"/>
  <c r="G293" i="29"/>
  <c r="H293" i="29" s="1"/>
  <c r="G240" i="29"/>
  <c r="H240" i="29" s="1"/>
  <c r="G256" i="29"/>
  <c r="H256" i="29" s="1"/>
  <c r="G272" i="29"/>
  <c r="H272" i="29" s="1"/>
  <c r="G288" i="29"/>
  <c r="H288" i="29" s="1"/>
  <c r="G35" i="29"/>
  <c r="H35" i="29" s="1"/>
  <c r="G25" i="29"/>
  <c r="H25" i="29" s="1"/>
  <c r="G16" i="29"/>
  <c r="H16" i="29" s="1"/>
  <c r="G34" i="29"/>
  <c r="H34" i="29" s="1"/>
  <c r="G242" i="29"/>
  <c r="H242" i="29" s="1"/>
  <c r="G274" i="29"/>
  <c r="H274" i="29" s="1"/>
  <c r="G290" i="29"/>
  <c r="H290" i="29" s="1"/>
  <c r="G22" i="29"/>
  <c r="H22" i="29" s="1"/>
  <c r="G98" i="29"/>
  <c r="H98" i="29" s="1"/>
  <c r="G155" i="29"/>
  <c r="H155" i="29" s="1"/>
  <c r="G49" i="29"/>
  <c r="H49" i="29" s="1"/>
  <c r="G65" i="29"/>
  <c r="H65" i="29" s="1"/>
  <c r="G81" i="29"/>
  <c r="H81" i="29" s="1"/>
  <c r="G101" i="29"/>
  <c r="H101" i="29" s="1"/>
  <c r="G109" i="29"/>
  <c r="H109" i="29" s="1"/>
  <c r="G117" i="29"/>
  <c r="H117" i="29" s="1"/>
  <c r="G133" i="29"/>
  <c r="H133" i="29" s="1"/>
  <c r="G123" i="29"/>
  <c r="H123" i="29" s="1"/>
  <c r="G210" i="29"/>
  <c r="H210" i="29" s="1"/>
  <c r="G43" i="29"/>
  <c r="H43" i="29" s="1"/>
  <c r="G51" i="29"/>
  <c r="H51" i="29" s="1"/>
  <c r="G59" i="29"/>
  <c r="H59" i="29" s="1"/>
  <c r="G67" i="29"/>
  <c r="H67" i="29" s="1"/>
  <c r="G75" i="29"/>
  <c r="H75" i="29" s="1"/>
  <c r="G83" i="29"/>
  <c r="H83" i="29" s="1"/>
  <c r="G91" i="29"/>
  <c r="H91" i="29" s="1"/>
  <c r="G116" i="29"/>
  <c r="H116" i="29" s="1"/>
  <c r="G147" i="29"/>
  <c r="H147" i="29" s="1"/>
  <c r="G28" i="29"/>
  <c r="H28" i="29" s="1"/>
  <c r="G93" i="29"/>
  <c r="H93" i="29" s="1"/>
  <c r="G126" i="29"/>
  <c r="H126" i="29" s="1"/>
  <c r="G142" i="29"/>
  <c r="H142" i="29" s="1"/>
  <c r="G158" i="29"/>
  <c r="H158" i="29" s="1"/>
  <c r="G174" i="29"/>
  <c r="H174" i="29" s="1"/>
  <c r="G190" i="29"/>
  <c r="H190" i="29" s="1"/>
  <c r="G213" i="29"/>
  <c r="H213" i="29" s="1"/>
  <c r="G211" i="29"/>
  <c r="H211" i="29" s="1"/>
  <c r="G226" i="29"/>
  <c r="H226" i="29" s="1"/>
  <c r="G145" i="29"/>
  <c r="H145" i="29" s="1"/>
  <c r="G161" i="29"/>
  <c r="H161" i="29" s="1"/>
  <c r="G177" i="29"/>
  <c r="H177" i="29" s="1"/>
  <c r="G193" i="29"/>
  <c r="H193" i="29" s="1"/>
  <c r="G206" i="29"/>
  <c r="H206" i="29" s="1"/>
  <c r="G241" i="29"/>
  <c r="H241" i="29" s="1"/>
  <c r="G257" i="29"/>
  <c r="H257" i="29" s="1"/>
  <c r="G273" i="29"/>
  <c r="H273" i="29" s="1"/>
  <c r="G289" i="29"/>
  <c r="H289" i="29" s="1"/>
  <c r="G234" i="29"/>
  <c r="H234" i="29" s="1"/>
  <c r="G250" i="29"/>
  <c r="H250" i="29" s="1"/>
  <c r="G266" i="29"/>
  <c r="H266" i="29" s="1"/>
  <c r="G249" i="29"/>
  <c r="H249" i="29" s="1"/>
  <c r="G265" i="29"/>
  <c r="H265" i="29" s="1"/>
  <c r="G281" i="29"/>
  <c r="H281" i="29" s="1"/>
  <c r="G297" i="29"/>
  <c r="H297" i="29" s="1"/>
  <c r="G176" i="29"/>
  <c r="H176" i="29" s="1"/>
  <c r="G120" i="29"/>
  <c r="H120" i="29" s="1"/>
  <c r="G180" i="29"/>
  <c r="H180" i="29" s="1"/>
  <c r="G230" i="29"/>
  <c r="H230" i="29" s="1"/>
  <c r="G168" i="29"/>
  <c r="H168" i="29" s="1"/>
  <c r="G282" i="29"/>
  <c r="H282" i="29" s="1"/>
  <c r="G254" i="29"/>
  <c r="H254" i="29" s="1"/>
  <c r="G172" i="29"/>
  <c r="H172" i="29" s="1"/>
  <c r="G246" i="29"/>
  <c r="H246" i="29" s="1"/>
  <c r="G270" i="29"/>
  <c r="H270" i="29" s="1"/>
  <c r="G95" i="29"/>
  <c r="H95" i="29" s="1"/>
  <c r="G192" i="29"/>
  <c r="H192" i="29" s="1"/>
  <c r="G99" i="29"/>
  <c r="H99" i="29" s="1"/>
  <c r="G196" i="29"/>
  <c r="H196" i="29" s="1"/>
  <c r="G103" i="29"/>
  <c r="H103" i="29" s="1"/>
  <c r="G184" i="29"/>
  <c r="H184" i="29" s="1"/>
  <c r="G298" i="29"/>
  <c r="H298" i="29" s="1"/>
  <c r="G188" i="29"/>
  <c r="H188" i="29" s="1"/>
  <c r="G262" i="29"/>
  <c r="H262" i="29" s="1"/>
  <c r="G286" i="29"/>
  <c r="H286" i="29" s="1"/>
  <c r="G144" i="29"/>
  <c r="H144" i="29" s="1"/>
  <c r="G208" i="29"/>
  <c r="H208" i="29" s="1"/>
  <c r="G148" i="29"/>
  <c r="H148" i="29" s="1"/>
  <c r="G212" i="29"/>
  <c r="H212" i="29" s="1"/>
  <c r="G136" i="29"/>
  <c r="H136" i="29" s="1"/>
  <c r="G200" i="29"/>
  <c r="H200" i="29" s="1"/>
  <c r="G233" i="29"/>
  <c r="H233" i="29" s="1"/>
  <c r="L25" i="29" l="1"/>
  <c r="D74" i="16" s="1"/>
  <c r="E74" i="16" s="1"/>
  <c r="L33" i="29"/>
  <c r="D82" i="16" s="1"/>
  <c r="E82" i="16" s="1"/>
  <c r="L30" i="29"/>
  <c r="D79" i="16" s="1"/>
  <c r="E79" i="16" s="1"/>
  <c r="L22" i="29"/>
  <c r="D71" i="16" s="1"/>
  <c r="E71" i="16" s="1"/>
  <c r="L20" i="29"/>
  <c r="D69" i="16" s="1"/>
  <c r="E69" i="16" s="1"/>
  <c r="L23" i="29"/>
  <c r="D72" i="16" s="1"/>
  <c r="E72" i="16" s="1"/>
  <c r="L15" i="29"/>
  <c r="D64" i="16" s="1"/>
  <c r="E64" i="16" s="1"/>
  <c r="L16" i="29"/>
  <c r="D65" i="16" s="1"/>
  <c r="E65" i="16" s="1"/>
  <c r="L29" i="29"/>
  <c r="D78" i="16" s="1"/>
  <c r="E78" i="16" s="1"/>
  <c r="L28" i="29"/>
  <c r="D77" i="16" s="1"/>
  <c r="E77" i="16" s="1"/>
  <c r="L34" i="29"/>
  <c r="D83" i="16" s="1"/>
  <c r="E83" i="16" s="1"/>
  <c r="L32" i="29"/>
  <c r="D81" i="16" s="1"/>
  <c r="E81" i="16" s="1"/>
  <c r="L24" i="29"/>
  <c r="D73" i="16" s="1"/>
  <c r="E73" i="16" s="1"/>
  <c r="L19" i="29"/>
  <c r="D68" i="16" s="1"/>
  <c r="E68" i="16" s="1"/>
  <c r="L26" i="29"/>
  <c r="D75" i="16" s="1"/>
  <c r="E75" i="16" s="1"/>
  <c r="L18" i="29"/>
  <c r="D67" i="16" s="1"/>
  <c r="E67" i="16" s="1"/>
  <c r="L21" i="29"/>
  <c r="D70" i="16" s="1"/>
  <c r="E70" i="16" s="1"/>
  <c r="L17" i="29"/>
  <c r="D66" i="16" s="1"/>
  <c r="E66" i="16" s="1"/>
  <c r="J26" i="19"/>
  <c r="D84" i="16" l="1"/>
  <c r="E84" i="16" s="1"/>
  <c r="L12" i="29"/>
  <c r="A8" i="15" s="1"/>
  <c r="C13" i="15" l="1"/>
  <c r="B13" i="15"/>
  <c r="D13" i="15"/>
  <c r="D14" i="14"/>
  <c r="A2" i="16" l="1"/>
  <c r="A2" i="15"/>
  <c r="A2" i="14"/>
  <c r="D52" i="19" l="1"/>
  <c r="E12" i="15" l="1"/>
  <c r="J23" i="14" l="1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22" i="14"/>
  <c r="J44" i="14" l="1"/>
  <c r="E14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22" i="14"/>
  <c r="H26" i="14"/>
  <c r="H28" i="14"/>
  <c r="H29" i="14"/>
  <c r="H30" i="14"/>
  <c r="H31" i="14"/>
  <c r="H33" i="14"/>
  <c r="H34" i="14"/>
  <c r="H35" i="14"/>
  <c r="H36" i="14"/>
  <c r="H37" i="14"/>
  <c r="H38" i="14"/>
  <c r="H41" i="14"/>
  <c r="H42" i="14"/>
  <c r="H43" i="14"/>
  <c r="F14" i="14" l="1"/>
  <c r="M14" i="14" s="1"/>
  <c r="H22" i="14"/>
  <c r="G22" i="14"/>
  <c r="H23" i="14"/>
  <c r="H24" i="14"/>
  <c r="H25" i="14"/>
  <c r="H27" i="14"/>
  <c r="G28" i="14"/>
  <c r="H32" i="14"/>
  <c r="G34" i="14"/>
  <c r="H39" i="14"/>
  <c r="H40" i="14"/>
  <c r="G40" i="14"/>
  <c r="L43" i="14"/>
  <c r="G43" i="14"/>
  <c r="G25" i="14"/>
  <c r="G27" i="14"/>
  <c r="G31" i="14"/>
  <c r="G33" i="14"/>
  <c r="G37" i="14"/>
  <c r="G39" i="14"/>
  <c r="C25" i="23" l="1"/>
  <c r="C54" i="16"/>
  <c r="E50" i="19"/>
  <c r="L50" i="19"/>
  <c r="C46" i="16"/>
  <c r="E46" i="19"/>
  <c r="L46" i="19"/>
  <c r="E42" i="19"/>
  <c r="L42" i="19"/>
  <c r="E40" i="19"/>
  <c r="L40" i="19"/>
  <c r="E38" i="19"/>
  <c r="L38" i="19"/>
  <c r="E36" i="19"/>
  <c r="L36" i="19"/>
  <c r="E34" i="19"/>
  <c r="L34" i="19"/>
  <c r="E32" i="19"/>
  <c r="L32" i="19"/>
  <c r="C40" i="16"/>
  <c r="E47" i="19"/>
  <c r="L47" i="19"/>
  <c r="E39" i="19"/>
  <c r="L39" i="19"/>
  <c r="E48" i="19"/>
  <c r="L48" i="19"/>
  <c r="L44" i="19"/>
  <c r="E44" i="19"/>
  <c r="E30" i="19"/>
  <c r="L30" i="19"/>
  <c r="C24" i="23"/>
  <c r="C47" i="16"/>
  <c r="E37" i="19"/>
  <c r="L37" i="19"/>
  <c r="E35" i="19"/>
  <c r="L35" i="19"/>
  <c r="E33" i="19"/>
  <c r="L33" i="19"/>
  <c r="E31" i="19"/>
  <c r="L31" i="19"/>
  <c r="C36" i="14"/>
  <c r="C12" i="23"/>
  <c r="C39" i="16"/>
  <c r="C44" i="16"/>
  <c r="C36" i="16"/>
  <c r="C37" i="16"/>
  <c r="C57" i="16"/>
  <c r="C51" i="16"/>
  <c r="C52" i="16"/>
  <c r="C41" i="16"/>
  <c r="C50" i="16"/>
  <c r="C21" i="23"/>
  <c r="C13" i="23"/>
  <c r="C10" i="23"/>
  <c r="C5" i="23"/>
  <c r="C8" i="23"/>
  <c r="C6" i="23"/>
  <c r="C26" i="23"/>
  <c r="C37" i="14"/>
  <c r="C12" i="16"/>
  <c r="C25" i="16"/>
  <c r="C17" i="16"/>
  <c r="C14" i="16"/>
  <c r="C9" i="16"/>
  <c r="C27" i="16"/>
  <c r="C10" i="16"/>
  <c r="C30" i="16"/>
  <c r="C22" i="16"/>
  <c r="H20" i="19"/>
  <c r="H12" i="19"/>
  <c r="H9" i="19"/>
  <c r="H4" i="19"/>
  <c r="H7" i="19"/>
  <c r="H24" i="19"/>
  <c r="H22" i="19"/>
  <c r="H5" i="19"/>
  <c r="H25" i="19"/>
  <c r="H19" i="19"/>
  <c r="C30" i="14"/>
  <c r="C27" i="14"/>
  <c r="C22" i="14"/>
  <c r="G41" i="14"/>
  <c r="C38" i="14"/>
  <c r="C25" i="14"/>
  <c r="C23" i="14"/>
  <c r="G23" i="14"/>
  <c r="G35" i="14"/>
  <c r="L44" i="14"/>
  <c r="G29" i="14"/>
  <c r="G42" i="14"/>
  <c r="G38" i="14"/>
  <c r="G36" i="14"/>
  <c r="G32" i="14"/>
  <c r="G30" i="14"/>
  <c r="G26" i="14"/>
  <c r="G24" i="14"/>
  <c r="F26" i="19"/>
  <c r="E26" i="19"/>
  <c r="E62" i="16" l="1"/>
  <c r="C40" i="14"/>
  <c r="C23" i="23"/>
  <c r="C43" i="14"/>
  <c r="C42" i="14"/>
  <c r="C56" i="16"/>
  <c r="C35" i="14"/>
  <c r="C24" i="16"/>
  <c r="C23" i="16"/>
  <c r="C29" i="16"/>
  <c r="C19" i="23"/>
  <c r="C22" i="23"/>
  <c r="C49" i="16"/>
  <c r="C26" i="16"/>
  <c r="C43" i="16"/>
  <c r="H21" i="19"/>
  <c r="C53" i="16"/>
  <c r="C39" i="14"/>
  <c r="C18" i="23"/>
  <c r="H17" i="19"/>
  <c r="H18" i="19"/>
  <c r="C20" i="23"/>
  <c r="C34" i="14"/>
  <c r="C15" i="23"/>
  <c r="H14" i="19"/>
  <c r="C21" i="16"/>
  <c r="C7" i="23"/>
  <c r="C29" i="14"/>
  <c r="C32" i="14"/>
  <c r="H16" i="19"/>
  <c r="H11" i="19"/>
  <c r="C19" i="16"/>
  <c r="C48" i="16"/>
  <c r="C17" i="23"/>
  <c r="C24" i="14"/>
  <c r="C16" i="16"/>
  <c r="H10" i="19"/>
  <c r="C42" i="16"/>
  <c r="C41" i="14"/>
  <c r="C33" i="14"/>
  <c r="C26" i="14"/>
  <c r="H8" i="19"/>
  <c r="C28" i="14"/>
  <c r="C20" i="16"/>
  <c r="C28" i="16"/>
  <c r="C13" i="16"/>
  <c r="C11" i="16"/>
  <c r="C55" i="16"/>
  <c r="E43" i="19"/>
  <c r="L43" i="19"/>
  <c r="H15" i="19"/>
  <c r="H23" i="19"/>
  <c r="C15" i="16"/>
  <c r="C9" i="23"/>
  <c r="C11" i="23"/>
  <c r="C38" i="16"/>
  <c r="E45" i="19"/>
  <c r="L45" i="19"/>
  <c r="E51" i="19"/>
  <c r="L51" i="19"/>
  <c r="H6" i="19"/>
  <c r="C16" i="23"/>
  <c r="E41" i="19"/>
  <c r="L41" i="19"/>
  <c r="E49" i="19"/>
  <c r="L49" i="19"/>
  <c r="C45" i="16"/>
  <c r="C14" i="23"/>
  <c r="C18" i="16"/>
  <c r="H13" i="19"/>
  <c r="G44" i="14"/>
  <c r="G26" i="19"/>
  <c r="C26" i="19"/>
  <c r="C31" i="14"/>
  <c r="D26" i="19"/>
  <c r="C52" i="19" l="1"/>
  <c r="L52" i="19" s="1"/>
  <c r="M43" i="19" s="1"/>
  <c r="C40" i="15"/>
  <c r="B8" i="15" s="1"/>
  <c r="C58" i="16"/>
  <c r="C31" i="16"/>
  <c r="E52" i="19"/>
  <c r="C27" i="23"/>
  <c r="E13" i="15"/>
  <c r="H26" i="19"/>
  <c r="C44" i="14"/>
  <c r="K6" i="23" l="1"/>
  <c r="L5" i="23"/>
  <c r="K5" i="23"/>
  <c r="N5" i="23"/>
  <c r="B10" i="14"/>
  <c r="B14" i="15"/>
  <c r="C44" i="15" s="1"/>
  <c r="D14" i="15"/>
  <c r="C14" i="15"/>
  <c r="I25" i="19"/>
  <c r="I43" i="14" s="1"/>
  <c r="I21" i="19"/>
  <c r="I17" i="19"/>
  <c r="I35" i="14" s="1"/>
  <c r="I13" i="19"/>
  <c r="I31" i="14" s="1"/>
  <c r="I9" i="19"/>
  <c r="I27" i="14" s="1"/>
  <c r="I5" i="19"/>
  <c r="I23" i="14" s="1"/>
  <c r="I10" i="19"/>
  <c r="I28" i="14" s="1"/>
  <c r="I24" i="19"/>
  <c r="I42" i="14" s="1"/>
  <c r="I20" i="19"/>
  <c r="I38" i="14" s="1"/>
  <c r="I16" i="19"/>
  <c r="I34" i="14" s="1"/>
  <c r="I12" i="19"/>
  <c r="I30" i="14" s="1"/>
  <c r="I8" i="19"/>
  <c r="I26" i="14" s="1"/>
  <c r="I4" i="19"/>
  <c r="I22" i="14" s="1"/>
  <c r="I23" i="19"/>
  <c r="I41" i="14" s="1"/>
  <c r="I19" i="19"/>
  <c r="I37" i="14" s="1"/>
  <c r="I15" i="19"/>
  <c r="I33" i="14" s="1"/>
  <c r="I11" i="19"/>
  <c r="I29" i="14" s="1"/>
  <c r="I7" i="19"/>
  <c r="I26" i="19"/>
  <c r="I44" i="14" s="1"/>
  <c r="I22" i="19"/>
  <c r="I40" i="14" s="1"/>
  <c r="I18" i="19"/>
  <c r="I36" i="14" s="1"/>
  <c r="I14" i="19"/>
  <c r="I32" i="14" s="1"/>
  <c r="I6" i="19"/>
  <c r="I24" i="14" s="1"/>
  <c r="M41" i="19"/>
  <c r="M45" i="19"/>
  <c r="M51" i="19"/>
  <c r="M46" i="19"/>
  <c r="M52" i="19"/>
  <c r="M47" i="19"/>
  <c r="M37" i="19"/>
  <c r="M44" i="19"/>
  <c r="M32" i="19"/>
  <c r="M39" i="19"/>
  <c r="E27" i="15" s="1"/>
  <c r="M31" i="19"/>
  <c r="M33" i="19"/>
  <c r="M34" i="19"/>
  <c r="M38" i="19"/>
  <c r="M36" i="19"/>
  <c r="M42" i="19"/>
  <c r="M35" i="19"/>
  <c r="M30" i="19"/>
  <c r="M48" i="19"/>
  <c r="M50" i="19"/>
  <c r="M40" i="19"/>
  <c r="M49" i="19"/>
  <c r="F30" i="19"/>
  <c r="F44" i="19"/>
  <c r="F52" i="19"/>
  <c r="F51" i="19"/>
  <c r="F38" i="19"/>
  <c r="F45" i="19"/>
  <c r="F31" i="19"/>
  <c r="F35" i="19"/>
  <c r="F49" i="19"/>
  <c r="F36" i="19"/>
  <c r="F48" i="19"/>
  <c r="F39" i="19"/>
  <c r="F46" i="19"/>
  <c r="F32" i="19"/>
  <c r="F34" i="19"/>
  <c r="F42" i="19"/>
  <c r="F40" i="19"/>
  <c r="F47" i="19"/>
  <c r="F41" i="19"/>
  <c r="F33" i="19"/>
  <c r="F43" i="19"/>
  <c r="F37" i="19"/>
  <c r="F50" i="19"/>
  <c r="M6" i="23"/>
  <c r="M5" i="23"/>
  <c r="K14" i="23"/>
  <c r="M14" i="23"/>
  <c r="N14" i="23"/>
  <c r="L14" i="23"/>
  <c r="N16" i="23"/>
  <c r="N24" i="23"/>
  <c r="N17" i="23"/>
  <c r="L15" i="23"/>
  <c r="N21" i="23"/>
  <c r="L7" i="23"/>
  <c r="K18" i="23"/>
  <c r="K26" i="23"/>
  <c r="K22" i="23"/>
  <c r="L23" i="23"/>
  <c r="N12" i="23"/>
  <c r="N20" i="23"/>
  <c r="N8" i="23"/>
  <c r="K10" i="23"/>
  <c r="L19" i="23"/>
  <c r="N9" i="23"/>
  <c r="L11" i="23"/>
  <c r="N13" i="23"/>
  <c r="N25" i="23"/>
  <c r="K15" i="23"/>
  <c r="L8" i="23"/>
  <c r="K11" i="23"/>
  <c r="M25" i="23"/>
  <c r="M16" i="23"/>
  <c r="M24" i="23"/>
  <c r="K17" i="23"/>
  <c r="M15" i="23"/>
  <c r="K21" i="23"/>
  <c r="M7" i="23"/>
  <c r="L18" i="23"/>
  <c r="L26" i="23"/>
  <c r="L22" i="23"/>
  <c r="M23" i="23"/>
  <c r="M12" i="23"/>
  <c r="M20" i="23"/>
  <c r="L6" i="23"/>
  <c r="M8" i="23"/>
  <c r="L10" i="23"/>
  <c r="M19" i="23"/>
  <c r="K9" i="23"/>
  <c r="M11" i="23"/>
  <c r="K13" i="23"/>
  <c r="K25" i="23"/>
  <c r="M26" i="23"/>
  <c r="K16" i="23"/>
  <c r="K24" i="23"/>
  <c r="L17" i="23"/>
  <c r="N15" i="23"/>
  <c r="L21" i="23"/>
  <c r="N7" i="23"/>
  <c r="N18" i="23"/>
  <c r="N26" i="23"/>
  <c r="N22" i="23"/>
  <c r="N23" i="23"/>
  <c r="K12" i="23"/>
  <c r="K20" i="23"/>
  <c r="N6" i="23"/>
  <c r="K8" i="23"/>
  <c r="N10" i="23"/>
  <c r="N19" i="23"/>
  <c r="L9" i="23"/>
  <c r="N11" i="23"/>
  <c r="L13" i="23"/>
  <c r="L25" i="23"/>
  <c r="L16" i="23"/>
  <c r="L24" i="23"/>
  <c r="M17" i="23"/>
  <c r="M21" i="23"/>
  <c r="K7" i="23"/>
  <c r="M18" i="23"/>
  <c r="M22" i="23"/>
  <c r="K23" i="23"/>
  <c r="L12" i="23"/>
  <c r="L20" i="23"/>
  <c r="M10" i="23"/>
  <c r="K19" i="23"/>
  <c r="M9" i="23"/>
  <c r="M13" i="23"/>
  <c r="I39" i="14"/>
  <c r="I25" i="14"/>
  <c r="H44" i="14"/>
  <c r="K27" i="23" l="1"/>
  <c r="O5" i="23" s="1"/>
  <c r="M27" i="23"/>
  <c r="Q5" i="23" s="1"/>
  <c r="L27" i="23"/>
  <c r="N27" i="23"/>
  <c r="R5" i="23" s="1"/>
  <c r="D18" i="15"/>
  <c r="D20" i="15"/>
  <c r="D22" i="15"/>
  <c r="D24" i="15"/>
  <c r="D26" i="15"/>
  <c r="D28" i="15"/>
  <c r="D30" i="15"/>
  <c r="D32" i="15"/>
  <c r="D34" i="15"/>
  <c r="D36" i="15"/>
  <c r="D38" i="15"/>
  <c r="D40" i="15"/>
  <c r="D19" i="15"/>
  <c r="D21" i="15"/>
  <c r="D23" i="15"/>
  <c r="D25" i="15"/>
  <c r="D27" i="15"/>
  <c r="D29" i="15"/>
  <c r="D31" i="15"/>
  <c r="D33" i="15"/>
  <c r="D35" i="15"/>
  <c r="D37" i="15"/>
  <c r="D39" i="15"/>
  <c r="E40" i="15"/>
  <c r="E22" i="15"/>
  <c r="E20" i="15"/>
  <c r="E28" i="15"/>
  <c r="E30" i="15"/>
  <c r="E18" i="15"/>
  <c r="E36" i="15"/>
  <c r="E24" i="15"/>
  <c r="E26" i="15"/>
  <c r="E34" i="15"/>
  <c r="E21" i="15"/>
  <c r="E23" i="15"/>
  <c r="E29" i="15"/>
  <c r="E35" i="15"/>
  <c r="E37" i="15"/>
  <c r="E39" i="15"/>
  <c r="E33" i="15"/>
  <c r="E32" i="15"/>
  <c r="E38" i="15"/>
  <c r="E19" i="15"/>
  <c r="E31" i="15"/>
  <c r="E25" i="15"/>
  <c r="R28" i="23" l="1"/>
  <c r="R29" i="23"/>
  <c r="Q27" i="23"/>
  <c r="P27" i="23"/>
  <c r="O27" i="23"/>
  <c r="Q9" i="23"/>
  <c r="Q13" i="23"/>
  <c r="Q17" i="23"/>
  <c r="Q21" i="23"/>
  <c r="Q25" i="23"/>
  <c r="Q7" i="23"/>
  <c r="Q15" i="23"/>
  <c r="Q6" i="23"/>
  <c r="Q14" i="23"/>
  <c r="Q22" i="23"/>
  <c r="Q8" i="23"/>
  <c r="Q12" i="23"/>
  <c r="Q16" i="23"/>
  <c r="Q20" i="23"/>
  <c r="Q24" i="23"/>
  <c r="Q11" i="23"/>
  <c r="Q19" i="23"/>
  <c r="Q23" i="23"/>
  <c r="Q10" i="23"/>
  <c r="Q18" i="23"/>
  <c r="Q26" i="23"/>
  <c r="O7" i="23"/>
  <c r="O11" i="23"/>
  <c r="O15" i="23"/>
  <c r="O19" i="23"/>
  <c r="O23" i="23"/>
  <c r="O13" i="23"/>
  <c r="O25" i="23"/>
  <c r="D22" i="14"/>
  <c r="O12" i="23"/>
  <c r="O20" i="23"/>
  <c r="O6" i="23"/>
  <c r="O10" i="23"/>
  <c r="O14" i="23"/>
  <c r="O18" i="23"/>
  <c r="O22" i="23"/>
  <c r="O26" i="23"/>
  <c r="O9" i="23"/>
  <c r="O17" i="23"/>
  <c r="O21" i="23"/>
  <c r="O8" i="23"/>
  <c r="O16" i="23"/>
  <c r="O24" i="23"/>
  <c r="P8" i="23"/>
  <c r="P12" i="23"/>
  <c r="P16" i="23"/>
  <c r="P20" i="23"/>
  <c r="P24" i="23"/>
  <c r="P10" i="23"/>
  <c r="P18" i="23"/>
  <c r="P22" i="23"/>
  <c r="P9" i="23"/>
  <c r="P17" i="23"/>
  <c r="P25" i="23"/>
  <c r="P7" i="23"/>
  <c r="P11" i="23"/>
  <c r="P15" i="23"/>
  <c r="P19" i="23"/>
  <c r="P23" i="23"/>
  <c r="P5" i="23"/>
  <c r="E22" i="14" s="1"/>
  <c r="P6" i="23"/>
  <c r="P14" i="23"/>
  <c r="P26" i="23"/>
  <c r="P13" i="23"/>
  <c r="P21" i="23"/>
  <c r="R27" i="23"/>
  <c r="R14" i="23"/>
  <c r="R21" i="23"/>
  <c r="R17" i="23"/>
  <c r="R18" i="23"/>
  <c r="R9" i="23"/>
  <c r="R25" i="23"/>
  <c r="R6" i="23"/>
  <c r="R22" i="23"/>
  <c r="R13" i="23"/>
  <c r="R10" i="23"/>
  <c r="R26" i="23"/>
  <c r="R24" i="23"/>
  <c r="R19" i="23"/>
  <c r="R12" i="23"/>
  <c r="R11" i="23"/>
  <c r="R8" i="23"/>
  <c r="R15" i="23"/>
  <c r="R7" i="23"/>
  <c r="R23" i="23"/>
  <c r="R20" i="23"/>
  <c r="R16" i="23"/>
  <c r="E41" i="14" l="1"/>
  <c r="E25" i="14"/>
  <c r="F42" i="14"/>
  <c r="F26" i="14"/>
  <c r="D23" i="14"/>
  <c r="E36" i="14"/>
  <c r="D42" i="14"/>
  <c r="F29" i="14"/>
  <c r="D29" i="14"/>
  <c r="E39" i="14"/>
  <c r="E31" i="14"/>
  <c r="E23" i="14"/>
  <c r="D32" i="14"/>
  <c r="F40" i="14"/>
  <c r="F32" i="14"/>
  <c r="F24" i="14"/>
  <c r="D35" i="14"/>
  <c r="E42" i="14"/>
  <c r="E34" i="14"/>
  <c r="E26" i="14"/>
  <c r="D38" i="14"/>
  <c r="F43" i="14"/>
  <c r="F35" i="14"/>
  <c r="F27" i="14"/>
  <c r="D33" i="14"/>
  <c r="E33" i="14"/>
  <c r="D36" i="14"/>
  <c r="F34" i="14"/>
  <c r="D39" i="14"/>
  <c r="E28" i="14"/>
  <c r="D26" i="14"/>
  <c r="F37" i="14"/>
  <c r="D41" i="14"/>
  <c r="D25" i="14"/>
  <c r="E37" i="14"/>
  <c r="E29" i="14"/>
  <c r="D28" i="14"/>
  <c r="F38" i="14"/>
  <c r="F30" i="14"/>
  <c r="F22" i="14"/>
  <c r="D31" i="14"/>
  <c r="E40" i="14"/>
  <c r="E32" i="14"/>
  <c r="E24" i="14"/>
  <c r="D34" i="14"/>
  <c r="F41" i="14"/>
  <c r="F33" i="14"/>
  <c r="F25" i="14"/>
  <c r="D37" i="14"/>
  <c r="E43" i="14"/>
  <c r="E35" i="14"/>
  <c r="E27" i="14"/>
  <c r="D40" i="14"/>
  <c r="D24" i="14"/>
  <c r="F36" i="14"/>
  <c r="F28" i="14"/>
  <c r="D43" i="14"/>
  <c r="D27" i="14"/>
  <c r="E38" i="14"/>
  <c r="E30" i="14"/>
  <c r="D30" i="14"/>
  <c r="F39" i="14"/>
  <c r="F31" i="14"/>
  <c r="F23" i="14"/>
  <c r="C8" i="15" l="1"/>
  <c r="C52" i="15" l="1"/>
  <c r="C54" i="15"/>
  <c r="C45" i="15"/>
  <c r="C55" i="15"/>
  <c r="C50" i="15"/>
  <c r="C47" i="15"/>
  <c r="C49" i="15"/>
  <c r="C56" i="15"/>
  <c r="C48" i="15"/>
  <c r="C57" i="15"/>
  <c r="C53" i="15"/>
  <c r="C51" i="15"/>
  <c r="C62" i="15"/>
  <c r="C58" i="15"/>
  <c r="C61" i="15"/>
  <c r="C46" i="15"/>
  <c r="C65" i="15"/>
  <c r="C59" i="15"/>
  <c r="C63" i="15"/>
  <c r="C64" i="15"/>
  <c r="C60" i="15"/>
  <c r="D55" i="15"/>
  <c r="D65" i="15"/>
  <c r="D52" i="15"/>
  <c r="D61" i="15"/>
  <c r="D54" i="15"/>
  <c r="D48" i="15"/>
  <c r="D44" i="15"/>
  <c r="D46" i="15"/>
  <c r="D47" i="15"/>
  <c r="D64" i="15"/>
  <c r="D60" i="15"/>
  <c r="D50" i="15"/>
  <c r="D49" i="15"/>
  <c r="D63" i="15"/>
  <c r="D51" i="15"/>
  <c r="D53" i="15"/>
  <c r="D62" i="15"/>
  <c r="D59" i="15"/>
  <c r="D45" i="15"/>
  <c r="D56" i="15"/>
  <c r="D57" i="15"/>
  <c r="D58" i="15"/>
  <c r="E52" i="15"/>
  <c r="E49" i="15"/>
  <c r="E54" i="15"/>
  <c r="E44" i="15"/>
  <c r="E55" i="15"/>
  <c r="E50" i="15"/>
  <c r="E45" i="15"/>
  <c r="E47" i="15"/>
  <c r="E65" i="15"/>
  <c r="E60" i="15"/>
  <c r="E58" i="15"/>
  <c r="E48" i="15"/>
  <c r="E56" i="15"/>
  <c r="E59" i="15"/>
  <c r="E51" i="15"/>
  <c r="E61" i="15"/>
  <c r="E63" i="15"/>
  <c r="E64" i="15"/>
  <c r="E57" i="15"/>
  <c r="E53" i="15"/>
  <c r="E46" i="15"/>
  <c r="E62" i="15"/>
  <c r="C90" i="15" l="1"/>
  <c r="C82" i="15"/>
  <c r="C86" i="15"/>
  <c r="C88" i="15"/>
  <c r="C80" i="15"/>
  <c r="C76" i="15"/>
  <c r="C72" i="15"/>
  <c r="C73" i="15"/>
  <c r="C78" i="15"/>
  <c r="C87" i="15"/>
  <c r="C92" i="15"/>
  <c r="C85" i="15"/>
  <c r="C84" i="15"/>
  <c r="C74" i="15"/>
  <c r="C81" i="15"/>
  <c r="C83" i="15"/>
  <c r="C91" i="15"/>
  <c r="C71" i="15"/>
  <c r="C89" i="15"/>
  <c r="C75" i="15"/>
  <c r="C77" i="15"/>
  <c r="C79" i="15"/>
  <c r="E80" i="15"/>
  <c r="E75" i="15"/>
  <c r="E71" i="15"/>
  <c r="D85" i="15"/>
  <c r="D90" i="15"/>
  <c r="D75" i="15"/>
  <c r="E78" i="15"/>
  <c r="E72" i="15"/>
  <c r="D84" i="15"/>
  <c r="D76" i="15"/>
  <c r="D81" i="15"/>
  <c r="E89" i="15"/>
  <c r="E91" i="15"/>
  <c r="E86" i="15"/>
  <c r="E87" i="15"/>
  <c r="E77" i="15"/>
  <c r="E76" i="15"/>
  <c r="D83" i="15"/>
  <c r="D80" i="15"/>
  <c r="D77" i="15"/>
  <c r="D73" i="15"/>
  <c r="D88" i="15"/>
  <c r="E88" i="15"/>
  <c r="E74" i="15"/>
  <c r="D86" i="15"/>
  <c r="D91" i="15"/>
  <c r="D92" i="15"/>
  <c r="E84" i="15"/>
  <c r="E85" i="15"/>
  <c r="E81" i="15"/>
  <c r="D89" i="15"/>
  <c r="D74" i="15"/>
  <c r="D82" i="15"/>
  <c r="E73" i="15"/>
  <c r="E90" i="15"/>
  <c r="E83" i="15"/>
  <c r="E92" i="15"/>
  <c r="E82" i="15"/>
  <c r="E79" i="15"/>
  <c r="D72" i="15"/>
  <c r="D78" i="15"/>
  <c r="D87" i="15"/>
  <c r="D71" i="15"/>
  <c r="D79" i="15"/>
  <c r="F60" i="15"/>
  <c r="F78" i="16" s="1"/>
  <c r="F50" i="15"/>
  <c r="F68" i="16" s="1"/>
  <c r="F52" i="15"/>
  <c r="F70" i="16" s="1"/>
  <c r="F57" i="15"/>
  <c r="F75" i="16" s="1"/>
  <c r="F54" i="15"/>
  <c r="F72" i="16" s="1"/>
  <c r="F47" i="15"/>
  <c r="F65" i="16" s="1"/>
  <c r="F64" i="15"/>
  <c r="F82" i="16" s="1"/>
  <c r="F62" i="15"/>
  <c r="F80" i="16" s="1"/>
  <c r="F48" i="15"/>
  <c r="F66" i="16" s="1"/>
  <c r="F63" i="15"/>
  <c r="F81" i="16" s="1"/>
  <c r="F46" i="15"/>
  <c r="F64" i="16" s="1"/>
  <c r="F51" i="15"/>
  <c r="F69" i="16" s="1"/>
  <c r="F56" i="15"/>
  <c r="F74" i="16" s="1"/>
  <c r="F55" i="15"/>
  <c r="F73" i="16" s="1"/>
  <c r="E66" i="15"/>
  <c r="F65" i="15"/>
  <c r="F83" i="16" s="1"/>
  <c r="F58" i="15"/>
  <c r="F76" i="16" s="1"/>
  <c r="F44" i="15"/>
  <c r="F62" i="16" s="1"/>
  <c r="C66" i="15"/>
  <c r="D66" i="15"/>
  <c r="F59" i="15"/>
  <c r="F77" i="16" s="1"/>
  <c r="F61" i="15"/>
  <c r="F79" i="16" s="1"/>
  <c r="F53" i="15"/>
  <c r="F71" i="16" s="1"/>
  <c r="F49" i="15"/>
  <c r="F67" i="16" s="1"/>
  <c r="F45" i="15"/>
  <c r="F63" i="16" s="1"/>
  <c r="H65" i="16" l="1"/>
  <c r="I65" i="16" s="1"/>
  <c r="G65" i="16"/>
  <c r="H75" i="16"/>
  <c r="I75" i="16" s="1"/>
  <c r="G75" i="16"/>
  <c r="G77" i="16"/>
  <c r="H77" i="16"/>
  <c r="I77" i="16" s="1"/>
  <c r="H79" i="16"/>
  <c r="I79" i="16" s="1"/>
  <c r="G79" i="16"/>
  <c r="G74" i="16"/>
  <c r="H74" i="16"/>
  <c r="I74" i="16" s="1"/>
  <c r="G62" i="16"/>
  <c r="H62" i="16"/>
  <c r="F84" i="16"/>
  <c r="G84" i="16" s="1"/>
  <c r="H76" i="16"/>
  <c r="I76" i="16" s="1"/>
  <c r="G76" i="16"/>
  <c r="H64" i="16"/>
  <c r="I64" i="16" s="1"/>
  <c r="G64" i="16"/>
  <c r="G81" i="16"/>
  <c r="H81" i="16"/>
  <c r="I81" i="16" s="1"/>
  <c r="G63" i="16"/>
  <c r="H63" i="16"/>
  <c r="I63" i="16" s="1"/>
  <c r="H78" i="16"/>
  <c r="I78" i="16" s="1"/>
  <c r="G78" i="16"/>
  <c r="H83" i="16"/>
  <c r="I83" i="16" s="1"/>
  <c r="G83" i="16"/>
  <c r="H80" i="16"/>
  <c r="I80" i="16" s="1"/>
  <c r="G80" i="16"/>
  <c r="H73" i="16"/>
  <c r="I73" i="16" s="1"/>
  <c r="G73" i="16"/>
  <c r="G72" i="16"/>
  <c r="H72" i="16"/>
  <c r="I72" i="16" s="1"/>
  <c r="H69" i="16"/>
  <c r="I69" i="16" s="1"/>
  <c r="G69" i="16"/>
  <c r="H70" i="16"/>
  <c r="I70" i="16" s="1"/>
  <c r="G70" i="16"/>
  <c r="H68" i="16"/>
  <c r="I68" i="16" s="1"/>
  <c r="G68" i="16"/>
  <c r="G66" i="16"/>
  <c r="H66" i="16"/>
  <c r="I66" i="16" s="1"/>
  <c r="G67" i="16"/>
  <c r="H67" i="16"/>
  <c r="I67" i="16" s="1"/>
  <c r="G71" i="16"/>
  <c r="H71" i="16"/>
  <c r="I71" i="16" s="1"/>
  <c r="H82" i="16"/>
  <c r="I82" i="16" s="1"/>
  <c r="G82" i="16"/>
  <c r="C93" i="15"/>
  <c r="D93" i="15"/>
  <c r="E93" i="15"/>
  <c r="G45" i="15"/>
  <c r="F72" i="15"/>
  <c r="G59" i="15"/>
  <c r="F86" i="15"/>
  <c r="G51" i="15"/>
  <c r="F78" i="15"/>
  <c r="G62" i="15"/>
  <c r="F89" i="15"/>
  <c r="G52" i="15"/>
  <c r="F79" i="15"/>
  <c r="G49" i="15"/>
  <c r="F76" i="15"/>
  <c r="G46" i="15"/>
  <c r="F73" i="15"/>
  <c r="G64" i="15"/>
  <c r="F91" i="15"/>
  <c r="G50" i="15"/>
  <c r="F77" i="15"/>
  <c r="G53" i="15"/>
  <c r="F80" i="15"/>
  <c r="G44" i="15"/>
  <c r="F71" i="15"/>
  <c r="G58" i="15"/>
  <c r="F85" i="15"/>
  <c r="G55" i="15"/>
  <c r="F82" i="15"/>
  <c r="G63" i="15"/>
  <c r="F90" i="15"/>
  <c r="G47" i="15"/>
  <c r="F74" i="15"/>
  <c r="G54" i="15"/>
  <c r="F81" i="15"/>
  <c r="G60" i="15"/>
  <c r="F87" i="15"/>
  <c r="G61" i="15"/>
  <c r="F88" i="15"/>
  <c r="G65" i="15"/>
  <c r="F92" i="15"/>
  <c r="G56" i="15"/>
  <c r="F83" i="15"/>
  <c r="G48" i="15"/>
  <c r="F75" i="15"/>
  <c r="G57" i="15"/>
  <c r="F84" i="15"/>
  <c r="F66" i="15"/>
  <c r="F67" i="15" s="1"/>
  <c r="I62" i="16" l="1"/>
  <c r="H84" i="16"/>
  <c r="I84" i="16" s="1"/>
  <c r="D67" i="15"/>
  <c r="E67" i="15"/>
  <c r="C67" i="15"/>
  <c r="G66" i="15"/>
  <c r="F93" i="15"/>
  <c r="F94" i="15" s="1"/>
  <c r="C94" i="15" l="1"/>
  <c r="D94" i="15"/>
  <c r="E94" i="15"/>
  <c r="F14" i="11"/>
  <c r="F13" i="11" l="1"/>
  <c r="G205" i="11" l="1"/>
  <c r="H205" i="11" s="1"/>
  <c r="G89" i="11"/>
  <c r="H89" i="11" s="1"/>
  <c r="G21" i="11"/>
  <c r="H21" i="11" s="1"/>
  <c r="G44" i="11"/>
  <c r="H44" i="11" s="1"/>
  <c r="G226" i="11"/>
  <c r="H226" i="11" s="1"/>
  <c r="G229" i="11"/>
  <c r="H229" i="11" s="1"/>
  <c r="G132" i="11"/>
  <c r="H132" i="11" s="1"/>
  <c r="G148" i="11"/>
  <c r="H148" i="11" s="1"/>
  <c r="G178" i="11"/>
  <c r="H178" i="11" s="1"/>
  <c r="G194" i="11"/>
  <c r="H194" i="11" s="1"/>
  <c r="G183" i="11"/>
  <c r="H183" i="11" s="1"/>
  <c r="G199" i="11"/>
  <c r="H199" i="11" s="1"/>
  <c r="G72" i="11"/>
  <c r="H72" i="11" s="1"/>
  <c r="G19" i="11"/>
  <c r="H19" i="11" s="1"/>
  <c r="G30" i="11"/>
  <c r="H30" i="11" s="1"/>
  <c r="G258" i="11"/>
  <c r="H258" i="11" s="1"/>
  <c r="G179" i="11"/>
  <c r="H179" i="11" s="1"/>
  <c r="G266" i="11"/>
  <c r="H266" i="11" s="1"/>
  <c r="G133" i="11"/>
  <c r="H133" i="11" s="1"/>
  <c r="G203" i="11"/>
  <c r="H203" i="11" s="1"/>
  <c r="G230" i="11"/>
  <c r="H230" i="11" s="1"/>
  <c r="G105" i="11"/>
  <c r="H105" i="11" s="1"/>
  <c r="G176" i="11"/>
  <c r="H176" i="11" s="1"/>
  <c r="G140" i="11"/>
  <c r="H140" i="11" s="1"/>
  <c r="G302" i="11"/>
  <c r="H302" i="11" s="1"/>
  <c r="G282" i="11"/>
  <c r="H282" i="11" s="1"/>
  <c r="G158" i="11"/>
  <c r="H158" i="11" s="1"/>
  <c r="G41" i="11"/>
  <c r="H41" i="11" s="1"/>
  <c r="G50" i="11"/>
  <c r="H50" i="11" s="1"/>
  <c r="G297" i="11"/>
  <c r="H297" i="11" s="1"/>
  <c r="G47" i="11"/>
  <c r="H47" i="11" s="1"/>
  <c r="G40" i="11"/>
  <c r="H40" i="11" s="1"/>
  <c r="L14" i="11" s="1"/>
  <c r="G214" i="11"/>
  <c r="H214" i="11" s="1"/>
  <c r="G87" i="11"/>
  <c r="H87" i="11" s="1"/>
  <c r="G128" i="11"/>
  <c r="H128" i="11" s="1"/>
  <c r="G276" i="11"/>
  <c r="H276" i="11" s="1"/>
  <c r="G270" i="11"/>
  <c r="H270" i="11" s="1"/>
  <c r="G62" i="11"/>
  <c r="H62" i="11" s="1"/>
  <c r="G200" i="11"/>
  <c r="H200" i="11" s="1"/>
  <c r="G292" i="11"/>
  <c r="H292" i="11" s="1"/>
  <c r="G170" i="11"/>
  <c r="H170" i="11" s="1"/>
  <c r="G66" i="11"/>
  <c r="H66" i="11" s="1"/>
  <c r="G75" i="11"/>
  <c r="H75" i="11" s="1"/>
  <c r="G33" i="11"/>
  <c r="H33" i="11" s="1"/>
  <c r="G139" i="11"/>
  <c r="H139" i="11" s="1"/>
  <c r="G209" i="11"/>
  <c r="H209" i="11" s="1"/>
  <c r="G228" i="11"/>
  <c r="H228" i="11" s="1"/>
  <c r="G250" i="11"/>
  <c r="H250" i="11" s="1"/>
  <c r="G218" i="11"/>
  <c r="H218" i="11" s="1"/>
  <c r="G301" i="11"/>
  <c r="H301" i="11" s="1"/>
  <c r="G215" i="11"/>
  <c r="H215" i="11" s="1"/>
  <c r="G56" i="11"/>
  <c r="H56" i="11" s="1"/>
  <c r="G96" i="11"/>
  <c r="H96" i="11" s="1"/>
  <c r="G294" i="11"/>
  <c r="H294" i="11" s="1"/>
  <c r="G142" i="11"/>
  <c r="H142" i="11" s="1"/>
  <c r="G129" i="11"/>
  <c r="H129" i="11" s="1"/>
  <c r="G303" i="11"/>
  <c r="H303" i="11" s="1"/>
  <c r="G103" i="11"/>
  <c r="H103" i="11" s="1"/>
  <c r="G104" i="11"/>
  <c r="H104" i="11" s="1"/>
  <c r="G272" i="11"/>
  <c r="H272" i="11" s="1"/>
  <c r="G251" i="11"/>
  <c r="H251" i="11" s="1"/>
  <c r="G118" i="11"/>
  <c r="H118" i="11" s="1"/>
  <c r="G163" i="11"/>
  <c r="H163" i="11" s="1"/>
  <c r="G236" i="11"/>
  <c r="H236" i="11" s="1"/>
  <c r="G92" i="11"/>
  <c r="H92" i="11" s="1"/>
  <c r="G222" i="11"/>
  <c r="H222" i="11" s="1"/>
  <c r="G293" i="11"/>
  <c r="H293" i="11" s="1"/>
  <c r="G95" i="11"/>
  <c r="H95" i="11" s="1"/>
  <c r="G284" i="11"/>
  <c r="H284" i="11" s="1"/>
  <c r="G165" i="11"/>
  <c r="H165" i="11" s="1"/>
  <c r="G119" i="11"/>
  <c r="H119" i="11" s="1"/>
  <c r="G249" i="11"/>
  <c r="H249" i="11" s="1"/>
  <c r="G244" i="11"/>
  <c r="H244" i="11" s="1"/>
  <c r="G255" i="11"/>
  <c r="H255" i="11" s="1"/>
  <c r="G136" i="11"/>
  <c r="H136" i="11" s="1"/>
  <c r="G49" i="11"/>
  <c r="H49" i="11" s="1"/>
  <c r="G111" i="11"/>
  <c r="H111" i="11" s="1"/>
  <c r="G29" i="11"/>
  <c r="H29" i="11" s="1"/>
  <c r="G85" i="11"/>
  <c r="H85" i="11" s="1"/>
  <c r="G189" i="11"/>
  <c r="H189" i="11" s="1"/>
  <c r="G22" i="11"/>
  <c r="H22" i="11" s="1"/>
  <c r="G278" i="11"/>
  <c r="H278" i="11" s="1"/>
  <c r="G90" i="11"/>
  <c r="H90" i="11" s="1"/>
  <c r="G17" i="11"/>
  <c r="H17" i="11" s="1"/>
  <c r="G219" i="11"/>
  <c r="H219" i="11" s="1"/>
  <c r="G135" i="11"/>
  <c r="H135" i="11" s="1"/>
  <c r="G191" i="11"/>
  <c r="H191" i="11" s="1"/>
  <c r="G63" i="11"/>
  <c r="H63" i="11" s="1"/>
  <c r="G153" i="11"/>
  <c r="H153" i="11" s="1"/>
  <c r="G168" i="11"/>
  <c r="H168" i="11" s="1"/>
  <c r="G25" i="11"/>
  <c r="H25" i="11" s="1"/>
  <c r="G264" i="11"/>
  <c r="H264" i="11" s="1"/>
  <c r="G287" i="11"/>
  <c r="H287" i="11" s="1"/>
  <c r="G261" i="11"/>
  <c r="H261" i="11" s="1"/>
  <c r="G186" i="11"/>
  <c r="H186" i="11" s="1"/>
  <c r="G71" i="11"/>
  <c r="H71" i="11" s="1"/>
  <c r="G172" i="11"/>
  <c r="H172" i="11" s="1"/>
  <c r="G116" i="11"/>
  <c r="H116" i="11" s="1"/>
  <c r="G113" i="11"/>
  <c r="H113" i="11" s="1"/>
  <c r="G94" i="11"/>
  <c r="H94" i="11" s="1"/>
  <c r="G144" i="11"/>
  <c r="H144" i="11" s="1"/>
  <c r="G52" i="11"/>
  <c r="H52" i="11" s="1"/>
  <c r="G305" i="11"/>
  <c r="H305" i="11" s="1"/>
  <c r="G198" i="11"/>
  <c r="H198" i="11" s="1"/>
  <c r="G262" i="11"/>
  <c r="H262" i="11" s="1"/>
  <c r="G265" i="11"/>
  <c r="H265" i="11" s="1"/>
  <c r="G125" i="11"/>
  <c r="H125" i="11" s="1"/>
  <c r="G102" i="11"/>
  <c r="H102" i="11" s="1"/>
  <c r="G77" i="11"/>
  <c r="H77" i="11" s="1"/>
  <c r="G227" i="11"/>
  <c r="H227" i="11" s="1"/>
  <c r="G216" i="11"/>
  <c r="H216" i="11" s="1"/>
  <c r="G60" i="11"/>
  <c r="H60" i="11" s="1"/>
  <c r="G101" i="11"/>
  <c r="H101" i="11" s="1"/>
  <c r="G245" i="11"/>
  <c r="H245" i="11" s="1"/>
  <c r="G121" i="11"/>
  <c r="H121" i="11" s="1"/>
  <c r="G38" i="11"/>
  <c r="H38" i="11" s="1"/>
  <c r="G67" i="11"/>
  <c r="H67" i="11" s="1"/>
  <c r="G115" i="11"/>
  <c r="H115" i="11" s="1"/>
  <c r="G124" i="11"/>
  <c r="H124" i="11" s="1"/>
  <c r="G263" i="11"/>
  <c r="H263" i="11" s="1"/>
  <c r="G55" i="11"/>
  <c r="H55" i="11" s="1"/>
  <c r="G32" i="11"/>
  <c r="H32" i="11" s="1"/>
  <c r="G274" i="11"/>
  <c r="H274" i="11" s="1"/>
  <c r="G13" i="11"/>
  <c r="H13" i="11" s="1"/>
  <c r="G150" i="11"/>
  <c r="H150" i="11" s="1"/>
  <c r="G185" i="11"/>
  <c r="H185" i="11" s="1"/>
  <c r="G291" i="11"/>
  <c r="H291" i="11" s="1"/>
  <c r="G283" i="11"/>
  <c r="H283" i="11" s="1"/>
  <c r="G155" i="11"/>
  <c r="H155" i="11" s="1"/>
  <c r="G78" i="11"/>
  <c r="H78" i="11" s="1"/>
  <c r="G20" i="11"/>
  <c r="H20" i="11" s="1"/>
  <c r="G23" i="11"/>
  <c r="H23" i="11" s="1"/>
  <c r="G164" i="11"/>
  <c r="H164" i="11" s="1"/>
  <c r="G149" i="11"/>
  <c r="H149" i="11" s="1"/>
  <c r="G27" i="11"/>
  <c r="H27" i="11" s="1"/>
  <c r="G177" i="11"/>
  <c r="H177" i="11" s="1"/>
  <c r="G306" i="11"/>
  <c r="H306" i="11" s="1"/>
  <c r="G98" i="11"/>
  <c r="H98" i="11" s="1"/>
  <c r="G161" i="11"/>
  <c r="H161" i="11" s="1"/>
  <c r="G59" i="11"/>
  <c r="H59" i="11" s="1"/>
  <c r="G154" i="11"/>
  <c r="H154" i="11" s="1"/>
  <c r="G197" i="11"/>
  <c r="H197" i="11" s="1"/>
  <c r="G254" i="11"/>
  <c r="H254" i="11" s="1"/>
  <c r="G173" i="11"/>
  <c r="H173" i="11" s="1"/>
  <c r="G167" i="11"/>
  <c r="H167" i="11" s="1"/>
  <c r="G93" i="11"/>
  <c r="H93" i="11" s="1"/>
  <c r="G122" i="11"/>
  <c r="H122" i="11" s="1"/>
  <c r="G243" i="11"/>
  <c r="H243" i="11" s="1"/>
  <c r="G34" i="11"/>
  <c r="H34" i="11" s="1"/>
  <c r="G268" i="11"/>
  <c r="H268" i="11" s="1"/>
  <c r="G160" i="11"/>
  <c r="H160" i="11" s="1"/>
  <c r="G273" i="11"/>
  <c r="H273" i="11" s="1"/>
  <c r="G285" i="11"/>
  <c r="H285" i="11" s="1"/>
  <c r="G295" i="11"/>
  <c r="H295" i="11" s="1"/>
  <c r="G120" i="11"/>
  <c r="H120" i="11" s="1"/>
  <c r="G201" i="11"/>
  <c r="H201" i="11" s="1"/>
  <c r="G235" i="11"/>
  <c r="H235" i="11" s="1"/>
  <c r="G193" i="11"/>
  <c r="H193" i="11" s="1"/>
  <c r="G28" i="11"/>
  <c r="H28" i="11" s="1"/>
  <c r="G39" i="11"/>
  <c r="H39" i="11" s="1"/>
  <c r="G288" i="11"/>
  <c r="H288" i="11" s="1"/>
  <c r="G166" i="11"/>
  <c r="H166" i="11" s="1"/>
  <c r="G279" i="11"/>
  <c r="H279" i="11" s="1"/>
  <c r="G31" i="11"/>
  <c r="H31" i="11" s="1"/>
  <c r="G35" i="11"/>
  <c r="H35" i="11" s="1"/>
  <c r="G88" i="11"/>
  <c r="H88" i="11" s="1"/>
  <c r="G156" i="11"/>
  <c r="H156" i="11" s="1"/>
  <c r="G300" i="11"/>
  <c r="H300" i="11" s="1"/>
  <c r="G211" i="11"/>
  <c r="H211" i="11" s="1"/>
  <c r="G207" i="11"/>
  <c r="H207" i="11" s="1"/>
  <c r="G123" i="11"/>
  <c r="H123" i="11" s="1"/>
  <c r="G259" i="11"/>
  <c r="H259" i="11" s="1"/>
  <c r="G53" i="11"/>
  <c r="H53" i="11" s="1"/>
  <c r="G204" i="11"/>
  <c r="H204" i="11" s="1"/>
  <c r="G114" i="11"/>
  <c r="H114" i="11" s="1"/>
  <c r="G225" i="11"/>
  <c r="H225" i="11" s="1"/>
  <c r="G58" i="11"/>
  <c r="H58" i="11" s="1"/>
  <c r="G152" i="11"/>
  <c r="H152" i="11" s="1"/>
  <c r="G100" i="11"/>
  <c r="H100" i="11" s="1"/>
  <c r="G127" i="11"/>
  <c r="H127" i="11" s="1"/>
  <c r="G210" i="11"/>
  <c r="H210" i="11" s="1"/>
  <c r="G240" i="11"/>
  <c r="H240" i="11" s="1"/>
  <c r="G182" i="11"/>
  <c r="H182" i="11" s="1"/>
  <c r="G145" i="11"/>
  <c r="H145" i="11" s="1"/>
  <c r="G110" i="11"/>
  <c r="H110" i="11" s="1"/>
  <c r="G37" i="11"/>
  <c r="H37" i="11" s="1"/>
  <c r="G296" i="11"/>
  <c r="H296" i="11" s="1"/>
  <c r="G171" i="11"/>
  <c r="H171" i="11" s="1"/>
  <c r="G206" i="11"/>
  <c r="H206" i="11" s="1"/>
  <c r="G81" i="11"/>
  <c r="H81" i="11" s="1"/>
  <c r="G181" i="11"/>
  <c r="H181" i="11" s="1"/>
  <c r="G267" i="11"/>
  <c r="H267" i="11" s="1"/>
  <c r="G298" i="11"/>
  <c r="H298" i="11" s="1"/>
  <c r="G247" i="11"/>
  <c r="H247" i="11" s="1"/>
  <c r="G304" i="11"/>
  <c r="H304" i="11" s="1"/>
  <c r="G70" i="11"/>
  <c r="H70" i="11" s="1"/>
  <c r="G43" i="11"/>
  <c r="H43" i="11" s="1"/>
  <c r="G82" i="11"/>
  <c r="H82" i="11" s="1"/>
  <c r="G48" i="11"/>
  <c r="H48" i="11" s="1"/>
  <c r="G232" i="11"/>
  <c r="H232" i="11" s="1"/>
  <c r="G162" i="11"/>
  <c r="H162" i="11" s="1"/>
  <c r="G54" i="11"/>
  <c r="H54" i="11" s="1"/>
  <c r="G280" i="11"/>
  <c r="H280" i="11" s="1"/>
  <c r="G289" i="11"/>
  <c r="H289" i="11" s="1"/>
  <c r="G76" i="11"/>
  <c r="H76" i="11" s="1"/>
  <c r="G74" i="11"/>
  <c r="H74" i="11" s="1"/>
  <c r="G117" i="11"/>
  <c r="H117" i="11" s="1"/>
  <c r="G65" i="11"/>
  <c r="H65" i="11" s="1"/>
  <c r="G159" i="11"/>
  <c r="H159" i="11" s="1"/>
  <c r="G61" i="11"/>
  <c r="H61" i="11" s="1"/>
  <c r="G36" i="11"/>
  <c r="H36" i="11" s="1"/>
  <c r="G69" i="11"/>
  <c r="H69" i="11" s="1"/>
  <c r="G239" i="11"/>
  <c r="H239" i="11" s="1"/>
  <c r="G131" i="11"/>
  <c r="H131" i="11" s="1"/>
  <c r="G146" i="11"/>
  <c r="H146" i="11" s="1"/>
  <c r="G275" i="11"/>
  <c r="H275" i="11" s="1"/>
  <c r="G212" i="11"/>
  <c r="H212" i="11" s="1"/>
  <c r="G45" i="11"/>
  <c r="H45" i="11" s="1"/>
  <c r="G86" i="11"/>
  <c r="H86" i="11" s="1"/>
  <c r="G237" i="11"/>
  <c r="H237" i="11" s="1"/>
  <c r="G195" i="11"/>
  <c r="H195" i="11" s="1"/>
  <c r="G108" i="11"/>
  <c r="H108" i="11" s="1"/>
  <c r="G248" i="11"/>
  <c r="H248" i="11" s="1"/>
  <c r="G141" i="11"/>
  <c r="H141" i="11" s="1"/>
  <c r="G299" i="11"/>
  <c r="H299" i="11" s="1"/>
  <c r="G233" i="11"/>
  <c r="H233" i="11" s="1"/>
  <c r="G109" i="11"/>
  <c r="H109" i="11" s="1"/>
  <c r="G256" i="11"/>
  <c r="H256" i="11" s="1"/>
  <c r="G224" i="11"/>
  <c r="H224" i="11" s="1"/>
  <c r="G107" i="11"/>
  <c r="H107" i="11" s="1"/>
  <c r="G26" i="11"/>
  <c r="H26" i="11" s="1"/>
  <c r="G231" i="11"/>
  <c r="H231" i="11" s="1"/>
  <c r="G241" i="11"/>
  <c r="H241" i="11" s="1"/>
  <c r="G147" i="11"/>
  <c r="H147" i="11" s="1"/>
  <c r="G252" i="11"/>
  <c r="H252" i="11" s="1"/>
  <c r="G137" i="11"/>
  <c r="H137" i="11" s="1"/>
  <c r="G112" i="11"/>
  <c r="H112" i="11" s="1"/>
  <c r="G187" i="11"/>
  <c r="H187" i="11" s="1"/>
  <c r="G234" i="11"/>
  <c r="H234" i="11" s="1"/>
  <c r="G174" i="11"/>
  <c r="H174" i="11" s="1"/>
  <c r="G223" i="11"/>
  <c r="H223" i="11" s="1"/>
  <c r="G169" i="11"/>
  <c r="H169" i="11" s="1"/>
  <c r="G15" i="11"/>
  <c r="H15" i="11" s="1"/>
  <c r="G286" i="11"/>
  <c r="H286" i="11" s="1"/>
  <c r="G213" i="11"/>
  <c r="H213" i="11" s="1"/>
  <c r="G83" i="11"/>
  <c r="H83" i="11" s="1"/>
  <c r="G57" i="11"/>
  <c r="H57" i="11" s="1"/>
  <c r="G180" i="11"/>
  <c r="H180" i="11" s="1"/>
  <c r="G271" i="11"/>
  <c r="H271" i="11" s="1"/>
  <c r="G16" i="11"/>
  <c r="H16" i="11" s="1"/>
  <c r="G242" i="11"/>
  <c r="H242" i="11" s="1"/>
  <c r="G99" i="11"/>
  <c r="H99" i="11" s="1"/>
  <c r="G220" i="11"/>
  <c r="H220" i="11" s="1"/>
  <c r="G246" i="11"/>
  <c r="H246" i="11" s="1"/>
  <c r="G46" i="11"/>
  <c r="H46" i="11" s="1"/>
  <c r="G91" i="11"/>
  <c r="H91" i="11" s="1"/>
  <c r="G73" i="11"/>
  <c r="H73" i="11" s="1"/>
  <c r="G253" i="11"/>
  <c r="H253" i="11" s="1"/>
  <c r="G260" i="11"/>
  <c r="H260" i="11" s="1"/>
  <c r="G290" i="11"/>
  <c r="H290" i="11" s="1"/>
  <c r="G277" i="11"/>
  <c r="H277" i="11" s="1"/>
  <c r="G126" i="11"/>
  <c r="H126" i="11" s="1"/>
  <c r="G24" i="11"/>
  <c r="H24" i="11" s="1"/>
  <c r="G106" i="11"/>
  <c r="H106" i="11" s="1"/>
  <c r="G184" i="11"/>
  <c r="H184" i="11" s="1"/>
  <c r="G79" i="11"/>
  <c r="H79" i="11" s="1"/>
  <c r="G130" i="11"/>
  <c r="H130" i="11" s="1"/>
  <c r="G138" i="11"/>
  <c r="H138" i="11" s="1"/>
  <c r="G51" i="11"/>
  <c r="H51" i="11" s="1"/>
  <c r="G42" i="11"/>
  <c r="H42" i="11" s="1"/>
  <c r="G175" i="11"/>
  <c r="H175" i="11" s="1"/>
  <c r="G97" i="11"/>
  <c r="H97" i="11" s="1"/>
  <c r="G84" i="11"/>
  <c r="H84" i="11" s="1"/>
  <c r="G281" i="11"/>
  <c r="H281" i="11" s="1"/>
  <c r="G192" i="11"/>
  <c r="H192" i="11" s="1"/>
  <c r="G188" i="11"/>
  <c r="H188" i="11" s="1"/>
  <c r="G217" i="11"/>
  <c r="H217" i="11" s="1"/>
  <c r="G238" i="11"/>
  <c r="H238" i="11" s="1"/>
  <c r="G157" i="11"/>
  <c r="H157" i="11" s="1"/>
  <c r="G80" i="11"/>
  <c r="H80" i="11" s="1"/>
  <c r="G68" i="11"/>
  <c r="H68" i="11" s="1"/>
  <c r="G208" i="11"/>
  <c r="H208" i="11" s="1"/>
  <c r="G221" i="11"/>
  <c r="H221" i="11" s="1"/>
  <c r="G202" i="11"/>
  <c r="H202" i="11" s="1"/>
  <c r="G190" i="11"/>
  <c r="H190" i="11" s="1"/>
  <c r="G269" i="11"/>
  <c r="H269" i="11" s="1"/>
  <c r="G134" i="11"/>
  <c r="H134" i="11" s="1"/>
  <c r="G18" i="11"/>
  <c r="H18" i="11" s="1"/>
  <c r="L17" i="11" s="1"/>
  <c r="D39" i="16" s="1"/>
  <c r="G64" i="11"/>
  <c r="H64" i="11" s="1"/>
  <c r="G196" i="11"/>
  <c r="H196" i="11" s="1"/>
  <c r="G151" i="11"/>
  <c r="H151" i="11" s="1"/>
  <c r="G143" i="11"/>
  <c r="H143" i="11" s="1"/>
  <c r="G257" i="11"/>
  <c r="H257" i="11" s="1"/>
  <c r="G14" i="11"/>
  <c r="H14" i="11" s="1"/>
  <c r="L15" i="11" l="1"/>
  <c r="D37" i="16" s="1"/>
  <c r="E37" i="16" s="1"/>
  <c r="L16" i="11"/>
  <c r="D38" i="16" s="1"/>
  <c r="E38" i="16" s="1"/>
  <c r="L24" i="11"/>
  <c r="D46" i="16" s="1"/>
  <c r="L28" i="11"/>
  <c r="D50" i="16" s="1"/>
  <c r="E50" i="16" s="1"/>
  <c r="L20" i="11"/>
  <c r="D42" i="16" s="1"/>
  <c r="L34" i="11"/>
  <c r="D56" i="16" s="1"/>
  <c r="L33" i="11"/>
  <c r="D55" i="16" s="1"/>
  <c r="L21" i="11"/>
  <c r="D43" i="16" s="1"/>
  <c r="L22" i="11"/>
  <c r="D44" i="16" s="1"/>
  <c r="L18" i="11"/>
  <c r="D40" i="16" s="1"/>
  <c r="L26" i="11"/>
  <c r="D48" i="16" s="1"/>
  <c r="D36" i="16"/>
  <c r="L30" i="11"/>
  <c r="D52" i="16" s="1"/>
  <c r="L25" i="11"/>
  <c r="D47" i="16" s="1"/>
  <c r="L27" i="11"/>
  <c r="D49" i="16" s="1"/>
  <c r="L31" i="11"/>
  <c r="D53" i="16" s="1"/>
  <c r="L19" i="11"/>
  <c r="D41" i="16" s="1"/>
  <c r="E39" i="16"/>
  <c r="D12" i="16"/>
  <c r="L32" i="11"/>
  <c r="D54" i="16" s="1"/>
  <c r="L23" i="11"/>
  <c r="D45" i="16" s="1"/>
  <c r="L29" i="11"/>
  <c r="D51" i="16" s="1"/>
  <c r="D19" i="16"/>
  <c r="E46" i="16"/>
  <c r="L35" i="11"/>
  <c r="D57" i="16" s="1"/>
  <c r="D10" i="16" l="1"/>
  <c r="L13" i="11"/>
  <c r="D11" i="16"/>
  <c r="E11" i="16" s="1"/>
  <c r="D23" i="16"/>
  <c r="E23" i="16" s="1"/>
  <c r="E57" i="16"/>
  <c r="D30" i="16"/>
  <c r="E41" i="16"/>
  <c r="D14" i="16"/>
  <c r="D16" i="16"/>
  <c r="E43" i="16"/>
  <c r="E10" i="16"/>
  <c r="E53" i="16"/>
  <c r="D26" i="16"/>
  <c r="E36" i="16"/>
  <c r="D9" i="16"/>
  <c r="D58" i="16"/>
  <c r="E58" i="16" s="1"/>
  <c r="D21" i="16"/>
  <c r="E48" i="16"/>
  <c r="E55" i="16"/>
  <c r="D28" i="16"/>
  <c r="D25" i="16"/>
  <c r="E52" i="16"/>
  <c r="E54" i="16"/>
  <c r="D27" i="16"/>
  <c r="E19" i="16"/>
  <c r="E12" i="16"/>
  <c r="D22" i="16"/>
  <c r="E49" i="16"/>
  <c r="A10" i="14"/>
  <c r="E40" i="16"/>
  <c r="D13" i="16"/>
  <c r="D29" i="16"/>
  <c r="E56" i="16"/>
  <c r="D18" i="16"/>
  <c r="E45" i="16"/>
  <c r="E51" i="16"/>
  <c r="D24" i="16"/>
  <c r="D20" i="16"/>
  <c r="E47" i="16"/>
  <c r="D17" i="16"/>
  <c r="E44" i="16"/>
  <c r="E42" i="16"/>
  <c r="D15" i="16"/>
  <c r="E14" i="16" l="1"/>
  <c r="E17" i="16"/>
  <c r="E20" i="16"/>
  <c r="E18" i="16"/>
  <c r="E29" i="16"/>
  <c r="L16" i="14"/>
  <c r="L17" i="14" s="1"/>
  <c r="C10" i="14"/>
  <c r="B16" i="14"/>
  <c r="E16" i="14"/>
  <c r="E17" i="14" s="1"/>
  <c r="C16" i="14"/>
  <c r="I16" i="14"/>
  <c r="I17" i="14" s="1"/>
  <c r="D16" i="14"/>
  <c r="D17" i="14" s="1"/>
  <c r="F16" i="14"/>
  <c r="F17" i="14" s="1"/>
  <c r="K16" i="14"/>
  <c r="K17" i="14" s="1"/>
  <c r="G16" i="14"/>
  <c r="G17" i="14" s="1"/>
  <c r="H16" i="14"/>
  <c r="H17" i="14" s="1"/>
  <c r="J16" i="14"/>
  <c r="J17" i="14" s="1"/>
  <c r="E9" i="16"/>
  <c r="D31" i="16"/>
  <c r="E22" i="16"/>
  <c r="E25" i="16"/>
  <c r="E26" i="16"/>
  <c r="E30" i="16"/>
  <c r="E15" i="16"/>
  <c r="E24" i="16"/>
  <c r="E13" i="16"/>
  <c r="E21" i="16"/>
  <c r="E27" i="16"/>
  <c r="E28" i="16"/>
  <c r="E16" i="16"/>
  <c r="E31" i="16" l="1"/>
  <c r="L67" i="14"/>
  <c r="L65" i="14"/>
  <c r="L64" i="14"/>
  <c r="L62" i="14"/>
  <c r="L61" i="14"/>
  <c r="L55" i="14"/>
  <c r="L58" i="14"/>
  <c r="L56" i="14"/>
  <c r="L50" i="14"/>
  <c r="L52" i="14"/>
  <c r="L53" i="14"/>
  <c r="L69" i="14"/>
  <c r="L70" i="14"/>
  <c r="L54" i="14"/>
  <c r="L57" i="14"/>
  <c r="L59" i="14"/>
  <c r="L60" i="14"/>
  <c r="L68" i="14"/>
  <c r="L66" i="14"/>
  <c r="L49" i="14"/>
  <c r="L63" i="14"/>
  <c r="L51" i="14"/>
  <c r="F61" i="14"/>
  <c r="F58" i="14"/>
  <c r="F53" i="14"/>
  <c r="F59" i="14"/>
  <c r="F55" i="14"/>
  <c r="F65" i="14"/>
  <c r="F54" i="14"/>
  <c r="F57" i="14"/>
  <c r="F51" i="14"/>
  <c r="F60" i="14"/>
  <c r="F52" i="14"/>
  <c r="F50" i="14"/>
  <c r="F69" i="14"/>
  <c r="F68" i="14"/>
  <c r="F66" i="14"/>
  <c r="F70" i="14"/>
  <c r="F63" i="14"/>
  <c r="F64" i="14"/>
  <c r="F49" i="14"/>
  <c r="F67" i="14"/>
  <c r="F56" i="14"/>
  <c r="F62" i="14"/>
  <c r="H61" i="14"/>
  <c r="H58" i="14"/>
  <c r="H69" i="14"/>
  <c r="H52" i="14"/>
  <c r="H55" i="14"/>
  <c r="H56" i="14"/>
  <c r="H65" i="14"/>
  <c r="H49" i="14"/>
  <c r="H57" i="14"/>
  <c r="H64" i="14"/>
  <c r="H50" i="14"/>
  <c r="H62" i="14"/>
  <c r="H54" i="14"/>
  <c r="H67" i="14"/>
  <c r="H60" i="14"/>
  <c r="H59" i="14"/>
  <c r="H66" i="14"/>
  <c r="H70" i="14"/>
  <c r="H53" i="14"/>
  <c r="H63" i="14"/>
  <c r="H51" i="14"/>
  <c r="H68" i="14"/>
  <c r="D65" i="14"/>
  <c r="D58" i="14"/>
  <c r="D60" i="14"/>
  <c r="D69" i="14"/>
  <c r="D59" i="14"/>
  <c r="D68" i="14"/>
  <c r="D50" i="14"/>
  <c r="D49" i="14"/>
  <c r="D54" i="14"/>
  <c r="D66" i="14"/>
  <c r="D57" i="14"/>
  <c r="D52" i="14"/>
  <c r="D56" i="14"/>
  <c r="D51" i="14"/>
  <c r="D70" i="14"/>
  <c r="D53" i="14"/>
  <c r="D62" i="14"/>
  <c r="D64" i="14"/>
  <c r="D61" i="14"/>
  <c r="D55" i="14"/>
  <c r="D63" i="14"/>
  <c r="D67" i="14"/>
  <c r="B17" i="14"/>
  <c r="M16" i="14"/>
  <c r="D1" i="14" s="1"/>
  <c r="K61" i="14"/>
  <c r="K69" i="14"/>
  <c r="K67" i="14"/>
  <c r="K54" i="14"/>
  <c r="K65" i="14"/>
  <c r="K52" i="14"/>
  <c r="K64" i="14"/>
  <c r="K63" i="14"/>
  <c r="K50" i="14"/>
  <c r="K62" i="14"/>
  <c r="K55" i="14"/>
  <c r="K51" i="14"/>
  <c r="K59" i="14"/>
  <c r="K57" i="14"/>
  <c r="K49" i="14"/>
  <c r="K68" i="14"/>
  <c r="K53" i="14"/>
  <c r="K70" i="14"/>
  <c r="K58" i="14"/>
  <c r="K66" i="14"/>
  <c r="K60" i="14"/>
  <c r="K56" i="14"/>
  <c r="J56" i="14"/>
  <c r="J53" i="14"/>
  <c r="J69" i="14"/>
  <c r="J62" i="14"/>
  <c r="J55" i="14"/>
  <c r="J49" i="14"/>
  <c r="J61" i="14"/>
  <c r="J70" i="14"/>
  <c r="J60" i="14"/>
  <c r="J57" i="14"/>
  <c r="J50" i="14"/>
  <c r="J66" i="14"/>
  <c r="J59" i="14"/>
  <c r="J64" i="14"/>
  <c r="J54" i="14"/>
  <c r="J63" i="14"/>
  <c r="J58" i="14"/>
  <c r="J65" i="14"/>
  <c r="J52" i="14"/>
  <c r="J51" i="14"/>
  <c r="J68" i="14"/>
  <c r="J67" i="14"/>
  <c r="E58" i="14"/>
  <c r="E55" i="14"/>
  <c r="E66" i="14"/>
  <c r="E54" i="14"/>
  <c r="E65" i="14"/>
  <c r="E62" i="14"/>
  <c r="E49" i="14"/>
  <c r="E60" i="14"/>
  <c r="E57" i="14"/>
  <c r="E63" i="14"/>
  <c r="E64" i="14"/>
  <c r="E69" i="14"/>
  <c r="E68" i="14"/>
  <c r="E59" i="14"/>
  <c r="E52" i="14"/>
  <c r="E56" i="14"/>
  <c r="E50" i="14"/>
  <c r="E53" i="14"/>
  <c r="E67" i="14"/>
  <c r="E61" i="14"/>
  <c r="E51" i="14"/>
  <c r="E70" i="14"/>
  <c r="G59" i="14"/>
  <c r="G49" i="14"/>
  <c r="G55" i="14"/>
  <c r="G63" i="14"/>
  <c r="G50" i="14"/>
  <c r="G52" i="14"/>
  <c r="G57" i="14"/>
  <c r="G65" i="14"/>
  <c r="G69" i="14"/>
  <c r="G64" i="14"/>
  <c r="G67" i="14"/>
  <c r="G61" i="14"/>
  <c r="G53" i="14"/>
  <c r="G56" i="14"/>
  <c r="G68" i="14"/>
  <c r="G60" i="14"/>
  <c r="G54" i="14"/>
  <c r="G62" i="14"/>
  <c r="G58" i="14"/>
  <c r="G66" i="14"/>
  <c r="G51" i="14"/>
  <c r="G70" i="14"/>
  <c r="I69" i="14"/>
  <c r="I52" i="14"/>
  <c r="I58" i="14"/>
  <c r="I56" i="14"/>
  <c r="I53" i="14"/>
  <c r="I49" i="14"/>
  <c r="I57" i="14"/>
  <c r="I63" i="14"/>
  <c r="I67" i="14"/>
  <c r="I55" i="14"/>
  <c r="I51" i="14"/>
  <c r="I50" i="14"/>
  <c r="I65" i="14"/>
  <c r="I68" i="14"/>
  <c r="I54" i="14"/>
  <c r="I59" i="14"/>
  <c r="I62" i="14"/>
  <c r="I70" i="14"/>
  <c r="I60" i="14"/>
  <c r="I61" i="14"/>
  <c r="I64" i="14"/>
  <c r="I66" i="14"/>
  <c r="I97" i="14" l="1"/>
  <c r="I92" i="14"/>
  <c r="I96" i="14"/>
  <c r="G78" i="14"/>
  <c r="G87" i="14"/>
  <c r="E97" i="14"/>
  <c r="E94" i="14"/>
  <c r="E83" i="14"/>
  <c r="E96" i="14"/>
  <c r="E92" i="14"/>
  <c r="J85" i="14"/>
  <c r="J76" i="14"/>
  <c r="J71" i="14"/>
  <c r="K95" i="14"/>
  <c r="K90" i="14"/>
  <c r="K88" i="14"/>
  <c r="D78" i="14"/>
  <c r="D76" i="14"/>
  <c r="D71" i="14"/>
  <c r="D96" i="14"/>
  <c r="H82" i="14"/>
  <c r="H88" i="14"/>
  <c r="F84" i="14"/>
  <c r="F86" i="14"/>
  <c r="L84" i="14"/>
  <c r="L91" i="14"/>
  <c r="I80" i="14"/>
  <c r="G89" i="14"/>
  <c r="E79" i="14"/>
  <c r="E91" i="14"/>
  <c r="E76" i="14"/>
  <c r="E71" i="14"/>
  <c r="J81" i="14"/>
  <c r="J86" i="14"/>
  <c r="J82" i="14"/>
  <c r="K83" i="14"/>
  <c r="K78" i="14"/>
  <c r="K91" i="14"/>
  <c r="K96" i="14"/>
  <c r="D91" i="14"/>
  <c r="D84" i="14"/>
  <c r="D86" i="14"/>
  <c r="D92" i="14"/>
  <c r="H94" i="14"/>
  <c r="H92" i="14"/>
  <c r="H79" i="14"/>
  <c r="F90" i="14"/>
  <c r="F78" i="14"/>
  <c r="F80" i="14"/>
  <c r="L78" i="14"/>
  <c r="L81" i="14"/>
  <c r="L92" i="14"/>
  <c r="I93" i="14"/>
  <c r="I87" i="14"/>
  <c r="I86" i="14"/>
  <c r="I95" i="14"/>
  <c r="I78" i="14"/>
  <c r="I90" i="14"/>
  <c r="I79" i="14"/>
  <c r="G97" i="14"/>
  <c r="G80" i="14"/>
  <c r="G91" i="14"/>
  <c r="E88" i="14"/>
  <c r="E90" i="14"/>
  <c r="E85" i="14"/>
  <c r="J92" i="14"/>
  <c r="J91" i="14"/>
  <c r="J93" i="14"/>
  <c r="J88" i="14"/>
  <c r="J89" i="14"/>
  <c r="K85" i="14"/>
  <c r="K80" i="14"/>
  <c r="K84" i="14"/>
  <c r="K92" i="14"/>
  <c r="D94" i="14"/>
  <c r="D82" i="14"/>
  <c r="D80" i="14"/>
  <c r="D93" i="14"/>
  <c r="H95" i="14"/>
  <c r="H80" i="14"/>
  <c r="H86" i="14"/>
  <c r="H77" i="14"/>
  <c r="H84" i="14"/>
  <c r="F94" i="14"/>
  <c r="F97" i="14"/>
  <c r="F96" i="14"/>
  <c r="F77" i="14"/>
  <c r="F85" i="14"/>
  <c r="L86" i="14"/>
  <c r="L97" i="14"/>
  <c r="L71" i="14"/>
  <c r="L96" i="14"/>
  <c r="L79" i="14"/>
  <c r="L83" i="14"/>
  <c r="L88" i="14"/>
  <c r="L94" i="14"/>
  <c r="I85" i="14"/>
  <c r="G85" i="14"/>
  <c r="G92" i="14"/>
  <c r="G79" i="14"/>
  <c r="G76" i="14"/>
  <c r="G71" i="14"/>
  <c r="E86" i="14"/>
  <c r="E87" i="14"/>
  <c r="E93" i="14"/>
  <c r="J94" i="14"/>
  <c r="J79" i="14"/>
  <c r="J90" i="14"/>
  <c r="J84" i="14"/>
  <c r="J80" i="14"/>
  <c r="K97" i="14"/>
  <c r="K94" i="14"/>
  <c r="C60" i="14"/>
  <c r="C65" i="14"/>
  <c r="C64" i="14"/>
  <c r="C69" i="14"/>
  <c r="C54" i="14"/>
  <c r="C59" i="14"/>
  <c r="C57" i="14"/>
  <c r="C66" i="14"/>
  <c r="C49" i="14"/>
  <c r="C55" i="14"/>
  <c r="C51" i="14"/>
  <c r="C58" i="14"/>
  <c r="C63" i="14"/>
  <c r="C70" i="14"/>
  <c r="C52" i="14"/>
  <c r="C68" i="14"/>
  <c r="C53" i="14"/>
  <c r="C61" i="14"/>
  <c r="C62" i="14"/>
  <c r="C67" i="14"/>
  <c r="C50" i="14"/>
  <c r="C56" i="14"/>
  <c r="D89" i="14"/>
  <c r="D95" i="14"/>
  <c r="D85" i="14"/>
  <c r="H90" i="14"/>
  <c r="H76" i="14"/>
  <c r="H71" i="14"/>
  <c r="H96" i="14"/>
  <c r="F91" i="14"/>
  <c r="F87" i="14"/>
  <c r="F92" i="14"/>
  <c r="L76" i="14"/>
  <c r="L95" i="14"/>
  <c r="I89" i="14"/>
  <c r="I77" i="14"/>
  <c r="I76" i="14"/>
  <c r="I71" i="14"/>
  <c r="G95" i="14"/>
  <c r="G94" i="14"/>
  <c r="G77" i="14"/>
  <c r="G86" i="14"/>
  <c r="E78" i="14"/>
  <c r="E77" i="14"/>
  <c r="E82" i="14"/>
  <c r="J95" i="14"/>
  <c r="J87" i="14"/>
  <c r="J97" i="14"/>
  <c r="J83" i="14"/>
  <c r="K93" i="14"/>
  <c r="K76" i="14"/>
  <c r="K71" i="14"/>
  <c r="K82" i="14"/>
  <c r="K77" i="14"/>
  <c r="D90" i="14"/>
  <c r="D83" i="14"/>
  <c r="H93" i="14"/>
  <c r="H91" i="14"/>
  <c r="F83" i="14"/>
  <c r="F95" i="14"/>
  <c r="F81" i="14"/>
  <c r="F82" i="14"/>
  <c r="L87" i="14"/>
  <c r="L77" i="14"/>
  <c r="L82" i="14"/>
  <c r="I91" i="14"/>
  <c r="I88" i="14"/>
  <c r="I81" i="14"/>
  <c r="I82" i="14"/>
  <c r="I94" i="14"/>
  <c r="I84" i="14"/>
  <c r="I83" i="14"/>
  <c r="G93" i="14"/>
  <c r="G81" i="14"/>
  <c r="G83" i="14"/>
  <c r="G88" i="14"/>
  <c r="G96" i="14"/>
  <c r="G84" i="14"/>
  <c r="G90" i="14"/>
  <c r="G82" i="14"/>
  <c r="E80" i="14"/>
  <c r="E95" i="14"/>
  <c r="E84" i="14"/>
  <c r="E89" i="14"/>
  <c r="E81" i="14"/>
  <c r="J78" i="14"/>
  <c r="J77" i="14"/>
  <c r="J96" i="14"/>
  <c r="K87" i="14"/>
  <c r="K86" i="14"/>
  <c r="K89" i="14"/>
  <c r="K79" i="14"/>
  <c r="K81" i="14"/>
  <c r="D88" i="14"/>
  <c r="D97" i="14"/>
  <c r="D79" i="14"/>
  <c r="D81" i="14"/>
  <c r="D77" i="14"/>
  <c r="D87" i="14"/>
  <c r="H78" i="14"/>
  <c r="H97" i="14"/>
  <c r="H87" i="14"/>
  <c r="H81" i="14"/>
  <c r="H89" i="14"/>
  <c r="H83" i="14"/>
  <c r="H85" i="14"/>
  <c r="F89" i="14"/>
  <c r="F76" i="14"/>
  <c r="F71" i="14"/>
  <c r="F93" i="14"/>
  <c r="F79" i="14"/>
  <c r="F88" i="14"/>
  <c r="L90" i="14"/>
  <c r="L93" i="14"/>
  <c r="L80" i="14"/>
  <c r="L85" i="14"/>
  <c r="L89" i="14"/>
  <c r="K98" i="14" l="1"/>
  <c r="C78" i="14"/>
  <c r="M51" i="14"/>
  <c r="C84" i="14"/>
  <c r="M57" i="14"/>
  <c r="C91" i="14"/>
  <c r="M64" i="14"/>
  <c r="G98" i="14"/>
  <c r="D98" i="14"/>
  <c r="I98" i="14"/>
  <c r="C94" i="14"/>
  <c r="M67" i="14"/>
  <c r="C80" i="14"/>
  <c r="M53" i="14"/>
  <c r="C79" i="14"/>
  <c r="M52" i="14"/>
  <c r="C85" i="14"/>
  <c r="M58" i="14"/>
  <c r="C76" i="14"/>
  <c r="C71" i="14"/>
  <c r="M49" i="14"/>
  <c r="C81" i="14"/>
  <c r="M54" i="14"/>
  <c r="L98" i="14"/>
  <c r="C83" i="14"/>
  <c r="M56" i="14"/>
  <c r="C89" i="14"/>
  <c r="M62" i="14"/>
  <c r="C93" i="14"/>
  <c r="M66" i="14"/>
  <c r="C96" i="14"/>
  <c r="M69" i="14"/>
  <c r="C87" i="14"/>
  <c r="M60" i="14"/>
  <c r="E98" i="14"/>
  <c r="F98" i="14"/>
  <c r="H98" i="14"/>
  <c r="C77" i="14"/>
  <c r="M50" i="14"/>
  <c r="C88" i="14"/>
  <c r="M61" i="14"/>
  <c r="C95" i="14"/>
  <c r="M68" i="14"/>
  <c r="C97" i="14"/>
  <c r="M70" i="14"/>
  <c r="C90" i="14"/>
  <c r="M63" i="14"/>
  <c r="C82" i="14"/>
  <c r="M55" i="14"/>
  <c r="C86" i="14"/>
  <c r="M59" i="14"/>
  <c r="C92" i="14"/>
  <c r="M65" i="14"/>
  <c r="J98" i="14"/>
  <c r="N59" i="14" l="1"/>
  <c r="F46" i="16"/>
  <c r="G46" i="16" s="1"/>
  <c r="M86" i="14"/>
  <c r="N60" i="14"/>
  <c r="F47" i="16"/>
  <c r="G47" i="16" s="1"/>
  <c r="M87" i="14"/>
  <c r="M80" i="14"/>
  <c r="N53" i="14"/>
  <c r="F40" i="16"/>
  <c r="G40" i="16" s="1"/>
  <c r="M91" i="14"/>
  <c r="F51" i="16"/>
  <c r="G51" i="16" s="1"/>
  <c r="N64" i="14"/>
  <c r="M95" i="14"/>
  <c r="F55" i="16"/>
  <c r="G55" i="16" s="1"/>
  <c r="N68" i="14"/>
  <c r="M77" i="14"/>
  <c r="N50" i="14"/>
  <c r="F37" i="16"/>
  <c r="G37" i="16" s="1"/>
  <c r="N58" i="14"/>
  <c r="M85" i="14"/>
  <c r="F45" i="16"/>
  <c r="G45" i="16" s="1"/>
  <c r="M97" i="14"/>
  <c r="N70" i="14"/>
  <c r="F57" i="16"/>
  <c r="G57" i="16" s="1"/>
  <c r="N61" i="14"/>
  <c r="F48" i="16"/>
  <c r="G48" i="16" s="1"/>
  <c r="M88" i="14"/>
  <c r="M83" i="14"/>
  <c r="N56" i="14"/>
  <c r="F43" i="16"/>
  <c r="G43" i="16" s="1"/>
  <c r="M79" i="14"/>
  <c r="F39" i="16"/>
  <c r="G39" i="16" s="1"/>
  <c r="N52" i="14"/>
  <c r="M90" i="14"/>
  <c r="F50" i="16"/>
  <c r="G50" i="16" s="1"/>
  <c r="N63" i="14"/>
  <c r="M89" i="14"/>
  <c r="F49" i="16"/>
  <c r="G49" i="16" s="1"/>
  <c r="N62" i="14"/>
  <c r="C98" i="14"/>
  <c r="N57" i="14"/>
  <c r="M84" i="14"/>
  <c r="F44" i="16"/>
  <c r="G44" i="16" s="1"/>
  <c r="F53" i="16"/>
  <c r="G53" i="16" s="1"/>
  <c r="M93" i="14"/>
  <c r="N66" i="14"/>
  <c r="M76" i="14"/>
  <c r="F36" i="16"/>
  <c r="M71" i="14"/>
  <c r="C72" i="14" s="1"/>
  <c r="N49" i="14"/>
  <c r="N54" i="14"/>
  <c r="M81" i="14"/>
  <c r="F41" i="16"/>
  <c r="G41" i="16" s="1"/>
  <c r="M94" i="14"/>
  <c r="N67" i="14"/>
  <c r="F54" i="16"/>
  <c r="G54" i="16" s="1"/>
  <c r="N51" i="14"/>
  <c r="F38" i="16"/>
  <c r="G38" i="16" s="1"/>
  <c r="M78" i="14"/>
  <c r="M92" i="14"/>
  <c r="N65" i="14"/>
  <c r="F52" i="16"/>
  <c r="G52" i="16" s="1"/>
  <c r="M82" i="14"/>
  <c r="N55" i="14"/>
  <c r="F42" i="16"/>
  <c r="G42" i="16" s="1"/>
  <c r="N69" i="14"/>
  <c r="M96" i="14"/>
  <c r="F56" i="16"/>
  <c r="G56" i="16" s="1"/>
  <c r="F9" i="16" l="1"/>
  <c r="G36" i="16"/>
  <c r="H54" i="16"/>
  <c r="I54" i="16" s="1"/>
  <c r="F27" i="16"/>
  <c r="H39" i="16"/>
  <c r="I39" i="16" s="1"/>
  <c r="F12" i="16"/>
  <c r="H49" i="16"/>
  <c r="I49" i="16" s="1"/>
  <c r="F22" i="16"/>
  <c r="H44" i="16"/>
  <c r="I44" i="16" s="1"/>
  <c r="F17" i="16"/>
  <c r="H57" i="16"/>
  <c r="I57" i="16" s="1"/>
  <c r="F30" i="16"/>
  <c r="H52" i="16"/>
  <c r="I52" i="16" s="1"/>
  <c r="F25" i="16"/>
  <c r="H43" i="16"/>
  <c r="I43" i="16" s="1"/>
  <c r="F16" i="16"/>
  <c r="H41" i="16"/>
  <c r="I41" i="16" s="1"/>
  <c r="F14" i="16"/>
  <c r="H56" i="16"/>
  <c r="I56" i="16" s="1"/>
  <c r="F29" i="16"/>
  <c r="H48" i="16"/>
  <c r="I48" i="16" s="1"/>
  <c r="F21" i="16"/>
  <c r="H55" i="16"/>
  <c r="I55" i="16" s="1"/>
  <c r="F28" i="16"/>
  <c r="H45" i="16"/>
  <c r="I45" i="16" s="1"/>
  <c r="F18" i="16"/>
  <c r="H47" i="16"/>
  <c r="I47" i="16" s="1"/>
  <c r="F20" i="16"/>
  <c r="H53" i="16"/>
  <c r="I53" i="16" s="1"/>
  <c r="F26" i="16"/>
  <c r="H50" i="16"/>
  <c r="I50" i="16" s="1"/>
  <c r="F23" i="16"/>
  <c r="H51" i="16"/>
  <c r="I51" i="16" s="1"/>
  <c r="F24" i="16"/>
  <c r="H38" i="16"/>
  <c r="I38" i="16" s="1"/>
  <c r="F11" i="16"/>
  <c r="H37" i="16"/>
  <c r="I37" i="16" s="1"/>
  <c r="F10" i="16"/>
  <c r="H46" i="16"/>
  <c r="I46" i="16" s="1"/>
  <c r="F19" i="16"/>
  <c r="H42" i="16"/>
  <c r="I42" i="16" s="1"/>
  <c r="F15" i="16"/>
  <c r="H40" i="16"/>
  <c r="I40" i="16" s="1"/>
  <c r="F13" i="16"/>
  <c r="E1" i="14"/>
  <c r="F58" i="16"/>
  <c r="H36" i="16"/>
  <c r="I36" i="16" s="1"/>
  <c r="N71" i="14"/>
  <c r="M98" i="14"/>
  <c r="C99" i="14" s="1"/>
  <c r="F1" i="14"/>
  <c r="K72" i="14"/>
  <c r="D72" i="14"/>
  <c r="I72" i="14"/>
  <c r="E72" i="14"/>
  <c r="H72" i="14"/>
  <c r="J72" i="14"/>
  <c r="G72" i="14"/>
  <c r="L72" i="14"/>
  <c r="F72" i="14"/>
  <c r="H58" i="16" l="1"/>
  <c r="I58" i="16" s="1"/>
  <c r="G58" i="16"/>
  <c r="M72" i="14"/>
  <c r="M99" i="14"/>
  <c r="K99" i="14"/>
  <c r="G99" i="14"/>
  <c r="D99" i="14"/>
  <c r="J99" i="14"/>
  <c r="L99" i="14"/>
  <c r="H99" i="14"/>
  <c r="I99" i="14"/>
  <c r="F99" i="14"/>
  <c r="E99" i="14"/>
  <c r="G16" i="16" l="1"/>
  <c r="I16" i="16" s="1"/>
  <c r="H26" i="16"/>
  <c r="H25" i="16"/>
  <c r="G25" i="16"/>
  <c r="I25" i="16" s="1"/>
  <c r="H10" i="16"/>
  <c r="G10" i="16"/>
  <c r="I10" i="16" s="1"/>
  <c r="G13" i="16"/>
  <c r="I13" i="16" s="1"/>
  <c r="H13" i="16"/>
  <c r="H12" i="16"/>
  <c r="G12" i="16"/>
  <c r="I12" i="16" s="1"/>
  <c r="G20" i="16"/>
  <c r="I20" i="16" s="1"/>
  <c r="H20" i="16"/>
  <c r="G18" i="16"/>
  <c r="I18" i="16" s="1"/>
  <c r="H18" i="16"/>
  <c r="H29" i="16"/>
  <c r="G29" i="16"/>
  <c r="I29" i="16" s="1"/>
  <c r="G14" i="16"/>
  <c r="I14" i="16" s="1"/>
  <c r="H14" i="16"/>
  <c r="H23" i="16"/>
  <c r="G23" i="16"/>
  <c r="I23" i="16" s="1"/>
  <c r="H19" i="16"/>
  <c r="G19" i="16"/>
  <c r="I19" i="16" s="1"/>
  <c r="J14" i="16" l="1"/>
  <c r="J26" i="16"/>
  <c r="J23" i="16"/>
  <c r="J12" i="16"/>
  <c r="J10" i="16"/>
  <c r="J20" i="16"/>
  <c r="J13" i="16"/>
  <c r="J18" i="16"/>
  <c r="J19" i="16"/>
  <c r="J29" i="16"/>
  <c r="J25" i="16"/>
  <c r="G26" i="16"/>
  <c r="I26" i="16" s="1"/>
  <c r="H16" i="16"/>
  <c r="H15" i="16"/>
  <c r="G15" i="16"/>
  <c r="I15" i="16" s="1"/>
  <c r="H17" i="16"/>
  <c r="G17" i="16"/>
  <c r="I17" i="16" s="1"/>
  <c r="G27" i="16"/>
  <c r="I27" i="16" s="1"/>
  <c r="H27" i="16"/>
  <c r="G24" i="16"/>
  <c r="I24" i="16" s="1"/>
  <c r="H24" i="16"/>
  <c r="G21" i="16"/>
  <c r="I21" i="16" s="1"/>
  <c r="H21" i="16"/>
  <c r="G11" i="16"/>
  <c r="I11" i="16" s="1"/>
  <c r="H11" i="16"/>
  <c r="H9" i="16"/>
  <c r="G9" i="16"/>
  <c r="I9" i="16" s="1"/>
  <c r="F31" i="16"/>
  <c r="H30" i="16"/>
  <c r="G30" i="16"/>
  <c r="I30" i="16" s="1"/>
  <c r="H22" i="16"/>
  <c r="G22" i="16"/>
  <c r="I22" i="16" s="1"/>
  <c r="G28" i="16"/>
  <c r="I28" i="16" s="1"/>
  <c r="H28" i="16"/>
  <c r="J27" i="16" l="1"/>
  <c r="J30" i="16"/>
  <c r="J9" i="16"/>
  <c r="J17" i="16"/>
  <c r="J24" i="16"/>
  <c r="J15" i="16"/>
  <c r="J11" i="16"/>
  <c r="J16" i="16"/>
  <c r="J22" i="16"/>
  <c r="J28" i="16"/>
  <c r="J21" i="16"/>
  <c r="G31" i="16"/>
  <c r="H31" i="16"/>
  <c r="J31" i="16" s="1"/>
  <c r="I31" i="16" l="1"/>
</calcChain>
</file>

<file path=xl/sharedStrings.xml><?xml version="1.0" encoding="utf-8"?>
<sst xmlns="http://schemas.openxmlformats.org/spreadsheetml/2006/main" count="2191" uniqueCount="828">
  <si>
    <t>Yhteensä</t>
  </si>
  <si>
    <t>Muu sosiaali- ja terveystoiminta</t>
  </si>
  <si>
    <t>Ympäristöterveydenhuolto</t>
  </si>
  <si>
    <t>Työllistämistä tukevat palvelut, josta vähennetään</t>
  </si>
  <si>
    <t xml:space="preserve"> - SOS 10%</t>
  </si>
  <si>
    <t xml:space="preserve"> - VH 90%</t>
  </si>
  <si>
    <t>Kotihoito jaetaan</t>
  </si>
  <si>
    <t>VH</t>
  </si>
  <si>
    <t>TH</t>
  </si>
  <si>
    <t>TK:n määritelmä:</t>
  </si>
  <si>
    <t>Nettokustannukset</t>
  </si>
  <si>
    <t>Käyttötuotot</t>
  </si>
  <si>
    <t>Käyttökustannukset</t>
  </si>
  <si>
    <t>Vyörytystuotot</t>
  </si>
  <si>
    <t>Valmistus omaan käyttöön</t>
  </si>
  <si>
    <t>Valmistevarastojen muutos</t>
  </si>
  <si>
    <t>Toimintatuotoista: Sisäiset tuotot yhteensä</t>
  </si>
  <si>
    <t>Toimintatuotot yhteensä</t>
  </si>
  <si>
    <t>Muut tuotot</t>
  </si>
  <si>
    <t>Vuokratuotot, sisäiset</t>
  </si>
  <si>
    <t>Vuokratuotot, ulkoiset</t>
  </si>
  <si>
    <t>Tuet ja avustukset muilta</t>
  </si>
  <si>
    <t>Tuet ja avustukset Euroopan unionilta</t>
  </si>
  <si>
    <t>Tuet ja avustukset sosiaaliturvarahastoilta (mm. Kela)</t>
  </si>
  <si>
    <t>Tuet ja avustukset kunnilta ja kuntayhtymiltä</t>
  </si>
  <si>
    <t>Muut tuet ja avustukset valtiolta</t>
  </si>
  <si>
    <t>Työllistämistuet</t>
  </si>
  <si>
    <t>.</t>
  </si>
  <si>
    <t>Tuet ja avustukset:</t>
  </si>
  <si>
    <t>Maksutuotot</t>
  </si>
  <si>
    <t>Sisäiset myyntituotot</t>
  </si>
  <si>
    <t>Myyntituotot muilta</t>
  </si>
  <si>
    <t>Myyntituotot kuntayhtymiltä</t>
  </si>
  <si>
    <t>Myyntituotot kunnilta</t>
  </si>
  <si>
    <t>Myyntituotot valtiolta</t>
  </si>
  <si>
    <t>TUOTTOLAJIT</t>
  </si>
  <si>
    <t>Palautusjärjestelmän arvonlisävero</t>
  </si>
  <si>
    <t>Vyörytyskulut</t>
  </si>
  <si>
    <t>Poistot ja arvonalentumiset</t>
  </si>
  <si>
    <t>Toimintakuluista: Sisäiset kulut yhteensä</t>
  </si>
  <si>
    <t>Toimintakulut yhteensä</t>
  </si>
  <si>
    <t>Muut kulut</t>
  </si>
  <si>
    <t>Vuokrakulut, sisäiset</t>
  </si>
  <si>
    <t>Vuokrakulut, ulkoiset</t>
  </si>
  <si>
    <t>Avustukset</t>
  </si>
  <si>
    <t>Aineet, tarvikkeet ja tavarat</t>
  </si>
  <si>
    <t>Muiden palvelujen ostot</t>
  </si>
  <si>
    <t>Asiakaspalvelujen ostot muilta</t>
  </si>
  <si>
    <t>Asiakaspalvelujen ostot kuntayhtymiltä</t>
  </si>
  <si>
    <t>Asiakaspalvelujen ostot kunnilta</t>
  </si>
  <si>
    <t>Asiakaspalvelujen ostot valtiolta</t>
  </si>
  <si>
    <t>Asiakaspalvelujen ostot:</t>
  </si>
  <si>
    <t>Muut henkilösivukulut</t>
  </si>
  <si>
    <t>Eläkekulut</t>
  </si>
  <si>
    <t>Palkat ja palkkiot</t>
  </si>
  <si>
    <t>Manner-Suomen kuntayhtymät yhteensä</t>
  </si>
  <si>
    <t>Käyttötalous yhteensä</t>
  </si>
  <si>
    <t>Muu toiminta</t>
  </si>
  <si>
    <t>Maa- ja metsätilat</t>
  </si>
  <si>
    <t>Satamatoiminta</t>
  </si>
  <si>
    <t>Joukkoliikenne</t>
  </si>
  <si>
    <t>Jätehuolto</t>
  </si>
  <si>
    <t>Energiahuolto</t>
  </si>
  <si>
    <t>Vesihuolto</t>
  </si>
  <si>
    <t>Elinkeinoelämän edistäminen</t>
  </si>
  <si>
    <t>Tukipalvelut</t>
  </si>
  <si>
    <t>Tila- ja vuokrauspalvelut</t>
  </si>
  <si>
    <t>Lomituspalvelut</t>
  </si>
  <si>
    <t>Palo- ja pelastustoiminta</t>
  </si>
  <si>
    <t>Puistot ja yleiset alueet</t>
  </si>
  <si>
    <t>Liikenneväylät</t>
  </si>
  <si>
    <t>Ympäristön huolto</t>
  </si>
  <si>
    <t>Rakennusvalvonta</t>
  </si>
  <si>
    <t>Yhdyskuntasuunnittelu</t>
  </si>
  <si>
    <t>Opetus- ja kulttuuritoiminta yhteensä</t>
  </si>
  <si>
    <t>Muu kulttuuritoiminta</t>
  </si>
  <si>
    <t>Musiikkitoiminta</t>
  </si>
  <si>
    <t>Teatteri-, tanssi- ja sirkustoiminta</t>
  </si>
  <si>
    <t>Museo- ja näyttelytoiminta</t>
  </si>
  <si>
    <t>Nuorisotoiminta</t>
  </si>
  <si>
    <t>Liikunta ja ulkoilu</t>
  </si>
  <si>
    <t>Kirjastotoiminta</t>
  </si>
  <si>
    <t>Muu opetustoiminta</t>
  </si>
  <si>
    <t>Taiteen perusopetus</t>
  </si>
  <si>
    <t>Kansalaisopistojen vapaa sivistystyö</t>
  </si>
  <si>
    <t>Ammatillinen koulutus</t>
  </si>
  <si>
    <t>Lukiokoulutus</t>
  </si>
  <si>
    <t>Perusopetus</t>
  </si>
  <si>
    <t>Esiopetus</t>
  </si>
  <si>
    <t>Varhaiskasvatus</t>
  </si>
  <si>
    <t>Erikoissairaanhoito</t>
  </si>
  <si>
    <t>Perusterveydenhuollon vuodeosastohoito</t>
  </si>
  <si>
    <t>Suun terveydenhuolto</t>
  </si>
  <si>
    <t>Perusterveydenhuollon avohoito</t>
  </si>
  <si>
    <t>Päihdehuollon erityispalvelut</t>
  </si>
  <si>
    <t>Työllistymistä tukevat palvelut</t>
  </si>
  <si>
    <t>Kotihoito</t>
  </si>
  <si>
    <t>Muut vammaisten palvelut</t>
  </si>
  <si>
    <t>Vammaisten ympärivuorokautisen hoivan asumispalvelut</t>
  </si>
  <si>
    <t>Vammaisten laitoshoito</t>
  </si>
  <si>
    <t>Muut ikääntyneiden palvelut</t>
  </si>
  <si>
    <t>Ikääntyneiden ympärivuorokautisen hoivan asumispalvelut</t>
  </si>
  <si>
    <t>Ikääntyneiden laitoshoito</t>
  </si>
  <si>
    <t>Muut lasten ja perheiden avopalvelut</t>
  </si>
  <si>
    <t>Lastensuojelun avohuoltopalvelut</t>
  </si>
  <si>
    <t>Lastensuojelun laitos- ja perhehoito</t>
  </si>
  <si>
    <t>Yleishallinto</t>
  </si>
  <si>
    <t>Sosiaali- ja terveystoiminta yhteensä</t>
  </si>
  <si>
    <t>Manner-Suomi yhteensä</t>
  </si>
  <si>
    <t>Lappi</t>
  </si>
  <si>
    <t>Kainuu</t>
  </si>
  <si>
    <t>Pohjois-Pohjanmaa</t>
  </si>
  <si>
    <t>Keski-Pohjanmaa</t>
  </si>
  <si>
    <t>Pohjanmaa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</si>
  <si>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</si>
  <si>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</si>
  <si>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</si>
  <si>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</si>
  <si>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</si>
  <si>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</si>
  <si>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</si>
  <si>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</si>
  <si>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</si>
  <si>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</si>
  <si>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</si>
  <si>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</si>
  <si>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</si>
  <si>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</si>
  <si>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</si>
  <si>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</si>
  <si>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</si>
  <si>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Siirtyvät sote-kustannukset</t>
  </si>
  <si>
    <t>Hyvinvointialue</t>
  </si>
  <si>
    <t>Äänekoski</t>
  </si>
  <si>
    <t>Ähtäri</t>
  </si>
  <si>
    <t>Ypäjä</t>
  </si>
  <si>
    <t>Ylöjärvi</t>
  </si>
  <si>
    <t>Ylivieska</t>
  </si>
  <si>
    <t>Ylitornio</t>
  </si>
  <si>
    <t>Vöyri</t>
  </si>
  <si>
    <t>Virrat</t>
  </si>
  <si>
    <t>Virolahti</t>
  </si>
  <si>
    <t>Vimpeli</t>
  </si>
  <si>
    <t>Viitasaari</t>
  </si>
  <si>
    <t>Vihti</t>
  </si>
  <si>
    <t>Vieremä</t>
  </si>
  <si>
    <t>Veteli</t>
  </si>
  <si>
    <t>Vesilahti</t>
  </si>
  <si>
    <t>Vesanto</t>
  </si>
  <si>
    <t>Vehmaa</t>
  </si>
  <si>
    <t>Varkaus</t>
  </si>
  <si>
    <t>Valkeakoski</t>
  </si>
  <si>
    <t>Vaasa</t>
  </si>
  <si>
    <t>Uusikaupunki</t>
  </si>
  <si>
    <t>Uusikaarlepyy</t>
  </si>
  <si>
    <t>Uurainen</t>
  </si>
  <si>
    <t>Utsjoki</t>
  </si>
  <si>
    <t>Utajärvi</t>
  </si>
  <si>
    <t>Urjala</t>
  </si>
  <si>
    <t>Ulvila</t>
  </si>
  <si>
    <t>Tyrnävä</t>
  </si>
  <si>
    <t>Tuusula</t>
  </si>
  <si>
    <t>Tuusniemi</t>
  </si>
  <si>
    <t>Pello</t>
  </si>
  <si>
    <t>Turku</t>
  </si>
  <si>
    <t>Tornio</t>
  </si>
  <si>
    <t>Toivakka</t>
  </si>
  <si>
    <t>Toholampi</t>
  </si>
  <si>
    <t>Tohmajärvi</t>
  </si>
  <si>
    <t>Teuva</t>
  </si>
  <si>
    <t>Tervola</t>
  </si>
  <si>
    <t>Tervo</t>
  </si>
  <si>
    <t>Tampere</t>
  </si>
  <si>
    <t>Tammela</t>
  </si>
  <si>
    <t>Taivassalo</t>
  </si>
  <si>
    <t>Taivalkoski</t>
  </si>
  <si>
    <t>Taipalsaari</t>
  </si>
  <si>
    <t>Siikalatva</t>
  </si>
  <si>
    <t>Sastamala</t>
  </si>
  <si>
    <t>Vaala</t>
  </si>
  <si>
    <t>Säkylä</t>
  </si>
  <si>
    <t>Sysmä</t>
  </si>
  <si>
    <t>Suonenjoki</t>
  </si>
  <si>
    <t>Suomussalmi</t>
  </si>
  <si>
    <t>Sulkava</t>
  </si>
  <si>
    <t>Sotkamo</t>
  </si>
  <si>
    <t>Sonkajärvi</t>
  </si>
  <si>
    <t>Somero</t>
  </si>
  <si>
    <t>Soini</t>
  </si>
  <si>
    <t>Sodankylä</t>
  </si>
  <si>
    <t>Siuntio</t>
  </si>
  <si>
    <t>Sipoo</t>
  </si>
  <si>
    <t>Simo</t>
  </si>
  <si>
    <t>Siilinjärvi</t>
  </si>
  <si>
    <t>Siikajoki</t>
  </si>
  <si>
    <t>Siikainen</t>
  </si>
  <si>
    <t>Sievi</t>
  </si>
  <si>
    <t>Seinäjoki</t>
  </si>
  <si>
    <t>Savukoski</t>
  </si>
  <si>
    <t>Savonlinna</t>
  </si>
  <si>
    <t>Savitaipale</t>
  </si>
  <si>
    <t>Sauvo</t>
  </si>
  <si>
    <t>Salo</t>
  </si>
  <si>
    <t>Salla</t>
  </si>
  <si>
    <t>Saarijärvi</t>
  </si>
  <si>
    <t>Raasepori</t>
  </si>
  <si>
    <t>Rääkkylä</t>
  </si>
  <si>
    <t>Rusko</t>
  </si>
  <si>
    <t>Ruovesi</t>
  </si>
  <si>
    <t>Ruokolahti</t>
  </si>
  <si>
    <t>Rovaniemi</t>
  </si>
  <si>
    <t>Ristijärvi</t>
  </si>
  <si>
    <t>Riihimäki</t>
  </si>
  <si>
    <t>Reisjärvi</t>
  </si>
  <si>
    <t>Rautjärvi</t>
  </si>
  <si>
    <t>Rautavaara</t>
  </si>
  <si>
    <t>Rautalampi</t>
  </si>
  <si>
    <t>Rauma</t>
  </si>
  <si>
    <t>Ranua</t>
  </si>
  <si>
    <t>Rantasalmi</t>
  </si>
  <si>
    <t>Raisio</t>
  </si>
  <si>
    <t>Raahe</t>
  </si>
  <si>
    <t>Porvoo</t>
  </si>
  <si>
    <t>Pöytyä</t>
  </si>
  <si>
    <t>Pälkäne</t>
  </si>
  <si>
    <t>Pyhäranta</t>
  </si>
  <si>
    <t>Pyhäntä</t>
  </si>
  <si>
    <t>Pyhäjärvi</t>
  </si>
  <si>
    <t>Pyhäjoki</t>
  </si>
  <si>
    <t>Pyhtää</t>
  </si>
  <si>
    <t>Puumala</t>
  </si>
  <si>
    <t>Puolanka</t>
  </si>
  <si>
    <t>Punkalaidun</t>
  </si>
  <si>
    <t>Pukkila</t>
  </si>
  <si>
    <t>Pudasjärvi</t>
  </si>
  <si>
    <t>Posio</t>
  </si>
  <si>
    <t>Pornainen</t>
  </si>
  <si>
    <t>Pori</t>
  </si>
  <si>
    <t>Pomarkku</t>
  </si>
  <si>
    <t>Polvijärvi</t>
  </si>
  <si>
    <t>Pirkkala</t>
  </si>
  <si>
    <t>Pihtipudas</t>
  </si>
  <si>
    <t>Pedersören</t>
  </si>
  <si>
    <t>Pietarsaari</t>
  </si>
  <si>
    <t>Pielavesi</t>
  </si>
  <si>
    <t>Pieksämäki</t>
  </si>
  <si>
    <t>Petäjävesi</t>
  </si>
  <si>
    <t>Pertunmaa</t>
  </si>
  <si>
    <t>Perho</t>
  </si>
  <si>
    <t>Pelkosenniemi</t>
  </si>
  <si>
    <t>Parkano</t>
  </si>
  <si>
    <t>Parikkala</t>
  </si>
  <si>
    <t>Paltamo</t>
  </si>
  <si>
    <t>Paimio</t>
  </si>
  <si>
    <t>Padasjoki</t>
  </si>
  <si>
    <t>Oulu</t>
  </si>
  <si>
    <t>Oulainen</t>
  </si>
  <si>
    <t>Orivesi</t>
  </si>
  <si>
    <t>Oripää</t>
  </si>
  <si>
    <t>Orimattila</t>
  </si>
  <si>
    <t>Närpiö</t>
  </si>
  <si>
    <t>Nurmijärvi</t>
  </si>
  <si>
    <t>Nurmes</t>
  </si>
  <si>
    <t>Nousiainen</t>
  </si>
  <si>
    <t>Nokia</t>
  </si>
  <si>
    <t>Nivala</t>
  </si>
  <si>
    <t>Nakkila</t>
  </si>
  <si>
    <t>Naantali</t>
  </si>
  <si>
    <t>Mänttä-Vilppula</t>
  </si>
  <si>
    <t>Mäntyharju</t>
  </si>
  <si>
    <t>Mäntsälä</t>
  </si>
  <si>
    <t>Myrskylä</t>
  </si>
  <si>
    <t>Mynämäki</t>
  </si>
  <si>
    <t>Muurame</t>
  </si>
  <si>
    <t>Mustasaari</t>
  </si>
  <si>
    <t>Muonio</t>
  </si>
  <si>
    <t>Multia</t>
  </si>
  <si>
    <t>Muhos</t>
  </si>
  <si>
    <t>Mikkeli</t>
  </si>
  <si>
    <t>Miehikkälä</t>
  </si>
  <si>
    <t>Merikarvia</t>
  </si>
  <si>
    <t>Merijärvi</t>
  </si>
  <si>
    <t>Masku</t>
  </si>
  <si>
    <t>Marttila</t>
  </si>
  <si>
    <t>Maalahti</t>
  </si>
  <si>
    <t>Parainen</t>
  </si>
  <si>
    <t>Lohja</t>
  </si>
  <si>
    <t>Luumäki</t>
  </si>
  <si>
    <t>Luoto</t>
  </si>
  <si>
    <t>Lumijoki</t>
  </si>
  <si>
    <t>Luhanka</t>
  </si>
  <si>
    <t>Loviisa</t>
  </si>
  <si>
    <t>Loppi</t>
  </si>
  <si>
    <t>Loimaa</t>
  </si>
  <si>
    <t>Liperi</t>
  </si>
  <si>
    <t>Liminka</t>
  </si>
  <si>
    <t>Lieto</t>
  </si>
  <si>
    <t>Lieksa</t>
  </si>
  <si>
    <t>Lestijärvi</t>
  </si>
  <si>
    <t>Leppävirta</t>
  </si>
  <si>
    <t>Lempäälä</t>
  </si>
  <si>
    <t>Lemi</t>
  </si>
  <si>
    <t>Laukaa</t>
  </si>
  <si>
    <t>Lapua</t>
  </si>
  <si>
    <t>Lapinjärvi</t>
  </si>
  <si>
    <t>Lappeenranta</t>
  </si>
  <si>
    <t>Lappajärvi</t>
  </si>
  <si>
    <t>Lapinlahti</t>
  </si>
  <si>
    <t>Laitila</t>
  </si>
  <si>
    <t>Laihia</t>
  </si>
  <si>
    <t>Lahti</t>
  </si>
  <si>
    <t>Kemiönsaari</t>
  </si>
  <si>
    <t>Kemijärvi</t>
  </si>
  <si>
    <t>Kärsämäki</t>
  </si>
  <si>
    <t>Kärkölä</t>
  </si>
  <si>
    <t>Kyyjärvi</t>
  </si>
  <si>
    <t>Outokumpu</t>
  </si>
  <si>
    <t>Kuusamo</t>
  </si>
  <si>
    <t>Kustavi</t>
  </si>
  <si>
    <t>Kurikka</t>
  </si>
  <si>
    <t>Kuortane</t>
  </si>
  <si>
    <t>Kuopio</t>
  </si>
  <si>
    <t>Kuhmoinen</t>
  </si>
  <si>
    <t>Kuhmo</t>
  </si>
  <si>
    <t>Kruunupyy</t>
  </si>
  <si>
    <t>Kristiinankaupunki</t>
  </si>
  <si>
    <t>Kouvola</t>
  </si>
  <si>
    <t>Kotka</t>
  </si>
  <si>
    <t>Koski</t>
  </si>
  <si>
    <t>Korsnäs</t>
  </si>
  <si>
    <t>Kontiolahti</t>
  </si>
  <si>
    <t>Konnevesi</t>
  </si>
  <si>
    <t>Kolari</t>
  </si>
  <si>
    <t>Kokkola</t>
  </si>
  <si>
    <t>Kokemäki</t>
  </si>
  <si>
    <t>Kivijärvi</t>
  </si>
  <si>
    <t>Kiuruvesi</t>
  </si>
  <si>
    <t>Kittilä</t>
  </si>
  <si>
    <t>Kitee</t>
  </si>
  <si>
    <t>Kirkkonummi</t>
  </si>
  <si>
    <t>Kinnula</t>
  </si>
  <si>
    <t>Kihniö</t>
  </si>
  <si>
    <t>Keuruu</t>
  </si>
  <si>
    <t>Kerava</t>
  </si>
  <si>
    <t>Kempele</t>
  </si>
  <si>
    <t>Keminmaa</t>
  </si>
  <si>
    <t>Kemi</t>
  </si>
  <si>
    <t>Keitele</t>
  </si>
  <si>
    <t>Kaustinen</t>
  </si>
  <si>
    <t>Kauniainen</t>
  </si>
  <si>
    <t>Kauhava</t>
  </si>
  <si>
    <t>Kauhajoki</t>
  </si>
  <si>
    <t>Kaskinen</t>
  </si>
  <si>
    <t>Karvia</t>
  </si>
  <si>
    <t>Karstula</t>
  </si>
  <si>
    <t>Karkkila</t>
  </si>
  <si>
    <t>Karijoki</t>
  </si>
  <si>
    <t>Kannus</t>
  </si>
  <si>
    <t>Kannonkoski</t>
  </si>
  <si>
    <t>Kankaanpää</t>
  </si>
  <si>
    <t>Kangasniemi</t>
  </si>
  <si>
    <t>Kangasala</t>
  </si>
  <si>
    <t>Kalajoki</t>
  </si>
  <si>
    <t>Kajaani</t>
  </si>
  <si>
    <t>Kaavi</t>
  </si>
  <si>
    <t>Kaarina</t>
  </si>
  <si>
    <t>Järvenpää</t>
  </si>
  <si>
    <t>Jämsä</t>
  </si>
  <si>
    <t>Jämijärvi</t>
  </si>
  <si>
    <t>Jyväskylä</t>
  </si>
  <si>
    <t>Juva</t>
  </si>
  <si>
    <t>Juupajoki</t>
  </si>
  <si>
    <t>Juuka</t>
  </si>
  <si>
    <t>Joutsa</t>
  </si>
  <si>
    <t>Joroinen</t>
  </si>
  <si>
    <t>Jokioinen</t>
  </si>
  <si>
    <t>Joensuu</t>
  </si>
  <si>
    <t>Janakkala</t>
  </si>
  <si>
    <t>Imatra</t>
  </si>
  <si>
    <t>Isokyrö</t>
  </si>
  <si>
    <t>Isojoki</t>
  </si>
  <si>
    <t>Inkoo</t>
  </si>
  <si>
    <t>Inari</t>
  </si>
  <si>
    <t>Ilomantsi</t>
  </si>
  <si>
    <t>Ilmajoki</t>
  </si>
  <si>
    <t>Ikaalinen</t>
  </si>
  <si>
    <t>Iitti</t>
  </si>
  <si>
    <t>Iisalmi</t>
  </si>
  <si>
    <t>Ii</t>
  </si>
  <si>
    <t>Heinola</t>
  </si>
  <si>
    <t>Hämeenlinna</t>
  </si>
  <si>
    <t>Hämeenkyrö</t>
  </si>
  <si>
    <t>Hyvinkää</t>
  </si>
  <si>
    <t>Hyrynsalmi</t>
  </si>
  <si>
    <t>Humppila</t>
  </si>
  <si>
    <t>Huittinen</t>
  </si>
  <si>
    <t>Hollola</t>
  </si>
  <si>
    <t>Hirvensalmi</t>
  </si>
  <si>
    <t>Vantaa</t>
  </si>
  <si>
    <t>Heinävesi</t>
  </si>
  <si>
    <t>Hausjärvi</t>
  </si>
  <si>
    <t>Hattula</t>
  </si>
  <si>
    <t>Hartola</t>
  </si>
  <si>
    <t>Harjavalta</t>
  </si>
  <si>
    <t>Hanko</t>
  </si>
  <si>
    <t>Hankasalmi</t>
  </si>
  <si>
    <t>Hamina</t>
  </si>
  <si>
    <t>Halsua</t>
  </si>
  <si>
    <t>Hailuoto</t>
  </si>
  <si>
    <t>Haapavesi</t>
  </si>
  <si>
    <t>Haapajärvi</t>
  </si>
  <si>
    <t>Forssa</t>
  </si>
  <si>
    <t>Evijärvi</t>
  </si>
  <si>
    <t>Eurajoki</t>
  </si>
  <si>
    <t>Eura</t>
  </si>
  <si>
    <t>Espoo</t>
  </si>
  <si>
    <t>Enontekiö</t>
  </si>
  <si>
    <t>Enonkoski</t>
  </si>
  <si>
    <t>Akaa</t>
  </si>
  <si>
    <t>Aura</t>
  </si>
  <si>
    <t>Askola</t>
  </si>
  <si>
    <t>Asikkala</t>
  </si>
  <si>
    <t>Alavus</t>
  </si>
  <si>
    <t>Alavieska</t>
  </si>
  <si>
    <t>Alajärvi</t>
  </si>
  <si>
    <t>Rahoitus kriteerille yhteensä:</t>
  </si>
  <si>
    <t>Asukastiheys</t>
  </si>
  <si>
    <t>Kaksikielisyys</t>
  </si>
  <si>
    <t>Asukasperusteisuus</t>
  </si>
  <si>
    <t>Kriteeri:</t>
  </si>
  <si>
    <t>Vieraskielisyys</t>
  </si>
  <si>
    <t>Kustannukset per asukas</t>
  </si>
  <si>
    <t>Kunnilta siirtyvät sote-kustannukset yhteensä:</t>
  </si>
  <si>
    <t>Asukastiheyskerroin</t>
  </si>
  <si>
    <t>Vantaa ja Kerava</t>
  </si>
  <si>
    <t>Määräytymistekijät ja kertoimet (kaavaviittauksilla)</t>
  </si>
  <si>
    <t>Riskikerroin</t>
  </si>
  <si>
    <t>Painotettu summa</t>
  </si>
  <si>
    <t>RL II</t>
  </si>
  <si>
    <t>RL I</t>
  </si>
  <si>
    <t>Asukasluku</t>
  </si>
  <si>
    <t>Kunta</t>
  </si>
  <si>
    <t>Rahoituslain mukainen paino kriteerille</t>
  </si>
  <si>
    <t>Määräytymistekijöiden perushinnat</t>
  </si>
  <si>
    <t>Kriteerin perushinta:</t>
  </si>
  <si>
    <t xml:space="preserve">Jaettava sote-rahoitus saadaan kunnilta siirtyvistä kustannuksista </t>
  </si>
  <si>
    <t>Hyvinvointialuekoodi</t>
  </si>
  <si>
    <t>Hyte-kerroin</t>
  </si>
  <si>
    <t>Vieraskielisten määrä</t>
  </si>
  <si>
    <t>Ruotsinkielisten määrä kaksikielisillä hyvinvointialueilla</t>
  </si>
  <si>
    <t>Maapinta-ala, km2</t>
  </si>
  <si>
    <t>Asukastiheys-kerroin</t>
  </si>
  <si>
    <t>Kuntanumero</t>
  </si>
  <si>
    <t>1) Lasketaan siirtyvät sote-kustannukset kunnittain.</t>
  </si>
  <si>
    <t>2) Siirtyvät sote-kustannukset hyvinvointialueittain</t>
  </si>
  <si>
    <t>2) Summataan kuntakohtaiset siirtyvät sote-kustannukset hyvinvointialueittain.</t>
  </si>
  <si>
    <t>Hyte-kriteeri</t>
  </si>
  <si>
    <t>Saaristoisuus</t>
  </si>
  <si>
    <t>Sote-palvelutarve yhteensä</t>
  </si>
  <si>
    <t xml:space="preserve">Jaettava pelastustoimen rahoitus saadaan kunnilta siirtyvistä kustannuksista </t>
  </si>
  <si>
    <t>Kunnilta siirtyvät pelastustoimen kustannukset yhteensä:</t>
  </si>
  <si>
    <t>1) Siirtyvät sote-kustannukset kunnittain</t>
  </si>
  <si>
    <t>Siirtyvät sote-kustannukset, €</t>
  </si>
  <si>
    <t>Siirtyvät pelastustoimen kustannukset, €</t>
  </si>
  <si>
    <t>Siirtyvät kustannukset yhteensä, €</t>
  </si>
  <si>
    <t>Yhteensä, €/as.</t>
  </si>
  <si>
    <t>Yhteensä, €</t>
  </si>
  <si>
    <t>Laskennallinen pelastustoimen rahoitus, euroa yhteensä</t>
  </si>
  <si>
    <t>Laskennallinen pelastustoimen rahoitus, euroa/asukas</t>
  </si>
  <si>
    <t>Siirtyvät pelastustoimen kustannukset, €/as.</t>
  </si>
  <si>
    <t>Siirtyvät sote-kustannukset, €/as.</t>
  </si>
  <si>
    <t>Siirtyvät kustannukset, €/as.</t>
  </si>
  <si>
    <t>SOTE laskennallinen rahoitus</t>
  </si>
  <si>
    <t>Pelastustoimen laskennallinen rahoitus</t>
  </si>
  <si>
    <t>Osuus sote-rahoituksesta</t>
  </si>
  <si>
    <t>Osuus pela-rahoituksesta</t>
  </si>
  <si>
    <t>Kokonaispinta-ala</t>
  </si>
  <si>
    <t>VH:n sektoripaino</t>
  </si>
  <si>
    <t>SH:n sektoripaino</t>
  </si>
  <si>
    <t>Laskennassa käytettävä TH:n palvelutarvekerroin</t>
  </si>
  <si>
    <t>Laskennassa käytettävä VH:n palvelutarvekerroin</t>
  </si>
  <si>
    <t>Laskennassa käytettävä SH:n palvelutarvekerroin</t>
  </si>
  <si>
    <t>TH:n sektoripaino</t>
  </si>
  <si>
    <t>INFO hyvinvointialueiden rahoitus</t>
  </si>
  <si>
    <t>Laskennallinen pelastustoimen  rahoitus, €</t>
  </si>
  <si>
    <t>Laskennallinen pelastustoimen rahoitus, €/as</t>
  </si>
  <si>
    <t>Terveydenhuollon palvelutarve</t>
  </si>
  <si>
    <t>Vanhustenhuollon palvelutarve</t>
  </si>
  <si>
    <t>Sosiaalihuollon palvelutarve</t>
  </si>
  <si>
    <t>Terveydenhuollon palvelutarvekerroin</t>
  </si>
  <si>
    <t>Vanhustenhuollon palvelutarvekerroin</t>
  </si>
  <si>
    <t>Sosiaalihuollon palvelutarvekerroin</t>
  </si>
  <si>
    <t>SOTE yhteenveto hyvinvointialueiden siirtyvistä sote-kustannuksista ja laskennallisesta sote-rahoituksesta sekä muutos laskennallisen rahoituksen ja siirtyvien kustannusten välillä.</t>
  </si>
  <si>
    <t>PELA yhteenveto hyvinvointialueiden siirtyvistä pelastustoimen kustannuksista ja laskennallisesta pelastustoimen rahoituksesta sekä muutos laskennallisen rahoituksen ja siirtyvien kustannusten välillä.</t>
  </si>
  <si>
    <t>Yleiskatteinen yhteensä. Yhteenveto hyvinvointialueiden siirtyvistä kustannuksista ja laskennallisesta rahoituksesta sekä muutos laskennallisen rahoituksen ja siirtyvien kustannusten välillä.</t>
  </si>
  <si>
    <t>Manner-Suomen kunnat yhteensä</t>
  </si>
  <si>
    <t>Manner-Suomi kuntatalous yhteensä</t>
  </si>
  <si>
    <t>Terveydenhuolto</t>
  </si>
  <si>
    <t>Vanhustenhuolto</t>
  </si>
  <si>
    <t>Sektorikohtaiset nettokustannukset</t>
  </si>
  <si>
    <t>Euroa yhteensä</t>
  </si>
  <si>
    <t>Suhteelliset osuudet</t>
  </si>
  <si>
    <t>Sosiaalihuolto</t>
  </si>
  <si>
    <t>Saamenkielisyys</t>
  </si>
  <si>
    <t>Saaristokuntien saaristossa asuvan väestön määrä</t>
  </si>
  <si>
    <t xml:space="preserve">Saamenkielisten määrä hyvinvointialueella, jolla sijaitsee saamelaisten kotiseutualueen kunnat </t>
  </si>
  <si>
    <t>Kriteeri</t>
  </si>
  <si>
    <t>Saamenkielisten määrä hyvinvointialueella, jolla sijaitsee saamelaisten kotiseutualueen kunnat</t>
  </si>
  <si>
    <t>Saaristokuntien saaristossa asuvien määrä</t>
  </si>
  <si>
    <t>Yhteensä2</t>
  </si>
  <si>
    <t>Sote-palvelutarvekerroin yhteensä</t>
  </si>
  <si>
    <t>Lisäksi huomioidaan</t>
  </si>
  <si>
    <t>Lähde</t>
  </si>
  <si>
    <t>joka jakaantuu tp-osuuksien mukaisesti, ks. Välilehti TH, VH, SH sektoripainot</t>
  </si>
  <si>
    <t>Määräytymistekijät hyvinvointialueittain</t>
  </si>
  <si>
    <t>Riskitekijät</t>
  </si>
  <si>
    <t>Pelastustoimen laskennallisen rahoituksen määräytymistekijät ovat asukasperusteisuus, asukastiheys ja pelastustoimen riskitekijät.</t>
  </si>
  <si>
    <r>
      <rPr>
        <b/>
        <sz val="12"/>
        <rFont val="Arial Narrow"/>
        <family val="2"/>
        <scheme val="major"/>
      </rPr>
      <t xml:space="preserve">Käyttötuotot </t>
    </r>
    <r>
      <rPr>
        <sz val="12"/>
        <rFont val="Arial Narrow"/>
        <family val="2"/>
        <scheme val="major"/>
      </rPr>
      <t xml:space="preserve">= toimintatuotot yhteensä + valmistevarastojen muutos + valmistus omaan käyttöön + vyörytystuotot </t>
    </r>
  </si>
  <si>
    <t>kuntien rahoitusosuus tmt</t>
  </si>
  <si>
    <t>RL III</t>
  </si>
  <si>
    <t>RLIV</t>
  </si>
  <si>
    <t xml:space="preserve">Yhteensä RL I-IV </t>
  </si>
  <si>
    <t>Sote-kustannukset keskiarvo 2021-2022</t>
  </si>
  <si>
    <t>Kunnan osuus koko maan sote-kustannusten keskiarvosta</t>
  </si>
  <si>
    <t>TH:n tarvekerroin painotettu 2020 asukasluvulla</t>
  </si>
  <si>
    <t>VH:n tarvekerroin painotettu 2020 asukasluvulla</t>
  </si>
  <si>
    <t>SH:n tarvekerroin painotettu 2020 asukasluvulla</t>
  </si>
  <si>
    <t>MANNER-SUOMI</t>
  </si>
  <si>
    <t>Pela-kustannukset keskiarvo 2021-2022</t>
  </si>
  <si>
    <t>Kunnan osuus koko maan pela-kustannusten keskiarvosta</t>
  </si>
  <si>
    <t>2) Siirtyvät pela-kustannukset hyvinvointialueittain</t>
  </si>
  <si>
    <t>Näin saadaan kuntakohtaiset siirtyvät pela-kustannukset vuoden 2022 tasolla.</t>
  </si>
  <si>
    <t>Pelastustoimen rahoituslaskelman määräytymistekijät hyvinvointialueittain 2020</t>
  </si>
  <si>
    <t>Sote-rahoituslaskelman määräytymistekijät hyvinvointialueittain, 2020</t>
  </si>
  <si>
    <t>Väestö 2020</t>
  </si>
  <si>
    <t>Asukasluku 2020</t>
  </si>
  <si>
    <r>
      <rPr>
        <b/>
        <sz val="12"/>
        <rFont val="Arial Narrow"/>
        <family val="2"/>
        <scheme val="major"/>
      </rPr>
      <t>Käyttökustannukse</t>
    </r>
    <r>
      <rPr>
        <sz val="12"/>
        <rFont val="Arial Narrow"/>
        <family val="2"/>
        <scheme val="major"/>
      </rPr>
      <t xml:space="preserve">t = toimintakulut yhteensä + poistot ja arvonalentumiset + vyörytyskulut </t>
    </r>
  </si>
  <si>
    <t>Siirtyvät pela-kustannukset</t>
  </si>
  <si>
    <t>1) Lasketaan siirtyvät pela-kustannukset kunnittain.</t>
  </si>
  <si>
    <t>2) Summataan kuntakohtaiset siirtyvät pela-kustannukset hyvinvointialueittain.</t>
  </si>
  <si>
    <t>1) Siirtyvät pela-kustannukset kunnittain</t>
  </si>
  <si>
    <t>Terveydenhuollon, vanhustenhuollon ja sosiaalihuollon sektorikohtaiset painotukset vuoden 2020 tilinpäätöstietojen mukaisesti</t>
  </si>
  <si>
    <t>KUNTATALOUS YHTEENSÄ (kunnat + kuntayhtymät) käyttötalous muuttujina Alue, Kulu-/tuottolaji, Tehtävä ja Vuosi 2020</t>
  </si>
  <si>
    <t>Kuntien käyttötalous muuttujina Alue, Kulu-/tuottolaji, Tehtävä ja Vuosi 2020</t>
  </si>
  <si>
    <t>Kuntayhtymien käyttötalous muuttujina Alue, Kulu-/tuottolaji, Tehtävä ja Vuosi 2020</t>
  </si>
  <si>
    <t>SH</t>
  </si>
  <si>
    <t>VH/SH</t>
  </si>
  <si>
    <t>lähde: TK 2020</t>
  </si>
  <si>
    <t>lähde: Kela</t>
  </si>
  <si>
    <t>Yo-sairaala-alueiden asukasluku</t>
  </si>
  <si>
    <t>Kerrotaan saatu kuntakohtainen osuus vuoden TA2022 koko maan tasolla. Saadaan kuntakohtainen arvio vuoden 2022 tasolla.</t>
  </si>
  <si>
    <t>Siirtyvät sote-nettokustannukset 2022 tasossa</t>
  </si>
  <si>
    <t>Sote-nettokustannukset, TA2022</t>
  </si>
  <si>
    <t xml:space="preserve">Huom. Ympäristöterveydenhuollon ja kuntiin jäävä hyte-toiminta on eliminoitu luvuista talousarviokyselyn perusteella </t>
  </si>
  <si>
    <t>Pela-nettokustannukset, TA2022</t>
  </si>
  <si>
    <t>Siirtyvät pela-nettokustannukset laskelmaan kunnittain</t>
  </si>
  <si>
    <r>
      <t xml:space="preserve">Sote-tehtävien rahoituksen pohjana on kunnilta siirtyvät sote-nettokustannukset yhteensä </t>
    </r>
    <r>
      <rPr>
        <b/>
        <sz val="12"/>
        <rFont val="Arial Narrow"/>
        <family val="2"/>
      </rPr>
      <t>n. 20,7 mrd. euroa</t>
    </r>
    <r>
      <rPr>
        <sz val="12"/>
        <rFont val="Arial Narrow"/>
        <family val="2"/>
      </rPr>
      <t xml:space="preserve">. </t>
    </r>
  </si>
  <si>
    <t xml:space="preserve">Sote-tehtävien laskennallisen rahoituksen määräytymistekijät ovat asukasperusteisuus, sote-palvelutarvekerroin (joka muodostuu terveydenhuollon, vanhustenhuollon ja sosiaalihuollon palvelutarvekertoimista), vieraskielisyys, kaksikielisyys, asukastiheys, saaristoisuus ja saamenkielisyys sekä </t>
  </si>
  <si>
    <t xml:space="preserve">Laskennallinen rahoitus euroa yhteensä </t>
  </si>
  <si>
    <t>Laskennallinen rahoitus euroa/asukas</t>
  </si>
  <si>
    <t>Pelastutoimen rahoituksen pohjana on kunnilta siirtyvät pelastustoimen kustannukset n. 485 milj. euroa.</t>
  </si>
  <si>
    <t>Muutos laskennallisen rahoituksen ja siirtyvien kustannusten välillä , €</t>
  </si>
  <si>
    <t>Laskennallinen rahoitus yhteensä  €</t>
  </si>
  <si>
    <t>Laskennallinen rahoitus yhteensä € /as.</t>
  </si>
  <si>
    <t>Muutos laskennallisen rahoituksen ja siirtyvien kustannusten välillä , €/as.</t>
  </si>
  <si>
    <t>Laskennallinen sote- rahoitus €</t>
  </si>
  <si>
    <t>Terveydenhuollon, vanhustenhuollon ja sosiaalihuollon tarvekertoimet hyvinvointialueittain 2020</t>
  </si>
  <si>
    <t>Kertoimet on laskettu HE:n mukaisten päivitettyjen tarvetekijöiden ja niiden painojen perusteella</t>
  </si>
  <si>
    <t>TH:n tarvekerroin 2019-2020 k.a.</t>
  </si>
  <si>
    <t>VH:n tarvekerroin 2019-2020 k.a.</t>
  </si>
  <si>
    <t>SH:n tarvekerroin 2019-2020 k.a.</t>
  </si>
  <si>
    <t>Yhteensä 2019-2020 k.a.</t>
  </si>
  <si>
    <t>Sarakkeissa G,H ja I THL:n tuottamat aluekohtaiset tarvekertoimet, jotka viedään laskelmaan.</t>
  </si>
  <si>
    <t>Sosiaali- ja terveydenhuollon palvelutarve</t>
  </si>
  <si>
    <t xml:space="preserve">Välilehdellä "tarvekertoimet" kuvattu uuden tutkimuksen mukaan lasketut alueelliset tarvekertoimet </t>
  </si>
  <si>
    <t>Tiedot THL:n uusimman tutkimuksen mukaisena (Holster ym. 5/2022)</t>
  </si>
  <si>
    <t>Alueelliset tarvekertoimet lasketaan erikseen terveydenhuollolle, vanhustenhuollolle ja sosiaalihuollolle</t>
  </si>
  <si>
    <t>Terveydenhuollon tarvetekijät</t>
  </si>
  <si>
    <t>Painokerroin</t>
  </si>
  <si>
    <t>Vanhustenhuollon tarvetekijät</t>
  </si>
  <si>
    <t>Sosiaalihuollon tarvetekijät</t>
  </si>
  <si>
    <t>Ikä 0v, nainen</t>
  </si>
  <si>
    <t>Ikä 65-70v, nainen</t>
  </si>
  <si>
    <t>Nainen</t>
  </si>
  <si>
    <t>Ikä 1-6v, nainen</t>
  </si>
  <si>
    <t>Ikä 71-75v, nainen</t>
  </si>
  <si>
    <t>Ikä 0v</t>
  </si>
  <si>
    <t>Ikä 7-12v, nainen</t>
  </si>
  <si>
    <t>Ikä 76-80v, nainen</t>
  </si>
  <si>
    <t>Ikä 1-6v</t>
  </si>
  <si>
    <t>Ikä 13-18v, nainen</t>
  </si>
  <si>
    <t>Ikä 81-85v, nainen</t>
  </si>
  <si>
    <t>Ikä 7-12v</t>
  </si>
  <si>
    <t>Ikä 19-25v, nainen</t>
  </si>
  <si>
    <t>Ikä 86-90v, nainen</t>
  </si>
  <si>
    <t>Ikä 13-18v</t>
  </si>
  <si>
    <t>Ikä 26-30v, nainen</t>
  </si>
  <si>
    <t>Ikä 91-95v, nainen</t>
  </si>
  <si>
    <t>Ikä 19-25v</t>
  </si>
  <si>
    <t>Ikä 31-35v, nainen</t>
  </si>
  <si>
    <t>Ikä vähintään 96v, nainen</t>
  </si>
  <si>
    <t>Ikä 26-30v</t>
  </si>
  <si>
    <t>Ikä 36-40v, nainen</t>
  </si>
  <si>
    <t>Ikä 65-70v, mies</t>
  </si>
  <si>
    <t>Ikä 31-35v</t>
  </si>
  <si>
    <t>Ikä 41-45v, nainen</t>
  </si>
  <si>
    <t>Ikä 71-75v, mies</t>
  </si>
  <si>
    <t>Ikä 36-40v</t>
  </si>
  <si>
    <t>Ikä 46-50v, nainen</t>
  </si>
  <si>
    <t>Ikä 76-80v, mies</t>
  </si>
  <si>
    <t>Ikä 41-45v</t>
  </si>
  <si>
    <t>Ikä 51-55v, nainen</t>
  </si>
  <si>
    <t>Ikä 81-85v, mies</t>
  </si>
  <si>
    <t>Ikä 46-50v</t>
  </si>
  <si>
    <t>Ikä 55-60v, nainen</t>
  </si>
  <si>
    <t>Ikä 86-90v, mies</t>
  </si>
  <si>
    <t>Ikä 51-55v</t>
  </si>
  <si>
    <t>Ikä 61-65v, nainen</t>
  </si>
  <si>
    <t>Ikä 91-95v, mies</t>
  </si>
  <si>
    <t>Ikä 56-60v</t>
  </si>
  <si>
    <t>Ikä 66-70v, nainen</t>
  </si>
  <si>
    <t>Ikä vähintään 96v, mies</t>
  </si>
  <si>
    <t>Ikä 61-65v</t>
  </si>
  <si>
    <t>Tuberkuloosi</t>
  </si>
  <si>
    <t>Ikä 66-70v</t>
  </si>
  <si>
    <t>Ruusut</t>
  </si>
  <si>
    <t>Ikä 71-75v</t>
  </si>
  <si>
    <t>Krooniset hankinnaiset ja perinnölliset anemiat, hyytymyshäiriöt, neutropenia</t>
  </si>
  <si>
    <t>Ikä 76-80v</t>
  </si>
  <si>
    <t>Diabetes</t>
  </si>
  <si>
    <t>Ikä 81-85v</t>
  </si>
  <si>
    <t>Lihavuus</t>
  </si>
  <si>
    <t>Ikä 86-90v</t>
  </si>
  <si>
    <t>Päihde- ja riippuvuushäiriöt (pl. Opioidiriippuvuus)</t>
  </si>
  <si>
    <t>Ikä 91-95v</t>
  </si>
  <si>
    <t>Ikä 0v, mies</t>
  </si>
  <si>
    <t>Psykoosisairaudet ja kaksisuuntainen mielialahäiriö</t>
  </si>
  <si>
    <t>Ikä vähintään 96v</t>
  </si>
  <si>
    <t>Ikä 1-6v, mies</t>
  </si>
  <si>
    <t>Masennus- ja ahdistuneisuushäiriöt</t>
  </si>
  <si>
    <t>HIV, C-hepatiitti</t>
  </si>
  <si>
    <t>Ikä 7-12v, mies</t>
  </si>
  <si>
    <t>Dissosiaatio- ja somatisaatiohäiriöt</t>
  </si>
  <si>
    <t>Ikä 13-18v, mies</t>
  </si>
  <si>
    <t>Sekavuustilat ja elimelliset aivo-oireyhtymät</t>
  </si>
  <si>
    <t>Ikä 19-25v, mies</t>
  </si>
  <si>
    <t>Muistisairaudet ja Alzheimerin tauti</t>
  </si>
  <si>
    <t>Opioidiriippuvuus</t>
  </si>
  <si>
    <t>Ikä 26-30v, mies</t>
  </si>
  <si>
    <t>Hengityshalvaus</t>
  </si>
  <si>
    <t>Ikä 31-35v, mies</t>
  </si>
  <si>
    <t>Parkinson ja muut rappeuttavat liikehäiriösairaudet</t>
  </si>
  <si>
    <t>Ikä 36-40v, mies</t>
  </si>
  <si>
    <t>Epilepsia</t>
  </si>
  <si>
    <t>Älyllinen kehitysvammaisuus</t>
  </si>
  <si>
    <t>Ikä 41-45v, mies</t>
  </si>
  <si>
    <t>CP-oireyhtymä</t>
  </si>
  <si>
    <t>Laaja-alaiset kehityshäiriöt (”autismispektri”)</t>
  </si>
  <si>
    <t>Ikä 46-50v, mies</t>
  </si>
  <si>
    <t>Neuroimmunologiset sairaudet</t>
  </si>
  <si>
    <t>Tarkkaavaisuus- ja käytöshäiriöt</t>
  </si>
  <si>
    <t>Ikä 51-55v, mies</t>
  </si>
  <si>
    <t>Keskushermoston ja ääreishermoston tulehdus/tulehdukselliset sairaudet</t>
  </si>
  <si>
    <t>Ikä 55-60v, mies</t>
  </si>
  <si>
    <t>Hydrokefalus</t>
  </si>
  <si>
    <t>Ikä 61-65v, mies</t>
  </si>
  <si>
    <t>Neuromuskulaarisairaudet</t>
  </si>
  <si>
    <t>Ikä 66-70v, mies</t>
  </si>
  <si>
    <t>Eteisvärinä</t>
  </si>
  <si>
    <t>Sydämen vajaatoiminta</t>
  </si>
  <si>
    <t>Aivoverenkiertohäiriöt</t>
  </si>
  <si>
    <t>Ateroskleroosi</t>
  </si>
  <si>
    <t>Keuhkoveritulppa</t>
  </si>
  <si>
    <t xml:space="preserve">Keuhkokuume </t>
  </si>
  <si>
    <t>Hengityselinten krooninen toimintavajaus</t>
  </si>
  <si>
    <t>Hammaskaries ja hammasytimen ja hampaanjuuren kärkeä ympäröivien kudosten sairaudet</t>
  </si>
  <si>
    <t>Refluksi ja ulcus</t>
  </si>
  <si>
    <t>COPD</t>
  </si>
  <si>
    <t>B-hepatiitti</t>
  </si>
  <si>
    <t>Krooniset haavat</t>
  </si>
  <si>
    <t>Ei-tuberkuloottiset mykobakteerit</t>
  </si>
  <si>
    <t>Nivelreuma</t>
  </si>
  <si>
    <t>Artroosisairaudet</t>
  </si>
  <si>
    <t>Kiinnityskudossairaudet</t>
  </si>
  <si>
    <t>Veneeriset syylät</t>
  </si>
  <si>
    <t>Luukato</t>
  </si>
  <si>
    <t>Huulen, suun ja nielun pahanlaatuiset kasvaimet C00-C14</t>
  </si>
  <si>
    <t>Munuaissairaudet</t>
  </si>
  <si>
    <t>Ruuansulatuselinten pahanlaatuiset kasvaimet C15-C26</t>
  </si>
  <si>
    <t>Virtsakivet ja virtsaushäiriöt</t>
  </si>
  <si>
    <t>Raajakipu</t>
  </si>
  <si>
    <t>Hengityselinten ja rintaontelon elinten pahanlaatuiset kasvaimet C30-C39</t>
  </si>
  <si>
    <t>Vammat ja myrkytykset</t>
  </si>
  <si>
    <t>Luun ja nivelruston pahanlaatuiset kasvaimet C40-C41</t>
  </si>
  <si>
    <t>Lonkkamurtuma</t>
  </si>
  <si>
    <t>Hedelmättömyys</t>
  </si>
  <si>
    <t>Ihon melanooma ja muut pahanlaatuiset ihokasvaimet C43-C44</t>
  </si>
  <si>
    <t>WHO:n näkövammaluokitus, 1. aste</t>
  </si>
  <si>
    <t>Muut pehmytkudoksen pahanlaatuiset kasvaimet C45-C49</t>
  </si>
  <si>
    <t>WHO:n näkövammaluokitus, 2. aste</t>
  </si>
  <si>
    <t>Rintasyöpä C50</t>
  </si>
  <si>
    <t>WHO:n näkövammaluokitus, 3. aste</t>
  </si>
  <si>
    <t>Naisen sukupuolielinten pahanlaatuiset kasvaimet C51-C58</t>
  </si>
  <si>
    <t>WHO:n näkövammaluokitus, 4. aste</t>
  </si>
  <si>
    <t>Miehen sukupuolielinten pahanlaatuiset kasvaimet C60-C63</t>
  </si>
  <si>
    <t>WHO:n näkövammaluokitus, 5. aste</t>
  </si>
  <si>
    <t>Virtsaelinten pahanlaatuiset kasvaimet C64-C68</t>
  </si>
  <si>
    <t>WHO:n näkövammaluokitus, määrittelemätön (9. aste)</t>
  </si>
  <si>
    <t>Silmän, keskushermoston ja aivohermojen pahanlaatuiset kasvaimet C69-C72</t>
  </si>
  <si>
    <t>Toinen aste</t>
  </si>
  <si>
    <t>Kilpirauhasen ja muiden umpirauhasten pahanlaatuiset kasvaimet C73-C75</t>
  </si>
  <si>
    <t>Korkeakoulu</t>
  </si>
  <si>
    <t>Työkyvytön, 1. ikäkvantiili</t>
  </si>
  <si>
    <t>Pahanlaatuiset kasvaimet, joiden sijaintipaikka on epäselvä, sekundaarinen tai määrittämätön C76-C80, C97</t>
  </si>
  <si>
    <t>Asuntokunnan käyttötulo per kulutusyksiköt, luonnollinen logaritmi</t>
  </si>
  <si>
    <t>Työkyvytön, 2. ikäkvantiili</t>
  </si>
  <si>
    <t>Imukudoksen, verta muodostavien kudosten ja lähisukuisten kudosten pahanlaatuiset kasvaimet C81-C96</t>
  </si>
  <si>
    <t>Naimaton</t>
  </si>
  <si>
    <t>Työkyvytön, 3. ikäkvantiili</t>
  </si>
  <si>
    <t>Pintasyövät D04</t>
  </si>
  <si>
    <t>Eronnut</t>
  </si>
  <si>
    <t>Työkyvytön, 4. ikäkvantiili</t>
  </si>
  <si>
    <t>Keskushermostokalvojen ja aivohermojen hyvänlaatuiset kasvaimet</t>
  </si>
  <si>
    <t>Leski</t>
  </si>
  <si>
    <t>Työkyvytön, 5. ikäkvantiili</t>
  </si>
  <si>
    <t>Kasvu- ja leviämistaipumukseltaan epäselvät tai tuntemattomat kasvaimet</t>
  </si>
  <si>
    <t>Taustamaa ei Suomi</t>
  </si>
  <si>
    <t>Työllinen</t>
  </si>
  <si>
    <t>Opiskelija</t>
  </si>
  <si>
    <t>Immuunipuutokset / immunol. Häiriöt</t>
  </si>
  <si>
    <t>Varusmies</t>
  </si>
  <si>
    <t>Amyloidoosit</t>
  </si>
  <si>
    <t>Kilpirauhasen vajaatoiminta</t>
  </si>
  <si>
    <t>Hypertyreoosi</t>
  </si>
  <si>
    <t>Struuma</t>
  </si>
  <si>
    <t>Hyperparatyreoosi</t>
  </si>
  <si>
    <t>Yhden aikuisen perhe</t>
  </si>
  <si>
    <t>Tupakoinnnin aiheuttamat haitat</t>
  </si>
  <si>
    <t>Laihuushäiriö</t>
  </si>
  <si>
    <t>Syömishäiriöt (pl. Laihuushäiriö)</t>
  </si>
  <si>
    <t>Unihäiriöt</t>
  </si>
  <si>
    <t>Persoonallisuushäiriöt</t>
  </si>
  <si>
    <t>Oppimiskyvyn vaikeudet yhdistettynä muihin kuin laaja-alaisiin kehityshäiriöihin</t>
  </si>
  <si>
    <t>Transsukupuolisuus ja määrittämätön sukupuoli-identiteetin häiriö</t>
  </si>
  <si>
    <t>Määrittämätön mielenterveyden häiriö</t>
  </si>
  <si>
    <t>Uniapnea</t>
  </si>
  <si>
    <t>Migreeni ja muut päänsärkysairaudet, muu krooninen kipu</t>
  </si>
  <si>
    <t>Allerginen silmätulehdus + allerginen nuha</t>
  </si>
  <si>
    <t>Silmien rappeumataudit</t>
  </si>
  <si>
    <t>Glaukooma</t>
  </si>
  <si>
    <t>Näkövammaisuus (ne, joilla ei tietoa WHO-luokituksesta)</t>
  </si>
  <si>
    <t>Silmien sarveiskalvosairaudet</t>
  </si>
  <si>
    <t>Silmien verkkokalvoirtaumat ja verisuonitukokset</t>
  </si>
  <si>
    <t>Silmien taittovirheet</t>
  </si>
  <si>
    <t>Silmien lasiaissairaudet</t>
  </si>
  <si>
    <t>Korvakirurgia</t>
  </si>
  <si>
    <t>Huimaus/Korvan tasapainoelimen häiriöt</t>
  </si>
  <si>
    <t>Johtumistyyppinen ja sensorineuraalinen kuulonalenema</t>
  </si>
  <si>
    <t>Verenpainetauti</t>
  </si>
  <si>
    <t>Sepelvaltimotauti</t>
  </si>
  <si>
    <t>Sydämen läppäsairaudet</t>
  </si>
  <si>
    <t>Kardiomyopatiat</t>
  </si>
  <si>
    <t>Sydämen johtumishäiriöt</t>
  </si>
  <si>
    <t>Rinta-aortan aneurysmat</t>
  </si>
  <si>
    <t>Keuhkokuume</t>
  </si>
  <si>
    <t>Astma</t>
  </si>
  <si>
    <t>Keuhkokudoksen sairaudet</t>
  </si>
  <si>
    <t>Purentaelimen poikkeavuudet</t>
  </si>
  <si>
    <t>Suun protetiikka</t>
  </si>
  <si>
    <t>Divertikkelit ja ärtyvä suoli</t>
  </si>
  <si>
    <t>Sappirakon ja sappiteiden sairaudet</t>
  </si>
  <si>
    <t>Maksan tulehdussairaudet ja vajaatoiminta</t>
  </si>
  <si>
    <t>Crohnin tauti ja haavainen koliitti</t>
  </si>
  <si>
    <t>Keliakia</t>
  </si>
  <si>
    <t>Atooppinen ekseema</t>
  </si>
  <si>
    <t>Psoriaasi</t>
  </si>
  <si>
    <t>Allerginen kosketusihottuma</t>
  </si>
  <si>
    <t>Aktiininen keratoosi</t>
  </si>
  <si>
    <t>Olkapään vaivat</t>
  </si>
  <si>
    <t>Muualla luokittelemattomat muut nivelsairaudet</t>
  </si>
  <si>
    <t>Selkärangan sairaudet</t>
  </si>
  <si>
    <t>Polven sisäiset viat</t>
  </si>
  <si>
    <t>Varpaiden hankinnaiset epämuotoisuudet</t>
  </si>
  <si>
    <t>Munuaisten vajaatoiminta</t>
  </si>
  <si>
    <t>Endometrioosi</t>
  </si>
  <si>
    <t>Kohdunkaulan dysplasia</t>
  </si>
  <si>
    <t>Kuukautisvuotohäiriöt</t>
  </si>
  <si>
    <t>Miehen sukupuolielinten sairaudet</t>
  </si>
  <si>
    <t>Raskauden ennenaikaisuus päivinä, 1. aste</t>
  </si>
  <si>
    <t>Raskauden ennenaikaisuus päivinä, 2. aste</t>
  </si>
  <si>
    <t>Synnytys</t>
  </si>
  <si>
    <t>Yksinasuja, alle 75v</t>
  </si>
  <si>
    <t>Yksinasuja, 75-84v</t>
  </si>
  <si>
    <t>Yksinasuja, 85-89v</t>
  </si>
  <si>
    <t>Yksinasuja, vähintään 90v</t>
  </si>
  <si>
    <t>Matka-aika minuutteina, 1. aste</t>
  </si>
  <si>
    <t>Matka-aika minuutteina, 2. aste</t>
  </si>
  <si>
    <t>terveydenhuollon tarvekerroin 2019</t>
  </si>
  <si>
    <t>vanhustenhuollon tarvekerroin 2019</t>
  </si>
  <si>
    <t>sosiaalihuollon tarvekerroin 2019</t>
  </si>
  <si>
    <t>terveydenhuollon tarvekerroin2020, neut2</t>
  </si>
  <si>
    <t>vanhustenhuollon tarvekerroin2020, neut1</t>
  </si>
  <si>
    <t>sosiaalihuollon tarvekerroin2020, neut1</t>
  </si>
  <si>
    <t>Sote-nettokustannukset, TP2021</t>
  </si>
  <si>
    <t>Pela-nettokustannukset, TP2021</t>
  </si>
  <si>
    <t>Siirtymätasaus, €</t>
  </si>
  <si>
    <t>YHTEENVETO 2022 -välilehdellä lasketaan yhteen soten ja pelastustoimen siirtyvät kustannukset hyvinvointialueittain sekä soten ja pelastustoimen laskennallinen rahoitus hyvinvointialueittain.</t>
  </si>
  <si>
    <t>Tässä työkirjassa kuvataan hyvinvointialueiden siirtyvät kustannukset sekä aluekohtaisen siirtymätasauksen määräytyminen.</t>
  </si>
  <si>
    <t>Siirtyvät sote-kustannukset ja siirtyvät pela-kustannukset -välilehdillä lasketaan siirtyvät kustannukset kunnittain ja hyvinvointialueittain, jotka muodostavat koko maan rahoituksen pohjan vuodelle 2023.</t>
  </si>
  <si>
    <t>Siirtyvät kustannukset lasketaan kuntien vuoden 2021 tilinpäätöstietojen ja vuoden 2022 talousarviotietojen keskiarvona skaalattuna vuoden 2022 tasolle.</t>
  </si>
  <si>
    <t>Hyte-rahoitus kohdennetaan vuonna 2023 asukasperusteisesti.</t>
  </si>
  <si>
    <t>Laskennallinen sote-rahoitus, €/as.</t>
  </si>
  <si>
    <t>Lisäksi YHTEENVETO 2022 -välilehdellä esitetään vuoden 2023 rahoituslaskelmaan vietävä siirtymätasaus, joka lasketaan vuoden 2022 laskennallisen rahoituksen ja siirtyvien kustannusten välisenä erotuksena.</t>
  </si>
  <si>
    <t>SOTE laskennallinen rahoitus ja PELA laskennallinen rahoitus -välilehdillä lasketaan hyvinvointialueiden laskennallinen rahoitus vuoden 2022 tasossa rahoituslain mukaisten kriteereiden ja niiden osuuksien mukaisesti.</t>
  </si>
  <si>
    <t>Terveydenhuollon, vanhustenhuollon ja sosiaalihuollon tarvekertoimet perustuvat THL:n elokuussa 2022 päivittämiin laskelmiin. Uusimmat kertoimet on kuvattu TH VH ja SH tarvekertoimet -välilehdellä.</t>
  </si>
  <si>
    <t>Määräytymistekijät-välilehdellä kuvataan laskelmassa käytetyttyjä tilastotietoja alueittain.</t>
  </si>
  <si>
    <t xml:space="preserve">Yhteenveto hyvinvointialueiden rahoituksesta ja siirtymätasauksesta </t>
  </si>
  <si>
    <t>Jos hyvinvointialueen laskennallinen rahoitus on hyvinvointialueen kuntien yhteenlaskettuja siirtyviä kustannuksia alhaisempaa, lisätään vuoden 2023 rahoitukseen siirtymätasauslisää.</t>
  </si>
  <si>
    <t>Tässä kuvataan hyvinvointialueiden  laskennallisen rahoituksen ja siirtyvien kustannusten välistä erotusta vuoden 2022 tasossa, joka määrittää alueiden siirtymätasauksen määrän vuodelle 2023.</t>
  </si>
  <si>
    <t>Jos hyvinvointialueen laskennallinen rahoitus on hyvinvointialueen kuntien yhteenlaskettuja siirtyviä kustannuksia korkeampaa, vähennetään vuoden 2023 rahoituksesta siirtymätasausvähennys.</t>
  </si>
  <si>
    <t>Laskennan pohjana on kuntien TP2021 ja TA2022 mukaiset sote-nettokustannukset</t>
  </si>
  <si>
    <t>Lasketaan TP2021 ja TA2022 kuntakohtainen keskiarvo, ja sen osuus koko maan keskiarvosta.</t>
  </si>
  <si>
    <t>Siirtyvät sote-kustannukset 2022 tasossa</t>
  </si>
  <si>
    <t>Laskennan pohjana on kuntien TP2021 ja TA2022 mukaiset pela-nettokustannukset</t>
  </si>
  <si>
    <t>Lasketaan TP2021 ja TA2022 kuntakohtainen keskiarvo ja sen osuus koko maan keskiarvosta.</t>
  </si>
  <si>
    <t>Siirtyvät pela-kustannukset  2022 tasossa</t>
  </si>
  <si>
    <t>THL:n uuden tutkimuksen (5/2022) perusteella lasketut tarvekertoimet. Kertoimet päivitetty elokuussa 2022.</t>
  </si>
  <si>
    <t>VM/KAO 19.1.2023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</si>
</sst>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#,##0\ &quot;€&quot;;[Red]\-#,##0\ &quot;€&quot;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,##0.00000_ ;[Red]\-#,##0.00000\ "/>
    <numFmt numFmtId="168" formatCode="#,##0_ ;[Red]\-#,##0\ "/>
    <numFmt numFmtId="169" formatCode="#,##0.000"/>
    <numFmt numFmtId="170" formatCode="#,##0.0000"/>
    <numFmt numFmtId="171" formatCode="0.0000"/>
    <numFmt numFmtId="172" formatCode="0.000"/>
    <numFmt numFmtId="173" formatCode="0.000\ %"/>
    <numFmt numFmtId="174" formatCode="0.0\ %"/>
    <numFmt numFmtId="175" formatCode="0.00000\ %"/>
    <numFmt numFmtId="176" formatCode="0.0000\ %"/>
    <numFmt numFmtId="177" formatCode="#,##0.000_ ;[Red]\-#,##0.000\ "/>
    <numFmt numFmtId="178" formatCode="0.00000000000"/>
    <numFmt numFmtId="179" formatCode="#,##0.00000000000000"/>
    <numFmt numFmtId="180" formatCode="#,##0.0000000000"/>
    <numFmt numFmtId="181" formatCode="0.000000"/>
    <numFmt numFmtId="182" formatCode="0.00000"/>
    <numFmt numFmtId="183" formatCode="0.0000000000000000"/>
    <numFmt numFmtId="184" formatCode="#,##0.00000"/>
    <numFmt numFmtId="185" formatCode="_-* #,##0_-;\-* #,##0_-;_-* &quot;-&quot;??_-;_-@_-"/>
    <numFmt numFmtId="186" formatCode="#,##0.000000"/>
  </numFmts>
  <fonts count="5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0" tint="-0.249977111117893"/>
      <name val="Arial Narrow"/>
      <family val="2"/>
    </font>
    <font>
      <sz val="12"/>
      <color rgb="FFFF0000"/>
      <name val="Arial Narrow"/>
      <family val="2"/>
    </font>
    <font>
      <sz val="12"/>
      <color theme="0" tint="-0.499984740745262"/>
      <name val="Arial Narrow"/>
      <family val="2"/>
    </font>
    <font>
      <b/>
      <sz val="12"/>
      <color theme="0" tint="-0.499984740745262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name val="Arial Narrow"/>
      <family val="2"/>
      <scheme val="major"/>
    </font>
    <font>
      <b/>
      <sz val="12"/>
      <color rgb="FFFF0000"/>
      <name val="Arial Narrow"/>
      <family val="2"/>
      <scheme val="major"/>
    </font>
    <font>
      <sz val="12"/>
      <color rgb="FFFF0000"/>
      <name val="Arial Narrow"/>
      <family val="2"/>
      <scheme val="major"/>
    </font>
    <font>
      <sz val="12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sz val="12"/>
      <color theme="0"/>
      <name val="Arial Narrow"/>
      <family val="2"/>
      <scheme val="major"/>
    </font>
    <font>
      <sz val="12"/>
      <color theme="0"/>
      <name val="Arial Narrow"/>
      <family val="2"/>
      <scheme val="major"/>
    </font>
    <font>
      <b/>
      <sz val="12"/>
      <color rgb="FF000000"/>
      <name val="Arial Narrow"/>
      <family val="2"/>
      <scheme val="major"/>
    </font>
    <font>
      <sz val="12"/>
      <color rgb="FF000000"/>
      <name val="Arial Narrow"/>
      <family val="2"/>
      <scheme val="major"/>
    </font>
    <font>
      <b/>
      <u/>
      <sz val="12"/>
      <name val="Arial Narrow"/>
      <family val="2"/>
      <scheme val="maj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2"/>
      <name val="Arial Narrow"/>
      <family val="2"/>
      <scheme val="major"/>
    </font>
    <font>
      <b/>
      <sz val="11"/>
      <color theme="0"/>
      <name val="Arial Narrow"/>
      <family val="2"/>
      <scheme val="major"/>
    </font>
    <font>
      <sz val="11"/>
      <color theme="1"/>
      <name val="Arial Narrow"/>
      <family val="2"/>
      <scheme val="major"/>
    </font>
    <font>
      <sz val="10"/>
      <color rgb="FFFF0000"/>
      <name val="Arial"/>
      <family val="2"/>
    </font>
    <font>
      <i/>
      <sz val="12"/>
      <name val="Arial Narrow"/>
      <family val="2"/>
    </font>
    <font>
      <sz val="18"/>
      <color theme="3"/>
      <name val="Arial Narrow"/>
      <family val="2"/>
      <scheme val="major"/>
    </font>
    <font>
      <sz val="11"/>
      <color rgb="FF000000"/>
      <name val="Arial"/>
      <family val="2"/>
    </font>
    <font>
      <sz val="12"/>
      <name val="Arial Narrow"/>
      <family val="2"/>
      <scheme val="major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1"/>
      <color theme="3"/>
      <name val="Arial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name val="Arial Narrow"/>
      <family val="2"/>
      <scheme val="major"/>
    </font>
    <font>
      <sz val="10"/>
      <name val="Arial"/>
      <family val="2"/>
    </font>
    <font>
      <b/>
      <u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5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5" fillId="0" borderId="0" applyBorder="0"/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0" fillId="0" borderId="19" applyNumberFormat="0" applyFill="0" applyAlignment="0" applyProtection="0"/>
    <xf numFmtId="0" fontId="54" fillId="0" borderId="0"/>
  </cellStyleXfs>
  <cellXfs count="421">
    <xf numFmtId="0" fontId="0" fillId="0" borderId="0" xfId="0"/>
    <xf numFmtId="0" fontId="3" fillId="0" borderId="0" xfId="3" applyFont="1"/>
    <xf numFmtId="0" fontId="3" fillId="0" borderId="0" xfId="3" applyFont="1" applyFill="1" applyBorder="1"/>
    <xf numFmtId="0" fontId="6" fillId="0" borderId="0" xfId="3" applyFont="1" applyFill="1" applyBorder="1"/>
    <xf numFmtId="0" fontId="3" fillId="0" borderId="0" xfId="3" applyFont="1" applyFill="1"/>
    <xf numFmtId="0" fontId="8" fillId="0" borderId="0" xfId="0" applyFont="1" applyFill="1"/>
    <xf numFmtId="181" fontId="0" fillId="0" borderId="0" xfId="0" applyNumberFormat="1"/>
    <xf numFmtId="0" fontId="9" fillId="0" borderId="0" xfId="3" applyFont="1"/>
    <xf numFmtId="0" fontId="10" fillId="0" borderId="0" xfId="8" applyFont="1"/>
    <xf numFmtId="0" fontId="10" fillId="0" borderId="0" xfId="0" applyFont="1"/>
    <xf numFmtId="0" fontId="11" fillId="0" borderId="0" xfId="8" applyFont="1"/>
    <xf numFmtId="0" fontId="9" fillId="0" borderId="0" xfId="3" applyFont="1" applyFill="1" applyBorder="1"/>
    <xf numFmtId="0" fontId="9" fillId="0" borderId="0" xfId="3" applyFont="1" applyFill="1"/>
    <xf numFmtId="0" fontId="12" fillId="0" borderId="0" xfId="3" applyFont="1" applyFill="1" applyBorder="1"/>
    <xf numFmtId="168" fontId="13" fillId="0" borderId="0" xfId="8" applyNumberFormat="1" applyFont="1" applyAlignment="1">
      <alignment horizontal="center"/>
    </xf>
    <xf numFmtId="0" fontId="12" fillId="0" borderId="0" xfId="3" applyFont="1" applyFill="1" applyAlignment="1"/>
    <xf numFmtId="0" fontId="9" fillId="0" borderId="0" xfId="3" applyFont="1" applyAlignment="1"/>
    <xf numFmtId="0" fontId="12" fillId="0" borderId="0" xfId="3" applyFont="1" applyFill="1" applyBorder="1" applyAlignment="1">
      <alignment horizontal="center"/>
    </xf>
    <xf numFmtId="0" fontId="12" fillId="0" borderId="0" xfId="3" applyFont="1"/>
    <xf numFmtId="0" fontId="12" fillId="2" borderId="0" xfId="3" applyFont="1" applyFill="1"/>
    <xf numFmtId="0" fontId="10" fillId="2" borderId="0" xfId="8" applyFont="1" applyFill="1"/>
    <xf numFmtId="0" fontId="14" fillId="2" borderId="0" xfId="8" applyFont="1" applyFill="1"/>
    <xf numFmtId="0" fontId="11" fillId="2" borderId="0" xfId="3" applyFont="1" applyFill="1"/>
    <xf numFmtId="0" fontId="9" fillId="2" borderId="0" xfId="3" applyFont="1" applyFill="1"/>
    <xf numFmtId="0" fontId="11" fillId="0" borderId="0" xfId="3" applyFont="1" applyFill="1"/>
    <xf numFmtId="0" fontId="9" fillId="0" borderId="0" xfId="3" applyFont="1" applyBorder="1"/>
    <xf numFmtId="3" fontId="12" fillId="0" borderId="0" xfId="3" applyNumberFormat="1" applyFont="1" applyFill="1"/>
    <xf numFmtId="0" fontId="15" fillId="3" borderId="4" xfId="3" applyNumberFormat="1" applyFont="1" applyFill="1" applyBorder="1" applyAlignment="1">
      <alignment wrapText="1"/>
    </xf>
    <xf numFmtId="0" fontId="15" fillId="3" borderId="3" xfId="3" applyNumberFormat="1" applyFont="1" applyFill="1" applyBorder="1" applyAlignment="1"/>
    <xf numFmtId="0" fontId="12" fillId="0" borderId="8" xfId="3" applyNumberFormat="1" applyFont="1" applyBorder="1" applyAlignment="1"/>
    <xf numFmtId="0" fontId="12" fillId="0" borderId="2" xfId="3" applyNumberFormat="1" applyFont="1" applyBorder="1" applyAlignment="1"/>
    <xf numFmtId="0" fontId="9" fillId="0" borderId="2" xfId="3" applyNumberFormat="1" applyFont="1" applyBorder="1" applyAlignment="1"/>
    <xf numFmtId="3" fontId="12" fillId="0" borderId="2" xfId="3" applyNumberFormat="1" applyFont="1" applyBorder="1" applyAlignment="1"/>
    <xf numFmtId="0" fontId="9" fillId="0" borderId="4" xfId="3" applyNumberFormat="1" applyFont="1" applyBorder="1" applyAlignment="1"/>
    <xf numFmtId="3" fontId="9" fillId="0" borderId="4" xfId="3" applyNumberFormat="1" applyFont="1" applyBorder="1" applyAlignment="1"/>
    <xf numFmtId="3" fontId="9" fillId="0" borderId="0" xfId="3" applyNumberFormat="1" applyFont="1"/>
    <xf numFmtId="0" fontId="10" fillId="0" borderId="4" xfId="3" applyNumberFormat="1" applyFont="1" applyBorder="1" applyAlignment="1"/>
    <xf numFmtId="3" fontId="10" fillId="0" borderId="0" xfId="3" applyNumberFormat="1" applyFont="1"/>
    <xf numFmtId="3" fontId="9" fillId="0" borderId="0" xfId="3" applyNumberFormat="1" applyFont="1" applyFill="1" applyBorder="1"/>
    <xf numFmtId="0" fontId="10" fillId="0" borderId="0" xfId="3" applyFont="1" applyFill="1"/>
    <xf numFmtId="0" fontId="11" fillId="0" borderId="2" xfId="3" applyNumberFormat="1" applyFont="1" applyBorder="1" applyAlignment="1"/>
    <xf numFmtId="3" fontId="9" fillId="0" borderId="0" xfId="3" applyNumberFormat="1" applyFont="1" applyFill="1"/>
    <xf numFmtId="168" fontId="9" fillId="0" borderId="0" xfId="3" applyNumberFormat="1" applyFont="1"/>
    <xf numFmtId="3" fontId="12" fillId="0" borderId="7" xfId="3" applyNumberFormat="1" applyFont="1" applyBorder="1" applyAlignment="1"/>
    <xf numFmtId="0" fontId="12" fillId="0" borderId="0" xfId="3" applyFont="1" applyFill="1" applyBorder="1" applyAlignment="1"/>
    <xf numFmtId="173" fontId="12" fillId="0" borderId="0" xfId="7" applyNumberFormat="1" applyFont="1" applyFill="1" applyBorder="1"/>
    <xf numFmtId="173" fontId="12" fillId="0" borderId="0" xfId="3" applyNumberFormat="1" applyFont="1" applyFill="1" applyBorder="1"/>
    <xf numFmtId="0" fontId="12" fillId="2" borderId="0" xfId="3" applyFont="1" applyFill="1" applyAlignment="1">
      <alignment horizontal="left"/>
    </xf>
    <xf numFmtId="0" fontId="15" fillId="0" borderId="1" xfId="3" applyFont="1" applyBorder="1"/>
    <xf numFmtId="0" fontId="15" fillId="0" borderId="1" xfId="3" applyFont="1" applyBorder="1" applyAlignment="1">
      <alignment wrapText="1"/>
    </xf>
    <xf numFmtId="3" fontId="15" fillId="0" borderId="1" xfId="3" applyNumberFormat="1" applyFont="1" applyBorder="1"/>
    <xf numFmtId="0" fontId="9" fillId="0" borderId="0" xfId="3" applyFont="1" applyAlignment="1">
      <alignment wrapText="1"/>
    </xf>
    <xf numFmtId="173" fontId="9" fillId="0" borderId="0" xfId="7" applyNumberFormat="1" applyFont="1" applyFill="1"/>
    <xf numFmtId="173" fontId="9" fillId="0" borderId="0" xfId="3" applyNumberFormat="1" applyFont="1" applyFill="1"/>
    <xf numFmtId="173" fontId="12" fillId="0" borderId="0" xfId="3" applyNumberFormat="1" applyFont="1"/>
    <xf numFmtId="0" fontId="9" fillId="0" borderId="1" xfId="3" applyFont="1" applyBorder="1" applyAlignment="1">
      <alignment horizontal="left"/>
    </xf>
    <xf numFmtId="3" fontId="9" fillId="0" borderId="1" xfId="3" applyNumberFormat="1" applyFont="1" applyBorder="1"/>
    <xf numFmtId="3" fontId="9" fillId="0" borderId="1" xfId="3" applyNumberFormat="1" applyFont="1" applyFill="1" applyBorder="1"/>
    <xf numFmtId="3" fontId="12" fillId="0" borderId="0" xfId="3" applyNumberFormat="1" applyFont="1"/>
    <xf numFmtId="1" fontId="12" fillId="0" borderId="0" xfId="3" applyNumberFormat="1" applyFont="1"/>
    <xf numFmtId="0" fontId="17" fillId="0" borderId="0" xfId="3" applyFont="1" applyFill="1" applyBorder="1"/>
    <xf numFmtId="0" fontId="18" fillId="2" borderId="0" xfId="3" applyFont="1" applyFill="1"/>
    <xf numFmtId="0" fontId="15" fillId="3" borderId="4" xfId="3" applyNumberFormat="1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0" fontId="10" fillId="0" borderId="0" xfId="10" applyFont="1"/>
    <xf numFmtId="3" fontId="9" fillId="0" borderId="2" xfId="3" applyNumberFormat="1" applyFont="1" applyBorder="1" applyAlignment="1"/>
    <xf numFmtId="2" fontId="9" fillId="0" borderId="2" xfId="3" applyNumberFormat="1" applyFont="1" applyBorder="1" applyAlignment="1"/>
    <xf numFmtId="172" fontId="9" fillId="0" borderId="2" xfId="3" applyNumberFormat="1" applyFont="1" applyBorder="1" applyAlignment="1"/>
    <xf numFmtId="3" fontId="17" fillId="0" borderId="0" xfId="3" applyNumberFormat="1" applyFont="1" applyFill="1" applyBorder="1"/>
    <xf numFmtId="0" fontId="12" fillId="0" borderId="3" xfId="3" applyNumberFormat="1" applyFont="1" applyBorder="1" applyAlignment="1"/>
    <xf numFmtId="172" fontId="9" fillId="0" borderId="4" xfId="3" applyNumberFormat="1" applyFont="1" applyBorder="1" applyAlignment="1"/>
    <xf numFmtId="0" fontId="10" fillId="0" borderId="0" xfId="10" applyFont="1" applyBorder="1"/>
    <xf numFmtId="0" fontId="12" fillId="0" borderId="6" xfId="3" applyNumberFormat="1" applyFont="1" applyBorder="1" applyAlignment="1"/>
    <xf numFmtId="2" fontId="12" fillId="0" borderId="7" xfId="3" applyNumberFormat="1" applyFont="1" applyBorder="1" applyAlignment="1"/>
    <xf numFmtId="172" fontId="12" fillId="0" borderId="7" xfId="3" applyNumberFormat="1" applyFont="1" applyBorder="1" applyAlignment="1"/>
    <xf numFmtId="2" fontId="12" fillId="0" borderId="0" xfId="3" applyNumberFormat="1" applyFont="1"/>
    <xf numFmtId="172" fontId="12" fillId="0" borderId="0" xfId="3" applyNumberFormat="1" applyFont="1"/>
    <xf numFmtId="0" fontId="9" fillId="0" borderId="0" xfId="10" applyFont="1"/>
    <xf numFmtId="0" fontId="12" fillId="0" borderId="0" xfId="3" applyFont="1" applyFill="1" applyProtection="1"/>
    <xf numFmtId="0" fontId="12" fillId="0" borderId="0" xfId="3" applyFont="1" applyFill="1" applyBorder="1" applyProtection="1"/>
    <xf numFmtId="173" fontId="12" fillId="0" borderId="0" xfId="7" applyNumberFormat="1" applyFont="1"/>
    <xf numFmtId="0" fontId="12" fillId="0" borderId="4" xfId="3" applyNumberFormat="1" applyFont="1" applyBorder="1" applyAlignment="1"/>
    <xf numFmtId="3" fontId="12" fillId="0" borderId="4" xfId="3" applyNumberFormat="1" applyFont="1" applyBorder="1" applyAlignment="1"/>
    <xf numFmtId="0" fontId="12" fillId="0" borderId="7" xfId="3" applyNumberFormat="1" applyFont="1" applyBorder="1" applyAlignment="1"/>
    <xf numFmtId="3" fontId="12" fillId="0" borderId="10" xfId="3" applyNumberFormat="1" applyFont="1" applyBorder="1" applyAlignment="1"/>
    <xf numFmtId="1" fontId="9" fillId="0" borderId="0" xfId="3" applyNumberFormat="1" applyFont="1"/>
    <xf numFmtId="0" fontId="10" fillId="0" borderId="0" xfId="3" applyFont="1"/>
    <xf numFmtId="0" fontId="12" fillId="2" borderId="0" xfId="3" applyFont="1" applyFill="1" applyBorder="1" applyAlignment="1">
      <alignment horizontal="left"/>
    </xf>
    <xf numFmtId="0" fontId="9" fillId="2" borderId="0" xfId="3" applyFont="1" applyFill="1" applyBorder="1"/>
    <xf numFmtId="0" fontId="10" fillId="2" borderId="0" xfId="3" applyFont="1" applyFill="1" applyBorder="1"/>
    <xf numFmtId="0" fontId="10" fillId="0" borderId="0" xfId="3" applyFont="1" applyFill="1" applyBorder="1"/>
    <xf numFmtId="0" fontId="9" fillId="0" borderId="0" xfId="3" applyFont="1" applyFill="1" applyBorder="1" applyAlignment="1">
      <alignment wrapText="1"/>
    </xf>
    <xf numFmtId="173" fontId="9" fillId="0" borderId="0" xfId="7" applyNumberFormat="1" applyFont="1" applyFill="1" applyBorder="1"/>
    <xf numFmtId="173" fontId="9" fillId="0" borderId="0" xfId="3" applyNumberFormat="1" applyFont="1" applyFill="1" applyBorder="1"/>
    <xf numFmtId="173" fontId="10" fillId="0" borderId="0" xfId="3" applyNumberFormat="1" applyFont="1" applyFill="1" applyBorder="1"/>
    <xf numFmtId="0" fontId="9" fillId="0" borderId="0" xfId="3" applyFont="1" applyFill="1" applyBorder="1" applyAlignment="1">
      <alignment horizontal="left"/>
    </xf>
    <xf numFmtId="3" fontId="10" fillId="0" borderId="0" xfId="3" applyNumberFormat="1" applyFont="1" applyFill="1" applyBorder="1"/>
    <xf numFmtId="0" fontId="11" fillId="2" borderId="0" xfId="3" applyFont="1" applyFill="1" applyBorder="1"/>
    <xf numFmtId="0" fontId="11" fillId="0" borderId="0" xfId="3" applyFont="1" applyFill="1" applyBorder="1"/>
    <xf numFmtId="172" fontId="10" fillId="0" borderId="0" xfId="3" applyNumberFormat="1" applyFont="1" applyFill="1" applyBorder="1"/>
    <xf numFmtId="2" fontId="10" fillId="0" borderId="0" xfId="3" applyNumberFormat="1" applyFont="1" applyFill="1" applyBorder="1"/>
    <xf numFmtId="0" fontId="11" fillId="0" borderId="0" xfId="3" applyFont="1"/>
    <xf numFmtId="3" fontId="11" fillId="0" borderId="0" xfId="3" applyNumberFormat="1" applyFont="1" applyFill="1" applyBorder="1"/>
    <xf numFmtId="9" fontId="10" fillId="0" borderId="0" xfId="3" applyNumberFormat="1" applyFont="1"/>
    <xf numFmtId="1" fontId="10" fillId="0" borderId="0" xfId="3" applyNumberFormat="1" applyFont="1"/>
    <xf numFmtId="3" fontId="11" fillId="0" borderId="0" xfId="3" applyNumberFormat="1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0" xfId="3" applyFont="1" applyFill="1" applyAlignment="1">
      <alignment horizontal="right"/>
    </xf>
    <xf numFmtId="9" fontId="11" fillId="0" borderId="0" xfId="2" applyFont="1" applyFill="1" applyBorder="1"/>
    <xf numFmtId="1" fontId="10" fillId="0" borderId="0" xfId="3" applyNumberFormat="1" applyFont="1" applyFill="1"/>
    <xf numFmtId="0" fontId="11" fillId="0" borderId="0" xfId="3" applyFont="1" applyFill="1" applyAlignment="1">
      <alignment horizontal="center"/>
    </xf>
    <xf numFmtId="0" fontId="10" fillId="0" borderId="0" xfId="3" applyFont="1" applyFill="1" applyBorder="1" applyAlignment="1">
      <alignment wrapText="1"/>
    </xf>
    <xf numFmtId="0" fontId="10" fillId="0" borderId="0" xfId="3" applyFont="1" applyAlignment="1">
      <alignment wrapText="1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wrapText="1"/>
    </xf>
    <xf numFmtId="0" fontId="20" fillId="0" borderId="0" xfId="3" applyFont="1" applyFill="1" applyBorder="1" applyAlignment="1">
      <alignment horizontal="center" wrapText="1"/>
    </xf>
    <xf numFmtId="0" fontId="10" fillId="0" borderId="0" xfId="3" applyFont="1" applyFill="1" applyBorder="1" applyAlignment="1">
      <alignment horizontal="right"/>
    </xf>
    <xf numFmtId="0" fontId="10" fillId="0" borderId="0" xfId="3" applyFont="1" applyFill="1" applyBorder="1" applyAlignment="1">
      <alignment horizontal="center"/>
    </xf>
    <xf numFmtId="1" fontId="10" fillId="0" borderId="0" xfId="3" applyNumberFormat="1" applyFont="1" applyFill="1" applyBorder="1"/>
    <xf numFmtId="177" fontId="10" fillId="0" borderId="0" xfId="3" applyNumberFormat="1" applyFont="1" applyFill="1" applyBorder="1"/>
    <xf numFmtId="168" fontId="10" fillId="0" borderId="0" xfId="3" applyNumberFormat="1" applyFont="1" applyFill="1" applyBorder="1"/>
    <xf numFmtId="0" fontId="18" fillId="0" borderId="0" xfId="3" applyFont="1" applyFill="1" applyBorder="1"/>
    <xf numFmtId="168" fontId="11" fillId="0" borderId="0" xfId="3" applyNumberFormat="1" applyFont="1" applyFill="1" applyBorder="1"/>
    <xf numFmtId="0" fontId="12" fillId="0" borderId="0" xfId="3" applyFont="1" applyFill="1"/>
    <xf numFmtId="0" fontId="9" fillId="2" borderId="0" xfId="3" applyFont="1" applyFill="1" applyAlignment="1">
      <alignment horizontal="center"/>
    </xf>
    <xf numFmtId="173" fontId="9" fillId="2" borderId="0" xfId="3" applyNumberFormat="1" applyFont="1" applyFill="1" applyAlignment="1">
      <alignment horizontal="center"/>
    </xf>
    <xf numFmtId="3" fontId="9" fillId="0" borderId="0" xfId="3" applyNumberFormat="1" applyFont="1" applyFill="1" applyProtection="1"/>
    <xf numFmtId="168" fontId="12" fillId="0" borderId="0" xfId="3" applyNumberFormat="1" applyFont="1"/>
    <xf numFmtId="0" fontId="9" fillId="0" borderId="0" xfId="10" applyFont="1" applyFill="1" applyBorder="1"/>
    <xf numFmtId="3" fontId="9" fillId="0" borderId="0" xfId="3" applyNumberFormat="1" applyFont="1" applyFill="1" applyBorder="1" applyProtection="1"/>
    <xf numFmtId="168" fontId="9" fillId="0" borderId="0" xfId="3" applyNumberFormat="1" applyFont="1" applyFill="1" applyBorder="1"/>
    <xf numFmtId="1" fontId="9" fillId="0" borderId="0" xfId="3" applyNumberFormat="1" applyFont="1" applyFill="1" applyBorder="1"/>
    <xf numFmtId="167" fontId="9" fillId="0" borderId="0" xfId="3" applyNumberFormat="1" applyFont="1" applyFill="1" applyBorder="1"/>
    <xf numFmtId="168" fontId="9" fillId="0" borderId="0" xfId="3" applyNumberFormat="1" applyFont="1" applyFill="1"/>
    <xf numFmtId="168" fontId="12" fillId="0" borderId="0" xfId="3" applyNumberFormat="1" applyFont="1" applyFill="1"/>
    <xf numFmtId="1" fontId="9" fillId="0" borderId="0" xfId="3" applyNumberFormat="1" applyFont="1" applyFill="1"/>
    <xf numFmtId="173" fontId="9" fillId="0" borderId="0" xfId="7" applyNumberFormat="1" applyFont="1"/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17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Border="1"/>
    <xf numFmtId="168" fontId="12" fillId="0" borderId="0" xfId="3" applyNumberFormat="1" applyFont="1" applyFill="1" applyBorder="1" applyAlignment="1">
      <alignment horizontal="center"/>
    </xf>
    <xf numFmtId="165" fontId="12" fillId="0" borderId="0" xfId="3" applyNumberFormat="1" applyFont="1" applyFill="1" applyBorder="1" applyAlignment="1">
      <alignment horizontal="center"/>
    </xf>
    <xf numFmtId="0" fontId="12" fillId="0" borderId="0" xfId="3" applyFont="1" applyFill="1" applyAlignment="1">
      <alignment wrapText="1"/>
    </xf>
    <xf numFmtId="173" fontId="12" fillId="0" borderId="0" xfId="7" applyNumberFormat="1" applyFont="1" applyFill="1"/>
    <xf numFmtId="176" fontId="12" fillId="0" borderId="0" xfId="7" applyNumberFormat="1" applyFont="1"/>
    <xf numFmtId="0" fontId="12" fillId="2" borderId="0" xfId="3" applyFont="1" applyFill="1" applyAlignment="1">
      <alignment wrapText="1"/>
    </xf>
    <xf numFmtId="173" fontId="12" fillId="2" borderId="0" xfId="7" applyNumberFormat="1" applyFont="1" applyFill="1"/>
    <xf numFmtId="3" fontId="9" fillId="0" borderId="0" xfId="7" applyNumberFormat="1" applyFont="1" applyFill="1"/>
    <xf numFmtId="168" fontId="9" fillId="0" borderId="0" xfId="7" applyNumberFormat="1" applyFont="1" applyFill="1"/>
    <xf numFmtId="168" fontId="12" fillId="0" borderId="0" xfId="7" applyNumberFormat="1" applyFont="1" applyFill="1"/>
    <xf numFmtId="173" fontId="9" fillId="0" borderId="0" xfId="3" applyNumberFormat="1" applyFont="1"/>
    <xf numFmtId="0" fontId="22" fillId="0" borderId="0" xfId="3" applyFont="1"/>
    <xf numFmtId="3" fontId="22" fillId="0" borderId="0" xfId="3" applyNumberFormat="1" applyFont="1" applyFill="1"/>
    <xf numFmtId="3" fontId="22" fillId="0" borderId="0" xfId="3" applyNumberFormat="1" applyFont="1"/>
    <xf numFmtId="0" fontId="21" fillId="0" borderId="0" xfId="3" applyFont="1" applyFill="1"/>
    <xf numFmtId="0" fontId="15" fillId="5" borderId="1" xfId="3" applyFont="1" applyFill="1" applyBorder="1"/>
    <xf numFmtId="0" fontId="15" fillId="5" borderId="4" xfId="3" applyNumberFormat="1" applyFont="1" applyFill="1" applyBorder="1" applyAlignment="1">
      <alignment horizontal="left" wrapText="1"/>
    </xf>
    <xf numFmtId="175" fontId="9" fillId="0" borderId="0" xfId="7" applyNumberFormat="1" applyFont="1" applyFill="1"/>
    <xf numFmtId="0" fontId="12" fillId="0" borderId="0" xfId="3" applyFont="1" applyFill="1" applyBorder="1" applyAlignment="1">
      <alignment horizontal="center"/>
    </xf>
    <xf numFmtId="173" fontId="12" fillId="0" borderId="0" xfId="3" applyNumberFormat="1" applyFont="1" applyFill="1" applyBorder="1" applyAlignment="1">
      <alignment horizontal="center"/>
    </xf>
    <xf numFmtId="0" fontId="23" fillId="2" borderId="0" xfId="3" applyFont="1" applyFill="1"/>
    <xf numFmtId="0" fontId="24" fillId="2" borderId="0" xfId="3" applyFont="1" applyFill="1"/>
    <xf numFmtId="0" fontId="25" fillId="0" borderId="0" xfId="3" applyFont="1"/>
    <xf numFmtId="0" fontId="26" fillId="0" borderId="0" xfId="3" applyFont="1"/>
    <xf numFmtId="0" fontId="26" fillId="0" borderId="0" xfId="3" applyFont="1" applyFill="1" applyBorder="1"/>
    <xf numFmtId="0" fontId="25" fillId="0" borderId="0" xfId="3" applyFont="1" applyFill="1" applyBorder="1"/>
    <xf numFmtId="0" fontId="23" fillId="0" borderId="0" xfId="3" applyFont="1" applyFill="1" applyBorder="1"/>
    <xf numFmtId="0" fontId="28" fillId="0" borderId="0" xfId="10" applyFont="1"/>
    <xf numFmtId="0" fontId="26" fillId="0" borderId="0" xfId="3" applyFont="1" applyFill="1" applyProtection="1"/>
    <xf numFmtId="3" fontId="26" fillId="0" borderId="0" xfId="3" applyNumberFormat="1" applyFont="1" applyBorder="1"/>
    <xf numFmtId="0" fontId="26" fillId="0" borderId="0" xfId="3" applyFont="1" applyBorder="1"/>
    <xf numFmtId="166" fontId="26" fillId="0" borderId="0" xfId="11" applyNumberFormat="1" applyFont="1" applyFill="1"/>
    <xf numFmtId="172" fontId="26" fillId="0" borderId="0" xfId="3" applyNumberFormat="1" applyFont="1" applyFill="1"/>
    <xf numFmtId="3" fontId="26" fillId="0" borderId="0" xfId="3" applyNumberFormat="1" applyFont="1" applyFill="1"/>
    <xf numFmtId="1" fontId="26" fillId="0" borderId="0" xfId="3" applyNumberFormat="1" applyFont="1" applyFill="1" applyBorder="1"/>
    <xf numFmtId="0" fontId="26" fillId="0" borderId="0" xfId="13" applyFont="1" applyFill="1" applyBorder="1"/>
    <xf numFmtId="0" fontId="28" fillId="0" borderId="0" xfId="10" applyFont="1" applyBorder="1"/>
    <xf numFmtId="0" fontId="26" fillId="0" borderId="0" xfId="3" applyFont="1" applyFill="1" applyBorder="1" applyProtection="1"/>
    <xf numFmtId="166" fontId="26" fillId="0" borderId="0" xfId="11" applyNumberFormat="1" applyFont="1" applyFill="1" applyBorder="1"/>
    <xf numFmtId="172" fontId="26" fillId="0" borderId="0" xfId="3" applyNumberFormat="1" applyFont="1" applyFill="1" applyBorder="1"/>
    <xf numFmtId="3" fontId="26" fillId="0" borderId="0" xfId="3" applyNumberFormat="1" applyFont="1" applyFill="1" applyBorder="1"/>
    <xf numFmtId="1" fontId="26" fillId="0" borderId="0" xfId="3" applyNumberFormat="1" applyFont="1" applyFill="1"/>
    <xf numFmtId="0" fontId="23" fillId="0" borderId="0" xfId="3" applyFont="1"/>
    <xf numFmtId="3" fontId="23" fillId="0" borderId="0" xfId="3" applyNumberFormat="1" applyFont="1" applyFill="1"/>
    <xf numFmtId="166" fontId="26" fillId="0" borderId="0" xfId="11" applyNumberFormat="1" applyFont="1"/>
    <xf numFmtId="2" fontId="26" fillId="0" borderId="0" xfId="3" applyNumberFormat="1" applyFont="1" applyFill="1"/>
    <xf numFmtId="2" fontId="26" fillId="0" borderId="0" xfId="3" applyNumberFormat="1" applyFont="1"/>
    <xf numFmtId="0" fontId="27" fillId="2" borderId="0" xfId="3" applyFont="1" applyFill="1"/>
    <xf numFmtId="0" fontId="28" fillId="0" borderId="0" xfId="3" applyFont="1"/>
    <xf numFmtId="180" fontId="26" fillId="0" borderId="0" xfId="3" applyNumberFormat="1" applyFont="1" applyFill="1" applyBorder="1"/>
    <xf numFmtId="0" fontId="26" fillId="0" borderId="0" xfId="10" applyFont="1"/>
    <xf numFmtId="2" fontId="26" fillId="0" borderId="0" xfId="3" applyNumberFormat="1" applyFont="1" applyFill="1" applyBorder="1"/>
    <xf numFmtId="179" fontId="26" fillId="0" borderId="0" xfId="3" applyNumberFormat="1" applyFont="1" applyFill="1" applyBorder="1"/>
    <xf numFmtId="0" fontId="26" fillId="0" borderId="0" xfId="10" applyFont="1" applyBorder="1"/>
    <xf numFmtId="0" fontId="29" fillId="0" borderId="1" xfId="3" applyFont="1" applyBorder="1"/>
    <xf numFmtId="0" fontId="29" fillId="0" borderId="1" xfId="3" applyFont="1" applyFill="1" applyBorder="1"/>
    <xf numFmtId="0" fontId="29" fillId="0" borderId="1" xfId="3" applyFont="1" applyFill="1" applyBorder="1" applyAlignment="1">
      <alignment horizontal="center"/>
    </xf>
    <xf numFmtId="0" fontId="29" fillId="0" borderId="1" xfId="3" applyFont="1" applyFill="1" applyBorder="1" applyAlignment="1">
      <alignment horizontal="center" wrapText="1"/>
    </xf>
    <xf numFmtId="3" fontId="26" fillId="0" borderId="0" xfId="3" applyNumberFormat="1" applyFont="1"/>
    <xf numFmtId="0" fontId="30" fillId="0" borderId="0" xfId="3" applyFont="1"/>
    <xf numFmtId="0" fontId="31" fillId="0" borderId="0" xfId="3" applyFont="1" applyFill="1" applyProtection="1"/>
    <xf numFmtId="0" fontId="26" fillId="0" borderId="0" xfId="3" applyFont="1" applyFill="1"/>
    <xf numFmtId="0" fontId="31" fillId="0" borderId="0" xfId="6" applyFont="1" applyFill="1" applyProtection="1"/>
    <xf numFmtId="0" fontId="32" fillId="0" borderId="0" xfId="6" applyFont="1" applyFill="1" applyProtection="1"/>
    <xf numFmtId="0" fontId="27" fillId="0" borderId="0" xfId="3" applyFont="1" applyFill="1" applyAlignment="1" applyProtection="1">
      <alignment horizontal="center"/>
    </xf>
    <xf numFmtId="0" fontId="29" fillId="0" borderId="0" xfId="3" applyFont="1" applyFill="1" applyProtection="1"/>
    <xf numFmtId="0" fontId="29" fillId="0" borderId="0" xfId="3" applyFont="1" applyFill="1" applyAlignment="1" applyProtection="1">
      <alignment wrapText="1"/>
    </xf>
    <xf numFmtId="0" fontId="29" fillId="4" borderId="16" xfId="6" applyFont="1" applyFill="1" applyBorder="1" applyAlignment="1">
      <alignment wrapText="1"/>
    </xf>
    <xf numFmtId="0" fontId="29" fillId="4" borderId="0" xfId="6" applyFont="1" applyFill="1" applyBorder="1" applyAlignment="1">
      <alignment wrapText="1"/>
    </xf>
    <xf numFmtId="0" fontId="29" fillId="4" borderId="17" xfId="6" applyFont="1" applyFill="1" applyBorder="1" applyAlignment="1">
      <alignment wrapText="1"/>
    </xf>
    <xf numFmtId="3" fontId="26" fillId="0" borderId="0" xfId="3" applyNumberFormat="1" applyFont="1" applyFill="1" applyProtection="1"/>
    <xf numFmtId="1" fontId="26" fillId="0" borderId="0" xfId="3" applyNumberFormat="1" applyFont="1" applyFill="1" applyProtection="1"/>
    <xf numFmtId="0" fontId="31" fillId="0" borderId="11" xfId="6" applyFont="1" applyBorder="1"/>
    <xf numFmtId="1" fontId="32" fillId="0" borderId="12" xfId="6" applyNumberFormat="1" applyFont="1" applyBorder="1"/>
    <xf numFmtId="0" fontId="26" fillId="0" borderId="0" xfId="3" applyFont="1" applyFill="1" applyAlignment="1" applyProtection="1">
      <alignment horizontal="right"/>
    </xf>
    <xf numFmtId="0" fontId="31" fillId="0" borderId="14" xfId="6" applyFont="1" applyBorder="1"/>
    <xf numFmtId="3" fontId="23" fillId="0" borderId="0" xfId="3" applyNumberFormat="1" applyFont="1" applyFill="1" applyProtection="1"/>
    <xf numFmtId="0" fontId="33" fillId="0" borderId="0" xfId="3" applyFont="1" applyFill="1" applyProtection="1"/>
    <xf numFmtId="3" fontId="29" fillId="0" borderId="0" xfId="3" applyNumberFormat="1" applyFont="1" applyFill="1" applyProtection="1"/>
    <xf numFmtId="170" fontId="26" fillId="0" borderId="0" xfId="3" applyNumberFormat="1" applyFont="1"/>
    <xf numFmtId="3" fontId="26" fillId="0" borderId="0" xfId="3" applyNumberFormat="1" applyFont="1" applyFill="1" applyBorder="1" applyProtection="1"/>
    <xf numFmtId="9" fontId="23" fillId="0" borderId="0" xfId="2" applyFont="1" applyFill="1" applyProtection="1"/>
    <xf numFmtId="0" fontId="30" fillId="0" borderId="0" xfId="3" applyFont="1" applyFill="1"/>
    <xf numFmtId="17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171" fontId="26" fillId="0" borderId="0" xfId="3" applyNumberFormat="1" applyFont="1" applyFill="1"/>
    <xf numFmtId="2" fontId="25" fillId="0" borderId="0" xfId="12" applyNumberFormat="1" applyFont="1" applyFill="1"/>
    <xf numFmtId="178" fontId="26" fillId="0" borderId="0" xfId="3" applyNumberFormat="1" applyFont="1" applyFill="1"/>
    <xf numFmtId="0" fontId="29" fillId="0" borderId="11" xfId="3" applyNumberFormat="1" applyFont="1" applyFill="1" applyBorder="1" applyAlignment="1"/>
    <xf numFmtId="0" fontId="26" fillId="0" borderId="11" xfId="3" applyNumberFormat="1" applyFont="1" applyFill="1" applyBorder="1" applyAlignment="1">
      <alignment horizontal="right"/>
    </xf>
    <xf numFmtId="3" fontId="26" fillId="0" borderId="13" xfId="3" applyNumberFormat="1" applyFont="1" applyFill="1" applyBorder="1" applyAlignment="1"/>
    <xf numFmtId="3" fontId="26" fillId="0" borderId="13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>
      <alignment horizontal="right"/>
    </xf>
    <xf numFmtId="3" fontId="26" fillId="0" borderId="0" xfId="3" applyNumberFormat="1" applyFont="1" applyFill="1" applyBorder="1" applyAlignment="1"/>
    <xf numFmtId="0" fontId="15" fillId="3" borderId="0" xfId="3" applyNumberFormat="1" applyFont="1" applyFill="1" applyBorder="1" applyAlignment="1"/>
    <xf numFmtId="0" fontId="15" fillId="5" borderId="1" xfId="3" applyFont="1" applyFill="1" applyBorder="1" applyAlignment="1"/>
    <xf numFmtId="0" fontId="9" fillId="0" borderId="0" xfId="0" applyFont="1" applyAlignment="1">
      <alignment horizontal="left"/>
    </xf>
    <xf numFmtId="0" fontId="15" fillId="3" borderId="0" xfId="3" applyNumberFormat="1" applyFont="1" applyFill="1" applyBorder="1" applyAlignment="1">
      <alignment horizontal="center"/>
    </xf>
    <xf numFmtId="0" fontId="15" fillId="3" borderId="1" xfId="3" applyNumberFormat="1" applyFont="1" applyFill="1" applyBorder="1" applyAlignment="1">
      <alignment wrapText="1"/>
    </xf>
    <xf numFmtId="3" fontId="15" fillId="3" borderId="1" xfId="3" applyNumberFormat="1" applyFont="1" applyFill="1" applyBorder="1" applyAlignment="1"/>
    <xf numFmtId="0" fontId="15" fillId="3" borderId="1" xfId="3" applyNumberFormat="1" applyFont="1" applyFill="1" applyBorder="1" applyAlignment="1"/>
    <xf numFmtId="0" fontId="15" fillId="5" borderId="1" xfId="3" applyNumberFormat="1" applyFont="1" applyFill="1" applyBorder="1" applyAlignment="1"/>
    <xf numFmtId="173" fontId="12" fillId="0" borderId="4" xfId="2" applyNumberFormat="1" applyFont="1" applyBorder="1" applyAlignment="1"/>
    <xf numFmtId="0" fontId="10" fillId="0" borderId="2" xfId="10" applyNumberFormat="1" applyFont="1" applyBorder="1" applyAlignment="1"/>
    <xf numFmtId="0" fontId="10" fillId="0" borderId="4" xfId="10" applyNumberFormat="1" applyFont="1" applyBorder="1" applyAlignment="1"/>
    <xf numFmtId="1" fontId="12" fillId="0" borderId="10" xfId="3" applyNumberFormat="1" applyFont="1" applyBorder="1" applyAlignment="1"/>
    <xf numFmtId="1" fontId="12" fillId="0" borderId="9" xfId="3" applyNumberFormat="1" applyFont="1" applyBorder="1" applyAlignment="1"/>
    <xf numFmtId="1" fontId="12" fillId="0" borderId="4" xfId="3" applyNumberFormat="1" applyFont="1" applyBorder="1" applyAlignment="1"/>
    <xf numFmtId="0" fontId="15" fillId="3" borderId="18" xfId="3" applyNumberFormat="1" applyFont="1" applyFill="1" applyBorder="1" applyAlignment="1"/>
    <xf numFmtId="173" fontId="15" fillId="3" borderId="18" xfId="3" applyNumberFormat="1" applyFont="1" applyFill="1" applyBorder="1" applyAlignment="1"/>
    <xf numFmtId="173" fontId="12" fillId="0" borderId="4" xfId="7" applyNumberFormat="1" applyFont="1" applyBorder="1"/>
    <xf numFmtId="9" fontId="12" fillId="0" borderId="9" xfId="2" applyNumberFormat="1" applyFont="1" applyBorder="1"/>
    <xf numFmtId="173" fontId="12" fillId="0" borderId="9" xfId="7" applyNumberFormat="1" applyFont="1" applyBorder="1"/>
    <xf numFmtId="0" fontId="15" fillId="0" borderId="0" xfId="3" applyNumberFormat="1" applyFont="1" applyFill="1" applyBorder="1" applyAlignment="1"/>
    <xf numFmtId="0" fontId="16" fillId="0" borderId="0" xfId="3" applyFont="1" applyFill="1" applyBorder="1"/>
    <xf numFmtId="0" fontId="15" fillId="0" borderId="1" xfId="3" applyFont="1" applyFill="1" applyBorder="1" applyAlignment="1">
      <alignment wrapText="1"/>
    </xf>
    <xf numFmtId="0" fontId="15" fillId="0" borderId="0" xfId="3" applyFont="1" applyFill="1" applyBorder="1"/>
    <xf numFmtId="0" fontId="9" fillId="0" borderId="0" xfId="0" applyFont="1" applyAlignment="1"/>
    <xf numFmtId="0" fontId="15" fillId="0" borderId="1" xfId="3" applyFont="1" applyBorder="1" applyAlignment="1">
      <alignment horizontal="left"/>
    </xf>
    <xf numFmtId="0" fontId="15" fillId="0" borderId="1" xfId="3" applyFont="1" applyBorder="1" applyAlignment="1">
      <alignment horizontal="left" wrapText="1"/>
    </xf>
    <xf numFmtId="0" fontId="15" fillId="0" borderId="1" xfId="3" applyFont="1" applyFill="1" applyBorder="1" applyAlignment="1">
      <alignment horizontal="left" wrapText="1"/>
    </xf>
    <xf numFmtId="173" fontId="15" fillId="0" borderId="1" xfId="3" applyNumberFormat="1" applyFont="1" applyBorder="1" applyAlignment="1">
      <alignment horizontal="left" wrapText="1"/>
    </xf>
    <xf numFmtId="173" fontId="15" fillId="0" borderId="1" xfId="3" applyNumberFormat="1" applyFont="1" applyFill="1" applyBorder="1" applyAlignment="1">
      <alignment horizontal="left" wrapText="1"/>
    </xf>
    <xf numFmtId="173" fontId="15" fillId="0" borderId="1" xfId="7" applyNumberFormat="1" applyFont="1" applyFill="1" applyBorder="1" applyAlignment="1">
      <alignment wrapText="1"/>
    </xf>
    <xf numFmtId="0" fontId="34" fillId="0" borderId="0" xfId="0" applyFont="1"/>
    <xf numFmtId="0" fontId="35" fillId="0" borderId="0" xfId="0" applyFont="1"/>
    <xf numFmtId="0" fontId="34" fillId="0" borderId="0" xfId="0" applyFont="1" applyBorder="1"/>
    <xf numFmtId="0" fontId="35" fillId="0" borderId="0" xfId="0" applyFont="1" applyBorder="1"/>
    <xf numFmtId="3" fontId="34" fillId="0" borderId="0" xfId="0" applyNumberFormat="1" applyFont="1"/>
    <xf numFmtId="168" fontId="34" fillId="0" borderId="0" xfId="0" applyNumberFormat="1" applyFont="1"/>
    <xf numFmtId="0" fontId="37" fillId="0" borderId="0" xfId="0" applyFont="1"/>
    <xf numFmtId="0" fontId="36" fillId="0" borderId="0" xfId="0" applyFont="1" applyBorder="1"/>
    <xf numFmtId="6" fontId="35" fillId="0" borderId="0" xfId="0" applyNumberFormat="1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Protection="1"/>
    <xf numFmtId="3" fontId="34" fillId="0" borderId="0" xfId="0" applyNumberFormat="1" applyFont="1" applyBorder="1"/>
    <xf numFmtId="168" fontId="34" fillId="0" borderId="0" xfId="0" applyNumberFormat="1" applyFont="1" applyBorder="1"/>
    <xf numFmtId="0" fontId="37" fillId="0" borderId="0" xfId="0" applyFont="1" applyBorder="1"/>
    <xf numFmtId="167" fontId="9" fillId="0" borderId="0" xfId="3" applyNumberFormat="1" applyFont="1" applyBorder="1"/>
    <xf numFmtId="3" fontId="35" fillId="0" borderId="0" xfId="0" applyNumberFormat="1" applyFont="1" applyBorder="1"/>
    <xf numFmtId="1" fontId="35" fillId="0" borderId="0" xfId="0" applyNumberFormat="1" applyFont="1" applyBorder="1"/>
    <xf numFmtId="182" fontId="36" fillId="0" borderId="0" xfId="0" applyNumberFormat="1" applyFont="1" applyFill="1" applyBorder="1" applyProtection="1"/>
    <xf numFmtId="183" fontId="9" fillId="0" borderId="0" xfId="3" applyNumberFormat="1" applyFont="1"/>
    <xf numFmtId="0" fontId="9" fillId="0" borderId="12" xfId="3" applyNumberFormat="1" applyFont="1" applyBorder="1" applyAlignment="1"/>
    <xf numFmtId="174" fontId="26" fillId="0" borderId="0" xfId="2" applyNumberFormat="1" applyFont="1" applyFill="1" applyProtection="1"/>
    <xf numFmtId="171" fontId="26" fillId="0" borderId="0" xfId="3" applyNumberFormat="1" applyFont="1"/>
    <xf numFmtId="1" fontId="26" fillId="0" borderId="0" xfId="3" applyNumberFormat="1" applyFont="1"/>
    <xf numFmtId="3" fontId="33" fillId="0" borderId="0" xfId="3" applyNumberFormat="1" applyFont="1" applyFill="1" applyProtection="1"/>
    <xf numFmtId="0" fontId="39" fillId="0" borderId="0" xfId="3" applyFont="1" applyFill="1" applyProtection="1"/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5" fillId="5" borderId="0" xfId="3" applyFont="1" applyFill="1" applyAlignment="1">
      <alignment wrapText="1"/>
    </xf>
    <xf numFmtId="3" fontId="9" fillId="0" borderId="5" xfId="3" applyNumberFormat="1" applyFont="1" applyBorder="1" applyAlignment="1"/>
    <xf numFmtId="0" fontId="9" fillId="0" borderId="8" xfId="3" applyNumberFormat="1" applyFont="1" applyBorder="1" applyAlignment="1"/>
    <xf numFmtId="3" fontId="9" fillId="0" borderId="3" xfId="3" applyNumberFormat="1" applyFont="1" applyBorder="1" applyAlignment="1"/>
    <xf numFmtId="0" fontId="10" fillId="0" borderId="3" xfId="3" applyNumberFormat="1" applyFont="1" applyBorder="1" applyAlignment="1"/>
    <xf numFmtId="0" fontId="10" fillId="0" borderId="6" xfId="3" applyNumberFormat="1" applyFont="1" applyBorder="1" applyAlignment="1"/>
    <xf numFmtId="0" fontId="10" fillId="0" borderId="7" xfId="3" applyNumberFormat="1" applyFont="1" applyBorder="1" applyAlignment="1"/>
    <xf numFmtId="0" fontId="41" fillId="0" borderId="0" xfId="0" applyFont="1"/>
    <xf numFmtId="184" fontId="26" fillId="0" borderId="0" xfId="3" applyNumberFormat="1" applyFont="1" applyBorder="1"/>
    <xf numFmtId="3" fontId="12" fillId="0" borderId="4" xfId="3" applyNumberFormat="1" applyFont="1" applyFill="1" applyBorder="1" applyAlignment="1"/>
    <xf numFmtId="181" fontId="26" fillId="0" borderId="0" xfId="3" applyNumberFormat="1" applyFont="1"/>
    <xf numFmtId="3" fontId="25" fillId="0" borderId="0" xfId="3" applyNumberFormat="1" applyFont="1"/>
    <xf numFmtId="182" fontId="18" fillId="0" borderId="0" xfId="3" applyNumberFormat="1" applyFont="1" applyFill="1"/>
    <xf numFmtId="169" fontId="12" fillId="0" borderId="0" xfId="3" applyNumberFormat="1" applyFont="1"/>
    <xf numFmtId="165" fontId="12" fillId="0" borderId="0" xfId="3" applyNumberFormat="1" applyFont="1" applyFill="1"/>
    <xf numFmtId="165" fontId="12" fillId="0" borderId="0" xfId="3" applyNumberFormat="1" applyFont="1"/>
    <xf numFmtId="0" fontId="42" fillId="0" borderId="0" xfId="3" applyFont="1"/>
    <xf numFmtId="166" fontId="26" fillId="0" borderId="0" xfId="3" applyNumberFormat="1" applyFont="1" applyFill="1" applyBorder="1"/>
    <xf numFmtId="165" fontId="12" fillId="0" borderId="0" xfId="3" applyNumberFormat="1" applyFont="1" applyFill="1" applyBorder="1"/>
    <xf numFmtId="0" fontId="9" fillId="0" borderId="0" xfId="8" applyFont="1"/>
    <xf numFmtId="0" fontId="23" fillId="6" borderId="0" xfId="3" applyFont="1" applyFill="1" applyProtection="1"/>
    <xf numFmtId="0" fontId="23" fillId="0" borderId="0" xfId="3" applyFont="1" applyFill="1" applyProtection="1"/>
    <xf numFmtId="0" fontId="23" fillId="0" borderId="0" xfId="6" applyFont="1" applyFill="1" applyProtection="1"/>
    <xf numFmtId="173" fontId="43" fillId="0" borderId="0" xfId="3" applyNumberFormat="1" applyFont="1" applyFill="1"/>
    <xf numFmtId="174" fontId="43" fillId="0" borderId="0" xfId="2" applyNumberFormat="1" applyFont="1" applyFill="1"/>
    <xf numFmtId="0" fontId="44" fillId="0" borderId="0" xfId="18"/>
    <xf numFmtId="0" fontId="23" fillId="0" borderId="0" xfId="3" applyFont="1" applyFill="1" applyAlignment="1" applyProtection="1">
      <alignment horizontal="center"/>
    </xf>
    <xf numFmtId="185" fontId="26" fillId="0" borderId="0" xfId="19" applyNumberFormat="1" applyFont="1"/>
    <xf numFmtId="3" fontId="45" fillId="0" borderId="0" xfId="0" applyNumberFormat="1" applyFont="1"/>
    <xf numFmtId="3" fontId="46" fillId="0" borderId="0" xfId="3" applyNumberFormat="1" applyFont="1" applyFill="1" applyProtection="1"/>
    <xf numFmtId="173" fontId="11" fillId="0" borderId="0" xfId="2" applyNumberFormat="1" applyFont="1" applyFill="1" applyBorder="1"/>
    <xf numFmtId="3" fontId="11" fillId="0" borderId="0" xfId="3" applyNumberFormat="1" applyFont="1" applyFill="1"/>
    <xf numFmtId="186" fontId="10" fillId="0" borderId="0" xfId="3" applyNumberFormat="1" applyFont="1" applyFill="1"/>
    <xf numFmtId="0" fontId="38" fillId="0" borderId="0" xfId="0" applyFont="1" applyFill="1"/>
    <xf numFmtId="0" fontId="48" fillId="0" borderId="1" xfId="3" applyFont="1" applyFill="1" applyBorder="1"/>
    <xf numFmtId="174" fontId="49" fillId="0" borderId="0" xfId="3" applyNumberFormat="1" applyFont="1"/>
    <xf numFmtId="173" fontId="49" fillId="0" borderId="0" xfId="3" applyNumberFormat="1" applyFont="1"/>
    <xf numFmtId="3" fontId="49" fillId="0" borderId="0" xfId="3" applyNumberFormat="1" applyFont="1"/>
    <xf numFmtId="3" fontId="47" fillId="0" borderId="0" xfId="3" applyNumberFormat="1" applyFont="1"/>
    <xf numFmtId="0" fontId="15" fillId="3" borderId="0" xfId="3" applyNumberFormat="1" applyFont="1" applyFill="1" applyBorder="1" applyAlignment="1">
      <alignment horizontal="right" wrapText="1"/>
    </xf>
    <xf numFmtId="0" fontId="15" fillId="3" borderId="0" xfId="3" applyNumberFormat="1" applyFont="1" applyFill="1" applyBorder="1" applyAlignment="1">
      <alignment horizontal="right"/>
    </xf>
    <xf numFmtId="49" fontId="29" fillId="0" borderId="1" xfId="3" applyNumberFormat="1" applyFont="1" applyFill="1" applyBorder="1" applyAlignment="1">
      <alignment horizontal="right" wrapText="1"/>
    </xf>
    <xf numFmtId="0" fontId="29" fillId="0" borderId="1" xfId="3" applyFont="1" applyBorder="1" applyAlignment="1">
      <alignment horizontal="right"/>
    </xf>
    <xf numFmtId="0" fontId="29" fillId="0" borderId="1" xfId="3" applyFont="1" applyBorder="1" applyAlignment="1">
      <alignment horizontal="right" wrapText="1"/>
    </xf>
    <xf numFmtId="0" fontId="29" fillId="0" borderId="1" xfId="3" applyFont="1" applyFill="1" applyBorder="1" applyAlignment="1">
      <alignment horizontal="right" wrapText="1"/>
    </xf>
    <xf numFmtId="0" fontId="44" fillId="0" borderId="0" xfId="18" applyFill="1"/>
    <xf numFmtId="0" fontId="0" fillId="0" borderId="0" xfId="0" applyFill="1"/>
    <xf numFmtId="0" fontId="26" fillId="0" borderId="0" xfId="18" applyFont="1" applyFill="1"/>
    <xf numFmtId="0" fontId="12" fillId="0" borderId="0" xfId="3" applyFont="1" applyFill="1" applyBorder="1" applyAlignment="1">
      <alignment horizontal="center"/>
    </xf>
    <xf numFmtId="0" fontId="50" fillId="0" borderId="0" xfId="20" applyBorder="1"/>
    <xf numFmtId="0" fontId="51" fillId="0" borderId="20" xfId="0" applyFont="1" applyBorder="1" applyAlignment="1">
      <alignment vertical="center"/>
    </xf>
    <xf numFmtId="0" fontId="51" fillId="0" borderId="21" xfId="0" applyFont="1" applyBorder="1" applyAlignment="1">
      <alignment vertical="center"/>
    </xf>
    <xf numFmtId="0" fontId="52" fillId="0" borderId="20" xfId="0" applyFont="1" applyBorder="1" applyAlignment="1">
      <alignment vertical="center"/>
    </xf>
    <xf numFmtId="171" fontId="52" fillId="0" borderId="21" xfId="0" applyNumberFormat="1" applyFont="1" applyBorder="1" applyAlignment="1">
      <alignment vertical="center"/>
    </xf>
    <xf numFmtId="0" fontId="52" fillId="0" borderId="20" xfId="0" applyFont="1" applyBorder="1" applyAlignment="1">
      <alignment vertical="center" wrapText="1"/>
    </xf>
    <xf numFmtId="0" fontId="52" fillId="0" borderId="22" xfId="0" applyFont="1" applyBorder="1" applyAlignment="1">
      <alignment vertical="center"/>
    </xf>
    <xf numFmtId="171" fontId="52" fillId="0" borderId="0" xfId="0" applyNumberFormat="1" applyFont="1" applyBorder="1" applyAlignment="1">
      <alignment vertical="center"/>
    </xf>
    <xf numFmtId="0" fontId="52" fillId="0" borderId="0" xfId="0" applyFont="1" applyAlignment="1">
      <alignment vertical="center"/>
    </xf>
    <xf numFmtId="172" fontId="9" fillId="0" borderId="12" xfId="0" applyNumberFormat="1" applyFont="1" applyBorder="1"/>
    <xf numFmtId="172" fontId="41" fillId="0" borderId="12" xfId="0" applyNumberFormat="1" applyFont="1" applyBorder="1"/>
    <xf numFmtId="2" fontId="26" fillId="0" borderId="12" xfId="0" applyNumberFormat="1" applyFont="1" applyBorder="1"/>
    <xf numFmtId="2" fontId="53" fillId="0" borderId="12" xfId="0" applyNumberFormat="1" applyFont="1" applyBorder="1"/>
    <xf numFmtId="172" fontId="41" fillId="0" borderId="2" xfId="0" applyNumberFormat="1" applyFont="1" applyBorder="1"/>
    <xf numFmtId="0" fontId="26" fillId="0" borderId="2" xfId="3" applyNumberFormat="1" applyFont="1" applyBorder="1" applyAlignment="1"/>
    <xf numFmtId="3" fontId="26" fillId="0" borderId="2" xfId="3" applyNumberFormat="1" applyFont="1" applyBorder="1" applyAlignment="1"/>
    <xf numFmtId="172" fontId="9" fillId="0" borderId="2" xfId="0" applyNumberFormat="1" applyFont="1" applyBorder="1"/>
    <xf numFmtId="172" fontId="0" fillId="0" borderId="2" xfId="0" applyNumberFormat="1" applyFont="1" applyBorder="1"/>
    <xf numFmtId="172" fontId="26" fillId="0" borderId="2" xfId="12" applyNumberFormat="1" applyFont="1" applyBorder="1" applyAlignment="1"/>
    <xf numFmtId="2" fontId="26" fillId="0" borderId="2" xfId="12" applyNumberFormat="1" applyFont="1" applyBorder="1" applyAlignment="1"/>
    <xf numFmtId="0" fontId="26" fillId="0" borderId="12" xfId="3" applyNumberFormat="1" applyFont="1" applyBorder="1" applyAlignment="1"/>
    <xf numFmtId="3" fontId="26" fillId="0" borderId="12" xfId="3" applyNumberFormat="1" applyFont="1" applyBorder="1" applyAlignment="1"/>
    <xf numFmtId="172" fontId="26" fillId="0" borderId="12" xfId="12" applyNumberFormat="1" applyFont="1" applyBorder="1" applyAlignment="1"/>
    <xf numFmtId="2" fontId="26" fillId="0" borderId="12" xfId="12" applyNumberFormat="1" applyFont="1" applyBorder="1" applyAlignment="1"/>
    <xf numFmtId="0" fontId="23" fillId="0" borderId="12" xfId="3" applyNumberFormat="1" applyFont="1" applyBorder="1" applyAlignment="1"/>
    <xf numFmtId="3" fontId="23" fillId="0" borderId="12" xfId="3" applyNumberFormat="1" applyFont="1" applyBorder="1" applyAlignment="1"/>
    <xf numFmtId="2" fontId="26" fillId="0" borderId="2" xfId="0" applyNumberFormat="1" applyFont="1" applyBorder="1"/>
    <xf numFmtId="0" fontId="53" fillId="0" borderId="12" xfId="3" applyNumberFormat="1" applyFont="1" applyBorder="1" applyAlignment="1"/>
    <xf numFmtId="3" fontId="53" fillId="0" borderId="12" xfId="3" applyNumberFormat="1" applyFont="1" applyBorder="1" applyAlignment="1"/>
    <xf numFmtId="172" fontId="53" fillId="0" borderId="12" xfId="0" applyNumberFormat="1" applyFont="1" applyBorder="1"/>
    <xf numFmtId="2" fontId="53" fillId="0" borderId="12" xfId="12" applyNumberFormat="1" applyFont="1" applyBorder="1" applyAlignment="1"/>
    <xf numFmtId="172" fontId="53" fillId="0" borderId="12" xfId="12" applyNumberFormat="1" applyFont="1" applyBorder="1" applyAlignment="1"/>
    <xf numFmtId="171" fontId="0" fillId="0" borderId="0" xfId="0" applyNumberFormat="1"/>
    <xf numFmtId="168" fontId="4" fillId="0" borderId="12" xfId="0" applyNumberFormat="1" applyFont="1" applyBorder="1" applyAlignment="1">
      <alignment horizontal="right"/>
    </xf>
    <xf numFmtId="1" fontId="9" fillId="0" borderId="12" xfId="3" applyNumberFormat="1" applyFont="1" applyBorder="1" applyAlignment="1"/>
    <xf numFmtId="181" fontId="9" fillId="0" borderId="12" xfId="3" applyNumberFormat="1" applyFont="1" applyBorder="1" applyAlignment="1"/>
    <xf numFmtId="3" fontId="9" fillId="0" borderId="13" xfId="3" applyNumberFormat="1" applyFont="1" applyBorder="1" applyAlignment="1"/>
    <xf numFmtId="3" fontId="9" fillId="0" borderId="15" xfId="3" applyNumberFormat="1" applyFont="1" applyBorder="1" applyAlignment="1"/>
    <xf numFmtId="172" fontId="0" fillId="0" borderId="0" xfId="0" applyNumberFormat="1"/>
    <xf numFmtId="1" fontId="10" fillId="0" borderId="0" xfId="0" applyNumberFormat="1" applyFont="1"/>
    <xf numFmtId="174" fontId="10" fillId="0" borderId="0" xfId="2" applyNumberFormat="1" applyFont="1"/>
    <xf numFmtId="0" fontId="14" fillId="0" borderId="0" xfId="3" applyFont="1" applyFill="1" applyAlignment="1"/>
    <xf numFmtId="0" fontId="10" fillId="0" borderId="0" xfId="0" applyFont="1" applyFill="1"/>
    <xf numFmtId="0" fontId="10" fillId="0" borderId="0" xfId="0" applyFont="1" applyFill="1" applyBorder="1"/>
    <xf numFmtId="1" fontId="18" fillId="0" borderId="0" xfId="3" applyNumberFormat="1" applyFont="1" applyFill="1" applyBorder="1" applyAlignment="1"/>
    <xf numFmtId="0" fontId="10" fillId="0" borderId="0" xfId="0" applyFont="1" applyBorder="1"/>
    <xf numFmtId="1" fontId="9" fillId="0" borderId="12" xfId="3" applyNumberFormat="1" applyFont="1" applyFill="1" applyBorder="1" applyAlignment="1"/>
    <xf numFmtId="0" fontId="18" fillId="2" borderId="0" xfId="3" applyFont="1" applyFill="1" applyAlignment="1">
      <alignment horizontal="center"/>
    </xf>
    <xf numFmtId="168" fontId="9" fillId="0" borderId="0" xfId="7" applyNumberFormat="1" applyFont="1"/>
    <xf numFmtId="168" fontId="12" fillId="0" borderId="24" xfId="3" applyNumberFormat="1" applyFont="1" applyFill="1" applyBorder="1"/>
    <xf numFmtId="168" fontId="12" fillId="0" borderId="25" xfId="3" applyNumberFormat="1" applyFont="1" applyFill="1" applyBorder="1"/>
    <xf numFmtId="173" fontId="15" fillId="0" borderId="27" xfId="3" applyNumberFormat="1" applyFont="1" applyFill="1" applyBorder="1" applyAlignment="1">
      <alignment horizontal="left" wrapText="1"/>
    </xf>
    <xf numFmtId="0" fontId="18" fillId="2" borderId="28" xfId="3" applyFont="1" applyFill="1" applyBorder="1"/>
    <xf numFmtId="173" fontId="15" fillId="0" borderId="23" xfId="3" applyNumberFormat="1" applyFont="1" applyFill="1" applyBorder="1" applyAlignment="1">
      <alignment horizontal="left" wrapText="1"/>
    </xf>
    <xf numFmtId="168" fontId="9" fillId="0" borderId="26" xfId="3" applyNumberFormat="1" applyFont="1" applyFill="1" applyBorder="1"/>
    <xf numFmtId="168" fontId="55" fillId="0" borderId="0" xfId="8" applyNumberFormat="1" applyFont="1" applyAlignment="1">
      <alignment horizontal="center"/>
    </xf>
    <xf numFmtId="168" fontId="9" fillId="0" borderId="0" xfId="8" applyNumberFormat="1" applyFont="1"/>
    <xf numFmtId="0" fontId="15" fillId="5" borderId="0" xfId="3" applyNumberFormat="1" applyFont="1" applyFill="1" applyBorder="1" applyAlignment="1"/>
    <xf numFmtId="0" fontId="15" fillId="5" borderId="0" xfId="8" applyNumberFormat="1" applyFont="1" applyFill="1" applyBorder="1" applyAlignment="1"/>
    <xf numFmtId="0" fontId="15" fillId="5" borderId="0" xfId="3" applyNumberFormat="1" applyFont="1" applyFill="1" applyBorder="1" applyAlignment="1">
      <alignment wrapText="1"/>
    </xf>
    <xf numFmtId="0" fontId="15" fillId="5" borderId="16" xfId="3" applyNumberFormat="1" applyFont="1" applyFill="1" applyBorder="1" applyAlignment="1">
      <alignment wrapText="1"/>
    </xf>
    <xf numFmtId="0" fontId="15" fillId="5" borderId="17" xfId="3" applyNumberFormat="1" applyFont="1" applyFill="1" applyBorder="1" applyAlignment="1">
      <alignment wrapText="1"/>
    </xf>
    <xf numFmtId="0" fontId="15" fillId="5" borderId="0" xfId="0" applyFont="1" applyFill="1" applyBorder="1" applyAlignment="1">
      <alignment wrapText="1"/>
    </xf>
    <xf numFmtId="172" fontId="41" fillId="0" borderId="12" xfId="0" applyNumberFormat="1" applyFont="1" applyFill="1" applyBorder="1"/>
    <xf numFmtId="171" fontId="41" fillId="0" borderId="12" xfId="0" applyNumberFormat="1" applyFont="1" applyFill="1" applyBorder="1"/>
    <xf numFmtId="0" fontId="41" fillId="0" borderId="12" xfId="0" applyFont="1" applyBorder="1"/>
    <xf numFmtId="0" fontId="40" fillId="4" borderId="0" xfId="0" applyFont="1" applyFill="1" applyBorder="1" applyAlignment="1">
      <alignment wrapText="1"/>
    </xf>
    <xf numFmtId="0" fontId="40" fillId="4" borderId="0" xfId="0" applyFont="1" applyFill="1" applyBorder="1" applyAlignment="1">
      <alignment horizontal="right" wrapText="1"/>
    </xf>
    <xf numFmtId="0" fontId="29" fillId="4" borderId="0" xfId="0" applyFont="1" applyFill="1" applyBorder="1" applyAlignment="1">
      <alignment horizontal="left" wrapText="1"/>
    </xf>
    <xf numFmtId="0" fontId="26" fillId="0" borderId="2" xfId="10" applyNumberFormat="1" applyFont="1" applyBorder="1" applyAlignment="1"/>
    <xf numFmtId="0" fontId="26" fillId="0" borderId="12" xfId="10" applyNumberFormat="1" applyFont="1" applyBorder="1" applyAlignment="1"/>
    <xf numFmtId="0" fontId="29" fillId="4" borderId="0" xfId="3" applyNumberFormat="1" applyFont="1" applyFill="1" applyBorder="1" applyAlignment="1">
      <alignment wrapText="1"/>
    </xf>
    <xf numFmtId="183" fontId="9" fillId="0" borderId="0" xfId="3" applyNumberFormat="1" applyFont="1" applyFill="1"/>
    <xf numFmtId="0" fontId="35" fillId="0" borderId="0" xfId="0" applyFont="1" applyFill="1" applyBorder="1"/>
    <xf numFmtId="176" fontId="12" fillId="0" borderId="0" xfId="7" applyNumberFormat="1" applyFont="1" applyFill="1"/>
  </cellXfs>
  <cellStyles count="22">
    <cellStyle name="Erotin 2" xfId="1"/>
    <cellStyle name="Normaali" xfId="0" builtinId="0"/>
    <cellStyle name="Normaali 10" xfId="21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Otsikko 3" xfId="20" builtinId="18"/>
    <cellStyle name="Pilkku" xfId="19" builtinId="3"/>
    <cellStyle name="Prosenttia" xfId="2" builtinId="5"/>
    <cellStyle name="Prosenttia 2" xfId="7"/>
  </cellStyles>
  <dxfs count="4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border outline="0"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border outline="0">
        <top style="thin">
          <color rgb="FF5B9BD5"/>
        </top>
      </border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71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71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71" formatCode="0.00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1" formatCode="0.0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right style="thin">
          <color theme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81" formatCode="0.000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81" formatCode="0.000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3" formatCode="0.000\ 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border diagonalUp="0" diagonalDown="0" outline="0">
        <left/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auto="1"/>
        </patternFill>
      </fill>
      <border diagonalUp="0" diagonalDown="0" outline="0">
        <left/>
        <right style="thick">
          <color rgb="FFFF0000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3" formatCode="0.000\ %"/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4" name="Taulukko34" displayName="Taulukko34" ref="A8:J31" totalsRowShown="0" headerRowDxfId="425" dataDxfId="423" headerRowBorderDxfId="424" headerRowCellStyle="Normaali 2" dataCellStyle="Normaali 2">
  <tableColumns count="10">
    <tableColumn id="1" name="Hyvinvointialuekoodi" dataDxfId="422" dataCellStyle="Normaali 2"/>
    <tableColumn id="2" name="Hyvinvointialue" dataDxfId="421" dataCellStyle="Normaali 2"/>
    <tableColumn id="3" name="Asukasluku 2020" dataDxfId="420" dataCellStyle="Normaali 2"/>
    <tableColumn id="4" name="Siirtyvät kustannukset yhteensä, €" dataDxfId="419" dataCellStyle="Normaali 2"/>
    <tableColumn id="5" name="Siirtyvät kustannukset, €/as." dataDxfId="418" dataCellStyle="Normaali 2">
      <calculatedColumnFormula>D9/C9</calculatedColumnFormula>
    </tableColumn>
    <tableColumn id="10" name="Laskennallinen rahoitus yhteensä  €" dataDxfId="417" dataCellStyle="Normaali 2"/>
    <tableColumn id="11" name="Laskennallinen rahoitus yhteensä € /as." dataDxfId="416" dataCellStyle="Normaali 2">
      <calculatedColumnFormula>F9/C9</calculatedColumnFormula>
    </tableColumn>
    <tableColumn id="12" name="Muutos laskennallisen rahoituksen ja siirtyvien kustannusten välillä , €" dataDxfId="415" dataCellStyle="Normaali 2">
      <calculatedColumnFormula>F9-D9</calculatedColumnFormula>
    </tableColumn>
    <tableColumn id="6" name="Muutos laskennallisen rahoituksen ja siirtyvien kustannusten välillä , €/as." dataDxfId="414" dataCellStyle="Normaali 2"/>
    <tableColumn id="7" name="Siirtymätasaus, €" dataDxfId="413" dataCellStyle="Normaali 2">
      <calculatedColumnFormula>-Taulukko34[[#This Row],[Muutos laskennallisen rahoituksen ja siirtyvien kustannusten välillä , €]]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21" name="Taulukko21" displayName="Taulukko21" ref="A21:L44" totalsRowShown="0" headerRowDxfId="335" dataDxfId="334" tableBorderDxfId="333" headerRowCellStyle="Normaali 2" dataCellStyle="Normaali 2">
  <tableColumns count="12">
    <tableColumn id="1" name="Hyvinvointialuekoodi" dataDxfId="332" dataCellStyle="Normaali 2"/>
    <tableColumn id="2" name="Hyvinvointialue" dataDxfId="331" dataCellStyle="Normaali 2"/>
    <tableColumn id="3" name="Asukasluku 2020" dataDxfId="330" dataCellStyle="Normaali 2"/>
    <tableColumn id="4" name="Terveydenhuollon palvelutarvekerroin" dataDxfId="329" dataCellStyle="Normaali 2"/>
    <tableColumn id="5" name="Vanhustenhuollon palvelutarvekerroin" dataDxfId="328" dataCellStyle="Normaali 2"/>
    <tableColumn id="6" name="Sosiaalihuollon palvelutarvekerroin" dataDxfId="327" dataCellStyle="Normaali 2"/>
    <tableColumn id="7" name="Vieraskielisten määrä" dataDxfId="326" dataCellStyle="Normaali 2"/>
    <tableColumn id="8" name="Ruotsinkielisten määrä kaksikielisillä hyvinvointialueilla" dataDxfId="325" dataCellStyle="Normaali 2"/>
    <tableColumn id="9" name="Asukastiheyskerroin" dataDxfId="324" dataCellStyle="Normaali 2">
      <calculatedColumnFormula>Määräytymistekijät!I4</calculatedColumnFormula>
    </tableColumn>
    <tableColumn id="10" name="Saaristokuntien saaristossa asuvan väestön määrä" dataDxfId="323" dataCellStyle="Normaali 2"/>
    <tableColumn id="11" name="Hyte-kerroin" dataDxfId="322" dataCellStyle="Normaali 2"/>
    <tableColumn id="12" name="Saamenkielisten määrä hyvinvointialueella, jolla sijaitsee saamelaisten kotiseutualueen kunnat " dataDxfId="321" dataCellStyle="Normaali 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23" name="Taulukko23" displayName="Taulukko23" ref="A48:N72" totalsRowShown="0" dataDxfId="320" tableBorderDxfId="319" dataCellStyle="Normaali 2">
  <tableColumns count="14">
    <tableColumn id="1" name="Hyvinvointialuekoodi" dataDxfId="318" dataCellStyle="Normaali 2"/>
    <tableColumn id="2" name="Hyvinvointialue" dataDxfId="317" dataCellStyle="Normaali 2"/>
    <tableColumn id="3" name="Asukasperusteisuus" dataDxfId="316" dataCellStyle="Normaali 2"/>
    <tableColumn id="4" name="Terveydenhuollon palvelutarve" dataDxfId="315" dataCellStyle="Normaali 2"/>
    <tableColumn id="5" name="Vanhustenhuollon palvelutarve" dataDxfId="314" dataCellStyle="Normaali 2"/>
    <tableColumn id="6" name="Sosiaalihuollon palvelutarve" dataDxfId="313" dataCellStyle="Normaali 2"/>
    <tableColumn id="7" name="Vieraskielisyys" dataDxfId="312" dataCellStyle="Normaali 2"/>
    <tableColumn id="8" name="Kaksikielisyys" dataDxfId="311" dataCellStyle="Normaali 2"/>
    <tableColumn id="9" name="Asukastiheys" dataDxfId="310" dataCellStyle="Normaali 2"/>
    <tableColumn id="10" name="Saaristoisuus" dataDxfId="309" dataCellStyle="Normaali 2"/>
    <tableColumn id="11" name="Hyte-kriteeri" dataDxfId="308" dataCellStyle="Normaali 2"/>
    <tableColumn id="12" name="Saamenkielisyys" dataDxfId="307" dataCellStyle="Normaali 2"/>
    <tableColumn id="13" name="Yhteensä, €" dataDxfId="306" dataCellStyle="Normaali 2"/>
    <tableColumn id="14" name="Yhteensä, €/as." dataDxfId="305" dataCellStyle="Normaali 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24" name="Taulukko24" displayName="Taulukko24" ref="A75:M99" totalsRowShown="0" dataDxfId="304" tableBorderDxfId="303" dataCellStyle="Normaali 2">
  <tableColumns count="13">
    <tableColumn id="1" name="Hyvinvointialuekoodi" dataDxfId="302" dataCellStyle="Normaali 2"/>
    <tableColumn id="2" name="Hyvinvointialue" dataDxfId="301" dataCellStyle="Normaali 2"/>
    <tableColumn id="3" name="Asukasperusteisuus" dataDxfId="300" dataCellStyle="Normaali 2"/>
    <tableColumn id="4" name="Terveydenhuollon palvelutarve" dataDxfId="299" dataCellStyle="Normaali 2"/>
    <tableColumn id="5" name="Vanhustenhuollon palvelutarve" dataDxfId="298" dataCellStyle="Normaali 2"/>
    <tableColumn id="6" name="Sosiaalihuollon palvelutarve" dataDxfId="297" dataCellStyle="Normaali 2"/>
    <tableColumn id="7" name="Vieraskielisyys" dataDxfId="296" dataCellStyle="Normaali 2"/>
    <tableColumn id="8" name="Kaksikielisyys" dataDxfId="295" dataCellStyle="Normaali 2"/>
    <tableColumn id="9" name="Asukastiheys" dataDxfId="294" dataCellStyle="Normaali 2"/>
    <tableColumn id="10" name="Saaristoisuus" dataDxfId="293" dataCellStyle="Normaali 2"/>
    <tableColumn id="11" name="Hyte-kriteeri" dataDxfId="292" dataCellStyle="Normaali 2"/>
    <tableColumn id="12" name="Saamenkielisyys" dataDxfId="291" dataCellStyle="Normaali 2"/>
    <tableColumn id="13" name="Yhteensä, €/as." dataDxfId="290" dataCellStyle="Normaali 2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25" name="Taulukko25" displayName="Taulukko25" ref="A7:C8" totalsRowShown="0" headerRowDxfId="289" dataDxfId="288" tableBorderDxfId="287" dataCellStyle="Normaali 2">
  <tableColumns count="3">
    <tableColumn id="1" name="Kunnilta siirtyvät pelastustoimen kustannukset yhteensä:" dataDxfId="286" dataCellStyle="Normaali 2">
      <calculatedColumnFormula>'Siirtyvät pela-kustannukset'!L12</calculatedColumnFormula>
    </tableColumn>
    <tableColumn id="2" name="Väestö 2020" dataDxfId="285" dataCellStyle="Normaali 2">
      <calculatedColumnFormula>C40</calculatedColumnFormula>
    </tableColumn>
    <tableColumn id="3" name="Kustannukset per asukas" dataDxfId="284" dataCellStyle="Normaali 2">
      <calculatedColumnFormula>A8/B8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26" name="Taulukko26" displayName="Taulukko26" ref="A11:E14" totalsRowShown="0" headerRowDxfId="283" headerRowCellStyle="Normaali 2">
  <tableColumns count="5">
    <tableColumn id="1" name="Kriteeri"/>
    <tableColumn id="2" name="Asukasperusteisuus"/>
    <tableColumn id="3" name="Asukastiheys"/>
    <tableColumn id="4" name="Riskitekijät"/>
    <tableColumn id="5" name="Yhteensä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27" name="Taulukko27" displayName="Taulukko27" ref="A17:E40" totalsRowShown="0" headerRowDxfId="282" headerRowBorderDxfId="281" headerRowCellStyle="Normaali 2">
  <tableColumns count="5">
    <tableColumn id="1" name="Hyvinvointialuekoodi" dataDxfId="280" dataCellStyle="Normaali 2"/>
    <tableColumn id="2" name="Hyvinvointialue" dataDxfId="279" dataCellStyle="Normaali 2"/>
    <tableColumn id="3" name="Asukasluku 2020" dataDxfId="278" dataCellStyle="Normaali 2"/>
    <tableColumn id="4" name="Asukastiheyskerroin" dataDxfId="277" dataCellStyle="Normaali 2">
      <calculatedColumnFormula>Määräytymistekijät!F30</calculatedColumnFormula>
    </tableColumn>
    <tableColumn id="5" name="Riskikerroin" dataDxfId="276" dataCellStyle="Normaali 2">
      <calculatedColumnFormula>Määräytymistekijät!M30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28" name="Taulukko28" displayName="Taulukko28" ref="A43:G68" totalsRowShown="0" headerRowDxfId="275" dataDxfId="274" headerRowCellStyle="Normaali 2" dataCellStyle="Normaali 2">
  <tableColumns count="7">
    <tableColumn id="1" name="Hyvinvointialuekoodi" dataDxfId="273" dataCellStyle="Normaali 2"/>
    <tableColumn id="2" name="Hyvinvointialue" dataDxfId="272" dataCellStyle="Normaali 2"/>
    <tableColumn id="3" name="Asukasperusteisuus" dataDxfId="271" dataCellStyle="Normaali 2"/>
    <tableColumn id="4" name="Asukastiheys" dataDxfId="270" dataCellStyle="Normaali 2"/>
    <tableColumn id="5" name="Riskitekijät" dataDxfId="269" dataCellStyle="Normaali 2"/>
    <tableColumn id="6" name="Yhteensä, €" dataDxfId="268" dataCellStyle="Normaali 2"/>
    <tableColumn id="7" name="Yhteensä, €/as." dataDxfId="267" dataCellStyle="Normaali 2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29" name="Taulukko29" displayName="Taulukko29" ref="A70:F94" totalsRowShown="0" headerRowDxfId="266" dataDxfId="265" headerRowCellStyle="Normaali 2" dataCellStyle="Normaali 2">
  <tableColumns count="6">
    <tableColumn id="1" name="Hyvinvointialuekoodi" dataDxfId="264" dataCellStyle="Normaali 2"/>
    <tableColumn id="2" name="Hyvinvointialue" dataDxfId="263" dataCellStyle="Normaali 2"/>
    <tableColumn id="3" name="Asukasperusteisuus" dataDxfId="262" dataCellStyle="Normaali 2"/>
    <tableColumn id="4" name="Asukastiheys" dataDxfId="261" dataCellStyle="Normaali 2"/>
    <tableColumn id="5" name="Riskitekijät" dataDxfId="260" dataCellStyle="Normaali 2"/>
    <tableColumn id="6" name="Yhteensä, €/as." dataDxfId="259" dataCellStyle="Normaali 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5" name="Taulukko5" displayName="Taulukko5" ref="A3:K27" totalsRowShown="0" headerRowDxfId="258" headerRowBorderDxfId="257">
  <tableColumns count="11">
    <tableColumn id="1" name="Hyvinvointialuekoodi" dataDxfId="256" dataCellStyle="Normaali 2"/>
    <tableColumn id="2" name="Hyvinvointialue" dataDxfId="255" dataCellStyle="Normaali 2"/>
    <tableColumn id="3" name="Asukasluku" dataDxfId="254" dataCellStyle="Normaali 2"/>
    <tableColumn id="4" name="Ruotsinkielisten määrä kaksikielisillä hyvinvointialueilla" dataDxfId="253" dataCellStyle="Normaali 2"/>
    <tableColumn id="5" name="Saamenkielisten määrä hyvinvointialueella, jolla sijaitsee saamelaisten kotiseutualueen kunnat" dataDxfId="252" dataCellStyle="Normaali 2"/>
    <tableColumn id="6" name="Vieraskielisten määrä" dataDxfId="251" dataCellStyle="Normaali 2"/>
    <tableColumn id="7" name="Maapinta-ala, km2" dataDxfId="250" dataCellStyle="Normaali 2"/>
    <tableColumn id="8" name="Asukastiheys" dataDxfId="249" dataCellStyle="Normaali 5">
      <calculatedColumnFormula>C4/G4</calculatedColumnFormula>
    </tableColumn>
    <tableColumn id="9" name="Asukastiheys-kerroin" dataDxfId="248" dataCellStyle="Normaali 2">
      <calculatedColumnFormula>H$26/H4</calculatedColumnFormula>
    </tableColumn>
    <tableColumn id="10" name="Saaristokuntien saaristossa asuvien määrä" dataDxfId="247" dataCellStyle="Normaali 2"/>
    <tableColumn id="11" name="Yo-sairaala-alueiden asukasluku" dataDxfId="246" dataCellStyle="Normaali 2">
      <calculatedColumnFormula>Taulukko5[[#This Row],[Asukasluku]]</calculatedColumnFormula>
    </tableColumn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3" name="Taulukko13" displayName="Taulukko13" ref="A29:M52" totalsRowShown="0" headerRowDxfId="245" dataDxfId="243" headerRowBorderDxfId="244" headerRowCellStyle="Normaali 2" dataCellStyle="Normaali 2">
  <tableColumns count="13">
    <tableColumn id="1" name="Hyvinvointialuekoodi" dataDxfId="242" dataCellStyle="Normaali 2"/>
    <tableColumn id="2" name="Hyvinvointialue" dataDxfId="241" dataCellStyle="Normaali 2"/>
    <tableColumn id="3" name="Asukasluku" dataDxfId="240" dataCellStyle="Normaali 2"/>
    <tableColumn id="4" name="Kokonaispinta-ala" dataDxfId="239" dataCellStyle="Normaali 2"/>
    <tableColumn id="5" name="Asukastiheys" dataDxfId="238" dataCellStyle="Normaali 2">
      <calculatedColumnFormula>C30/D30</calculatedColumnFormula>
    </tableColumn>
    <tableColumn id="6" name="Asukastiheyskerroin" dataDxfId="237" dataCellStyle="Normaali 2">
      <calculatedColumnFormula>$E$52/E30</calculatedColumnFormula>
    </tableColumn>
    <tableColumn id="7" name="RL I" dataDxfId="236" dataCellStyle="Normaali 2"/>
    <tableColumn id="8" name="RL II" dataDxfId="235" dataCellStyle="Normaali 2"/>
    <tableColumn id="12" name="RL III" dataDxfId="234" dataCellStyle="Normaali 2"/>
    <tableColumn id="13" name="RLIV" dataDxfId="233" dataCellStyle="Normaali 2"/>
    <tableColumn id="9" name="Yhteensä RL I-IV " dataDxfId="232" dataCellStyle="Normaali 2"/>
    <tableColumn id="10" name="Painotettu summa" dataDxfId="231" dataCellStyle="Normaali 2">
      <calculatedColumnFormula>K30/C30</calculatedColumnFormula>
    </tableColumn>
    <tableColumn id="11" name="Riskikerroin" dataDxfId="230" dataCellStyle="Normaali 2">
      <calculatedColumnFormula>L30/$L$52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5" name="Taulukko35" displayName="Taulukko35" ref="A35:I58" totalsRowShown="0" headerRowDxfId="412" dataDxfId="410" headerRowBorderDxfId="411" headerRowCellStyle="Normaali 2" dataCellStyle="Normaali 2">
  <tableColumns count="9">
    <tableColumn id="1" name="Hyvinvointialuekoodi" dataDxfId="409" dataCellStyle="Normaali 2"/>
    <tableColumn id="2" name="Hyvinvointialue" dataDxfId="408" dataCellStyle="Normaali 2"/>
    <tableColumn id="3" name="Asukasluku" dataDxfId="407" dataCellStyle="Normaali 2"/>
    <tableColumn id="4" name="Siirtyvät sote-kustannukset, €" dataDxfId="406" dataCellStyle="Normaali 2"/>
    <tableColumn id="5" name="Siirtyvät sote-kustannukset, €/as." dataDxfId="405" dataCellStyle="Normaali 2">
      <calculatedColumnFormula>D36/C9</calculatedColumnFormula>
    </tableColumn>
    <tableColumn id="9" name="Laskennallinen sote- rahoitus €" dataDxfId="404" dataCellStyle="Normaali 2"/>
    <tableColumn id="10" name="Laskennallinen sote-rahoitus, €/as." dataDxfId="403" dataCellStyle="Normaali 2">
      <calculatedColumnFormula>Taulukko35[[#This Row],[Laskennallinen sote- rahoitus €]]/Taulukko35[[#This Row],[Asukasluku]]</calculatedColumnFormula>
    </tableColumn>
    <tableColumn id="11" name="Muutos laskennallisen rahoituksen ja siirtyvien kustannusten välillä , €" dataDxfId="402" dataCellStyle="Normaali 2">
      <calculatedColumnFormula>F36-D36</calculatedColumnFormula>
    </tableColumn>
    <tableColumn id="6" name="Muutos laskennallisen rahoituksen ja siirtyvien kustannusten välillä , €/as." dataDxfId="401" dataCellStyle="Normaali 2">
      <calculatedColumnFormula>H36/C36</calculatedColumnFormula>
    </tableColumn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9" name="Taulukko9" displayName="Taulukko9" ref="A31:J53" totalsRowShown="0" headerRowDxfId="229" dataDxfId="228" tableBorderDxfId="227">
  <autoFilter ref="A31:J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Hyvinvointialue" dataDxfId="226"/>
    <tableColumn id="2" name="terveydenhuollon tarvekerroin 2019" dataDxfId="225"/>
    <tableColumn id="3" name="vanhustenhuollon tarvekerroin 2019" dataDxfId="224"/>
    <tableColumn id="4" name="sosiaalihuollon tarvekerroin 2019" dataDxfId="223"/>
    <tableColumn id="5" name="terveydenhuollon tarvekerroin2020, neut2" dataDxfId="222"/>
    <tableColumn id="6" name="vanhustenhuollon tarvekerroin2020, neut1" dataDxfId="221"/>
    <tableColumn id="7" name="sosiaalihuollon tarvekerroin2020, neut1" dataDxfId="220"/>
    <tableColumn id="8" name="TH:n tarvekerroin 2019-2020 k.a." dataDxfId="219">
      <calculatedColumnFormula>(E32+B32)/2</calculatedColumnFormula>
    </tableColumn>
    <tableColumn id="9" name="VH:n tarvekerroin 2019-2020 k.a." dataDxfId="218">
      <calculatedColumnFormula>(F32+C32)/2</calculatedColumnFormula>
    </tableColumn>
    <tableColumn id="10" name="SH:n tarvekerroin 2019-2020 k.a." dataDxfId="217">
      <calculatedColumnFormula>(G32+D32)/2</calculatedColumnFormula>
    </tableColumn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10" name="Taulukko10" displayName="Taulukko10" ref="A4:R29" totalsRowShown="0" headerRowDxfId="216" dataDxfId="215" tableBorderDxfId="214" dataCellStyle="Normaali 11">
  <autoFilter ref="A4:R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name="Hyvinvointialuekoodi" dataDxfId="213" dataCellStyle="Normaali 2"/>
    <tableColumn id="2" name="Hyvinvointialue" dataDxfId="212" dataCellStyle="Normaali 2"/>
    <tableColumn id="3" name="Asukasluku" dataDxfId="211" dataCellStyle="Normaali 2"/>
    <tableColumn id="4" name="TH:n sektoripaino" dataDxfId="210"/>
    <tableColumn id="5" name="VH:n sektoripaino" dataDxfId="209"/>
    <tableColumn id="6" name="SH:n sektoripaino" dataDxfId="208"/>
    <tableColumn id="7" name="TH:n tarvekerroin 2019-2020 k.a."/>
    <tableColumn id="8" name="VH:n tarvekerroin 2019-2020 k.a."/>
    <tableColumn id="9" name="SH:n tarvekerroin 2019-2020 k.a."/>
    <tableColumn id="10" name="Yhteensä 2019-2020 k.a." dataDxfId="207" dataCellStyle="Normaali 11"/>
    <tableColumn id="11" name="TH:n tarvekerroin painotettu 2020 asukasluvulla" dataDxfId="206" dataCellStyle="Normaali 11"/>
    <tableColumn id="12" name="VH:n tarvekerroin painotettu 2020 asukasluvulla" dataDxfId="205" dataCellStyle="Normaali 11"/>
    <tableColumn id="13" name="SH:n tarvekerroin painotettu 2020 asukasluvulla" dataDxfId="204" dataCellStyle="Normaali 11"/>
    <tableColumn id="14" name="Yhteensä2" dataDxfId="203" dataCellStyle="Normaali 11"/>
    <tableColumn id="15" name="Laskennassa käytettävä TH:n palvelutarvekerroin" dataDxfId="202" dataCellStyle="Normaali 11"/>
    <tableColumn id="16" name="Laskennassa käytettävä VH:n palvelutarvekerroin" dataDxfId="201" dataCellStyle="Normaali 11"/>
    <tableColumn id="17" name="Laskennassa käytettävä SH:n palvelutarvekerroin" dataDxfId="200" dataCellStyle="Normaali 11"/>
    <tableColumn id="18" name="Sote-palvelutarvekerroin yhteensä" dataDxfId="199" dataCellStyle="Normaali 11">
      <calculatedColumnFormula>J5/$N$27</calculatedColumnFormula>
    </tableColumn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1" name="Taulukko1" displayName="Taulukko1" ref="A7:B196" totalsRowShown="0" headerRowDxfId="198" dataDxfId="196" headerRowBorderDxfId="197" tableBorderDxfId="195">
  <tableColumns count="2">
    <tableColumn id="1" name="Terveydenhuollon tarvetekijät" dataDxfId="194"/>
    <tableColumn id="2" name="Painokerroin" dataDxfId="193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" name="Taulukko2" displayName="Taulukko2" ref="D7:E70" totalsRowShown="0" headerRowDxfId="192" dataDxfId="190" headerRowBorderDxfId="191" tableBorderDxfId="189">
  <tableColumns count="2">
    <tableColumn id="1" name="Vanhustenhuollon tarvetekijät" dataDxfId="188"/>
    <tableColumn id="2" name="Painokerroin" dataDxfId="187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3" name="Taulukko3" displayName="Taulukko3" ref="G7:H80" totalsRowShown="0" headerRowDxfId="186" dataDxfId="184" headerRowBorderDxfId="185" tableBorderDxfId="183">
  <tableColumns count="2">
    <tableColumn id="1" name="Sosiaalihuollon tarvetekijät" dataDxfId="182"/>
    <tableColumn id="2" name="Painokerroin" dataDxfId="18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50" name="Taulukko2851" displayName="Taulukko2851" ref="A4:BC48" totalsRowShown="0" headerRowDxfId="180" dataDxfId="179" headerRowCellStyle="Normaali 2" dataCellStyle="Normaali 2">
  <tableColumns count="55">
    <tableColumn id="1" name="Manner-Suomi kuntatalous yhteensä" dataDxfId="178" dataCellStyle="Normaali 2 2 2"/>
    <tableColumn id="2" name="Sosiaali- ja terveystoiminta yhteensä" dataDxfId="177" dataCellStyle="Normaali 2"/>
    <tableColumn id="3" name="Yleishallinto" dataDxfId="176" dataCellStyle="Normaali 2"/>
    <tableColumn id="4" name="Lastensuojelun laitos- ja perhehoito" dataDxfId="175" dataCellStyle="Normaali 2"/>
    <tableColumn id="5" name="Lastensuojelun avohuoltopalvelut" dataDxfId="174" dataCellStyle="Normaali 2"/>
    <tableColumn id="6" name="Muut lasten ja perheiden avopalvelut" dataDxfId="173" dataCellStyle="Normaali 2"/>
    <tableColumn id="7" name="Ikääntyneiden laitoshoito" dataDxfId="172" dataCellStyle="Normaali 2"/>
    <tableColumn id="8" name="Ikääntyneiden ympärivuorokautisen hoivan asumispalvelut" dataDxfId="171" dataCellStyle="Normaali 2"/>
    <tableColumn id="9" name="Muut ikääntyneiden palvelut" dataDxfId="170" dataCellStyle="Normaali 2"/>
    <tableColumn id="10" name="Vammaisten laitoshoito" dataDxfId="169" dataCellStyle="Normaali 2"/>
    <tableColumn id="11" name="Vammaisten ympärivuorokautisen hoivan asumispalvelut" dataDxfId="168" dataCellStyle="Normaali 2"/>
    <tableColumn id="12" name="Muut vammaisten palvelut" dataDxfId="167" dataCellStyle="Normaali 2"/>
    <tableColumn id="13" name="Kotihoito" dataDxfId="166" dataCellStyle="Normaali 2"/>
    <tableColumn id="14" name="Työllistymistä tukevat palvelut" dataDxfId="165" dataCellStyle="Normaali 2"/>
    <tableColumn id="15" name="Päihdehuollon erityispalvelut" dataDxfId="164" dataCellStyle="Normaali 2"/>
    <tableColumn id="16" name="Perusterveydenhuollon avohoito" dataDxfId="163" dataCellStyle="Normaali 2"/>
    <tableColumn id="17" name="Suun terveydenhuolto" dataDxfId="162" dataCellStyle="Normaali 2"/>
    <tableColumn id="18" name="Perusterveydenhuollon vuodeosastohoito" dataDxfId="161" dataCellStyle="Normaali 2"/>
    <tableColumn id="19" name="Erikoissairaanhoito" dataDxfId="160" dataCellStyle="Normaali 2"/>
    <tableColumn id="20" name="Ympäristöterveydenhuolto" dataDxfId="159" dataCellStyle="Normaali 2"/>
    <tableColumn id="21" name="Muu sosiaali- ja terveystoiminta" dataDxfId="158" dataCellStyle="Normaali 2"/>
    <tableColumn id="22" name="Varhaiskasvatus" dataDxfId="157" dataCellStyle="Normaali 2"/>
    <tableColumn id="23" name="Esiopetus" dataDxfId="156" dataCellStyle="Normaali 2"/>
    <tableColumn id="24" name="Perusopetus" dataDxfId="155" dataCellStyle="Normaali 2"/>
    <tableColumn id="25" name="Lukiokoulutus" dataDxfId="154" dataCellStyle="Normaali 2"/>
    <tableColumn id="26" name="Ammatillinen koulutus" dataDxfId="153" dataCellStyle="Normaali 2"/>
    <tableColumn id="27" name="Kansalaisopistojen vapaa sivistystyö" dataDxfId="152" dataCellStyle="Normaali 2"/>
    <tableColumn id="28" name="Taiteen perusopetus" dataDxfId="151" dataCellStyle="Normaali 2"/>
    <tableColumn id="29" name="Muu opetustoiminta" dataDxfId="150" dataCellStyle="Normaali 2"/>
    <tableColumn id="30" name="Kirjastotoiminta" dataDxfId="149" dataCellStyle="Normaali 2"/>
    <tableColumn id="31" name="Liikunta ja ulkoilu" dataDxfId="148" dataCellStyle="Normaali 2"/>
    <tableColumn id="32" name="Nuorisotoiminta" dataDxfId="147" dataCellStyle="Normaali 2"/>
    <tableColumn id="33" name="Museo- ja näyttelytoiminta" dataDxfId="146" dataCellStyle="Normaali 2"/>
    <tableColumn id="34" name="Teatteri-, tanssi- ja sirkustoiminta" dataDxfId="145" dataCellStyle="Normaali 2"/>
    <tableColumn id="35" name="Musiikkitoiminta" dataDxfId="144" dataCellStyle="Normaali 2"/>
    <tableColumn id="36" name="Muu kulttuuritoiminta" dataDxfId="143" dataCellStyle="Normaali 2"/>
    <tableColumn id="37" name="Opetus- ja kulttuuritoiminta yhteensä" dataDxfId="142" dataCellStyle="Normaali 2"/>
    <tableColumn id="38" name="Yhdyskuntasuunnittelu" dataDxfId="141" dataCellStyle="Normaali 2"/>
    <tableColumn id="39" name="Rakennusvalvonta" dataDxfId="140" dataCellStyle="Normaali 2"/>
    <tableColumn id="40" name="Ympäristön huolto" dataDxfId="139" dataCellStyle="Normaali 2"/>
    <tableColumn id="41" name="Liikenneväylät" dataDxfId="138" dataCellStyle="Normaali 2"/>
    <tableColumn id="42" name="Puistot ja yleiset alueet" dataDxfId="137" dataCellStyle="Normaali 2"/>
    <tableColumn id="43" name="Palo- ja pelastustoiminta" dataDxfId="136" dataCellStyle="Normaali 2"/>
    <tableColumn id="44" name="Lomituspalvelut" dataDxfId="135" dataCellStyle="Normaali 2"/>
    <tableColumn id="45" name="Tila- ja vuokrauspalvelut" dataDxfId="134" dataCellStyle="Normaali 2"/>
    <tableColumn id="46" name="Tukipalvelut" dataDxfId="133" dataCellStyle="Normaali 2"/>
    <tableColumn id="47" name="Elinkeinoelämän edistäminen" dataDxfId="132" dataCellStyle="Normaali 2"/>
    <tableColumn id="48" name="Vesihuolto" dataDxfId="131" dataCellStyle="Normaali 2"/>
    <tableColumn id="49" name="Energiahuolto" dataDxfId="130" dataCellStyle="Normaali 2"/>
    <tableColumn id="50" name="Jätehuolto" dataDxfId="129" dataCellStyle="Normaali 2"/>
    <tableColumn id="51" name="Joukkoliikenne" dataDxfId="128" dataCellStyle="Normaali 2"/>
    <tableColumn id="52" name="Satamatoiminta" dataDxfId="127" dataCellStyle="Normaali 2"/>
    <tableColumn id="53" name="Maa- ja metsätilat" dataDxfId="126" dataCellStyle="Normaali 2"/>
    <tableColumn id="54" name="Muu toiminta" dataDxfId="125" dataCellStyle="Normaali 2"/>
    <tableColumn id="55" name="Käyttötalous yhteensä" dataDxfId="124" dataCellStyle="Normaali 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51" name="Taulukko3952" displayName="Taulukko3952" ref="BE4:DG48" totalsRowShown="0" headerRowDxfId="123" dataDxfId="122" headerRowCellStyle="Normaali 2" dataCellStyle="Normaali 2">
  <autoFilter ref="BE4:DG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nat yhteensä" dataDxfId="121" dataCellStyle="Normaali 2 2 2"/>
    <tableColumn id="2" name="Sosiaali- ja terveystoiminta yhteensä" dataDxfId="120" dataCellStyle="Normaali 2"/>
    <tableColumn id="3" name="Yleishallinto" dataDxfId="119" dataCellStyle="Normaali 2"/>
    <tableColumn id="4" name="Lastensuojelun laitos- ja perhehoito" dataDxfId="118" dataCellStyle="Normaali 2"/>
    <tableColumn id="5" name="Lastensuojelun avohuoltopalvelut" dataDxfId="117" dataCellStyle="Normaali 2"/>
    <tableColumn id="6" name="Muut lasten ja perheiden avopalvelut" dataDxfId="116" dataCellStyle="Normaali 2"/>
    <tableColumn id="7" name="Ikääntyneiden laitoshoito" dataDxfId="115" dataCellStyle="Normaali 2"/>
    <tableColumn id="8" name="Ikääntyneiden ympärivuorokautisen hoivan asumispalvelut" dataDxfId="114" dataCellStyle="Normaali 2"/>
    <tableColumn id="9" name="Muut ikääntyneiden palvelut" dataDxfId="113" dataCellStyle="Normaali 2"/>
    <tableColumn id="10" name="Vammaisten laitoshoito" dataDxfId="112" dataCellStyle="Normaali 2"/>
    <tableColumn id="11" name="Vammaisten ympärivuorokautisen hoivan asumispalvelut" dataDxfId="111" dataCellStyle="Normaali 2"/>
    <tableColumn id="12" name="Muut vammaisten palvelut" dataDxfId="110" dataCellStyle="Normaali 2"/>
    <tableColumn id="13" name="Kotihoito" dataDxfId="109" dataCellStyle="Normaali 2"/>
    <tableColumn id="14" name="Työllistymistä tukevat palvelut" dataDxfId="108" dataCellStyle="Normaali 2"/>
    <tableColumn id="15" name="Päihdehuollon erityispalvelut" dataDxfId="107" dataCellStyle="Normaali 2"/>
    <tableColumn id="16" name="Perusterveydenhuollon avohoito" dataDxfId="106" dataCellStyle="Normaali 2"/>
    <tableColumn id="17" name="Suun terveydenhuolto" dataDxfId="105" dataCellStyle="Normaali 2"/>
    <tableColumn id="18" name="Perusterveydenhuollon vuodeosastohoito" dataDxfId="104" dataCellStyle="Normaali 2"/>
    <tableColumn id="19" name="Erikoissairaanhoito" dataDxfId="103" dataCellStyle="Normaali 2"/>
    <tableColumn id="20" name="Ympäristöterveydenhuolto" dataDxfId="102" dataCellStyle="Normaali 2"/>
    <tableColumn id="21" name="Muu sosiaali- ja terveystoiminta" dataDxfId="101" dataCellStyle="Normaali 2"/>
    <tableColumn id="22" name="Varhaiskasvatus" dataDxfId="100" dataCellStyle="Normaali 2"/>
    <tableColumn id="23" name="Esiopetus" dataDxfId="99" dataCellStyle="Normaali 2"/>
    <tableColumn id="24" name="Perusopetus" dataDxfId="98" dataCellStyle="Normaali 2"/>
    <tableColumn id="25" name="Lukiokoulutus" dataDxfId="97" dataCellStyle="Normaali 2"/>
    <tableColumn id="26" name="Ammatillinen koulutus" dataDxfId="96" dataCellStyle="Normaali 2"/>
    <tableColumn id="27" name="Kansalaisopistojen vapaa sivistystyö" dataDxfId="95" dataCellStyle="Normaali 2"/>
    <tableColumn id="28" name="Taiteen perusopetus" dataDxfId="94" dataCellStyle="Normaali 2"/>
    <tableColumn id="29" name="Muu opetustoiminta" dataDxfId="93" dataCellStyle="Normaali 2"/>
    <tableColumn id="30" name="Kirjastotoiminta" dataDxfId="92" dataCellStyle="Normaali 2"/>
    <tableColumn id="31" name="Liikunta ja ulkoilu" dataDxfId="91" dataCellStyle="Normaali 2"/>
    <tableColumn id="32" name="Nuorisotoiminta" dataDxfId="90" dataCellStyle="Normaali 2"/>
    <tableColumn id="33" name="Museo- ja näyttelytoiminta" dataDxfId="89" dataCellStyle="Normaali 2"/>
    <tableColumn id="34" name="Teatteri-, tanssi- ja sirkustoiminta" dataDxfId="88" dataCellStyle="Normaali 2"/>
    <tableColumn id="35" name="Musiikkitoiminta" dataDxfId="87" dataCellStyle="Normaali 2"/>
    <tableColumn id="36" name="Muu kulttuuritoiminta" dataDxfId="86" dataCellStyle="Normaali 2"/>
    <tableColumn id="37" name="Opetus- ja kulttuuritoiminta yhteensä" dataDxfId="85" dataCellStyle="Normaali 2"/>
    <tableColumn id="38" name="Yhdyskuntasuunnittelu" dataDxfId="84" dataCellStyle="Normaali 2"/>
    <tableColumn id="39" name="Rakennusvalvonta" dataDxfId="83" dataCellStyle="Normaali 2"/>
    <tableColumn id="40" name="Ympäristön huolto" dataDxfId="82" dataCellStyle="Normaali 2"/>
    <tableColumn id="41" name="Liikenneväylät" dataDxfId="81" dataCellStyle="Normaali 2"/>
    <tableColumn id="42" name="Puistot ja yleiset alueet" dataDxfId="80" dataCellStyle="Normaali 2"/>
    <tableColumn id="43" name="Palo- ja pelastustoiminta" dataDxfId="79" dataCellStyle="Normaali 2"/>
    <tableColumn id="44" name="Lomituspalvelut" dataDxfId="78" dataCellStyle="Normaali 2"/>
    <tableColumn id="45" name="Tila- ja vuokrauspalvelut" dataDxfId="77" dataCellStyle="Normaali 2"/>
    <tableColumn id="46" name="Tukipalvelut" dataDxfId="76" dataCellStyle="Normaali 2"/>
    <tableColumn id="47" name="Elinkeinoelämän edistäminen" dataDxfId="75" dataCellStyle="Normaali 2"/>
    <tableColumn id="48" name="Vesihuolto" dataDxfId="74" dataCellStyle="Normaali 2"/>
    <tableColumn id="49" name="Energiahuolto" dataDxfId="73" dataCellStyle="Normaali 2"/>
    <tableColumn id="50" name="Jätehuolto" dataDxfId="72" dataCellStyle="Normaali 2"/>
    <tableColumn id="51" name="Joukkoliikenne" dataDxfId="71" dataCellStyle="Normaali 2"/>
    <tableColumn id="52" name="Satamatoiminta" dataDxfId="70" dataCellStyle="Normaali 2"/>
    <tableColumn id="53" name="Maa- ja metsätilat" dataDxfId="69" dataCellStyle="Normaali 2"/>
    <tableColumn id="54" name="Muu toiminta" dataDxfId="68" dataCellStyle="Normaali 2"/>
    <tableColumn id="55" name="Käyttötalous yhteensä" dataDxfId="67" dataCellStyle="Normaali 2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52" name="Taulukko610" displayName="Taulukko610" ref="DI4:FK48" totalsRowShown="0" headerRowDxfId="66" dataDxfId="65" tableBorderDxfId="64" headerRowCellStyle="Normaali 2 2 2" dataCellStyle="Normaali 2">
  <autoFilter ref="DI4:FK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tayhtymät yhteensä" dataDxfId="63" dataCellStyle="Normaali 2"/>
    <tableColumn id="2" name="Sosiaali- ja terveystoiminta yhteensä" dataDxfId="62" dataCellStyle="Normaali 2"/>
    <tableColumn id="3" name="Yleishallinto" dataDxfId="61" dataCellStyle="Normaali 2"/>
    <tableColumn id="4" name="Lastensuojelun laitos- ja perhehoito" dataDxfId="60" dataCellStyle="Normaali 2"/>
    <tableColumn id="5" name="Lastensuojelun avohuoltopalvelut" dataDxfId="59" dataCellStyle="Normaali 2"/>
    <tableColumn id="6" name="Muut lasten ja perheiden avopalvelut" dataDxfId="58" dataCellStyle="Normaali 2"/>
    <tableColumn id="7" name="Ikääntyneiden laitoshoito" dataDxfId="57" dataCellStyle="Normaali 2"/>
    <tableColumn id="8" name="Ikääntyneiden ympärivuorokautisen hoivan asumispalvelut" dataDxfId="56" dataCellStyle="Normaali 2"/>
    <tableColumn id="9" name="Muut ikääntyneiden palvelut" dataDxfId="55" dataCellStyle="Normaali 2"/>
    <tableColumn id="10" name="Vammaisten laitoshoito" dataDxfId="54" dataCellStyle="Normaali 2"/>
    <tableColumn id="11" name="Vammaisten ympärivuorokautisen hoivan asumispalvelut" dataDxfId="53" dataCellStyle="Normaali 2"/>
    <tableColumn id="12" name="Muut vammaisten palvelut" dataDxfId="52" dataCellStyle="Normaali 2"/>
    <tableColumn id="13" name="Kotihoito" dataDxfId="51" dataCellStyle="Normaali 2"/>
    <tableColumn id="14" name="Työllistymistä tukevat palvelut" dataDxfId="50" dataCellStyle="Normaali 2"/>
    <tableColumn id="15" name="Päihdehuollon erityispalvelut" dataDxfId="49" dataCellStyle="Normaali 2"/>
    <tableColumn id="16" name="Perusterveydenhuollon avohoito" dataDxfId="48" dataCellStyle="Normaali 2"/>
    <tableColumn id="17" name="Suun terveydenhuolto" dataDxfId="47" dataCellStyle="Normaali 2"/>
    <tableColumn id="18" name="Perusterveydenhuollon vuodeosastohoito" dataDxfId="46" dataCellStyle="Normaali 2"/>
    <tableColumn id="19" name="Erikoissairaanhoito" dataDxfId="45" dataCellStyle="Normaali 2"/>
    <tableColumn id="20" name="Ympäristöterveydenhuolto" dataDxfId="44" dataCellStyle="Normaali 2"/>
    <tableColumn id="21" name="Muu sosiaali- ja terveystoiminta" dataDxfId="43" dataCellStyle="Normaali 2"/>
    <tableColumn id="22" name="Varhaiskasvatus" dataDxfId="42" dataCellStyle="Normaali 2"/>
    <tableColumn id="23" name="Esiopetus" dataDxfId="41" dataCellStyle="Normaali 2"/>
    <tableColumn id="24" name="Perusopetus" dataDxfId="40" dataCellStyle="Normaali 2"/>
    <tableColumn id="25" name="Lukiokoulutus" dataDxfId="39" dataCellStyle="Normaali 2"/>
    <tableColumn id="26" name="Ammatillinen koulutus" dataDxfId="38" dataCellStyle="Normaali 2"/>
    <tableColumn id="27" name="Kansalaisopistojen vapaa sivistystyö" dataDxfId="37" dataCellStyle="Normaali 2"/>
    <tableColumn id="28" name="Taiteen perusopetus" dataDxfId="36" dataCellStyle="Normaali 2"/>
    <tableColumn id="29" name="Muu opetustoiminta" dataDxfId="35" dataCellStyle="Normaali 2"/>
    <tableColumn id="30" name="Kirjastotoiminta" dataDxfId="34" dataCellStyle="Normaali 2"/>
    <tableColumn id="31" name="Liikunta ja ulkoilu" dataDxfId="33" dataCellStyle="Normaali 2"/>
    <tableColumn id="32" name="Nuorisotoiminta" dataDxfId="32" dataCellStyle="Normaali 2"/>
    <tableColumn id="33" name="Museo- ja näyttelytoiminta" dataDxfId="31" dataCellStyle="Normaali 2"/>
    <tableColumn id="34" name="Teatteri-, tanssi- ja sirkustoiminta" dataDxfId="30" dataCellStyle="Normaali 2"/>
    <tableColumn id="35" name="Musiikkitoiminta" dataDxfId="29" dataCellStyle="Normaali 2"/>
    <tableColumn id="36" name="Muu kulttuuritoiminta" dataDxfId="28" dataCellStyle="Normaali 2"/>
    <tableColumn id="37" name="Opetus- ja kulttuuritoiminta yhteensä" dataDxfId="27" dataCellStyle="Normaali 2"/>
    <tableColumn id="38" name="Yhdyskuntasuunnittelu" dataDxfId="26" dataCellStyle="Normaali 2"/>
    <tableColumn id="39" name="Rakennusvalvonta" dataDxfId="25" dataCellStyle="Normaali 2"/>
    <tableColumn id="40" name="Ympäristön huolto" dataDxfId="24" dataCellStyle="Normaali 2"/>
    <tableColumn id="41" name="Liikenneväylät" dataDxfId="23" dataCellStyle="Normaali 2"/>
    <tableColumn id="42" name="Puistot ja yleiset alueet" dataDxfId="22" dataCellStyle="Normaali 2"/>
    <tableColumn id="43" name="Palo- ja pelastustoiminta" dataDxfId="21" dataCellStyle="Normaali 2"/>
    <tableColumn id="44" name="Lomituspalvelut" dataDxfId="20" dataCellStyle="Normaali 2"/>
    <tableColumn id="45" name="Tila- ja vuokrauspalvelut" dataDxfId="19" dataCellStyle="Normaali 2"/>
    <tableColumn id="46" name="Tukipalvelut" dataDxfId="18" dataCellStyle="Normaali 2"/>
    <tableColumn id="47" name="Elinkeinoelämän edistäminen" dataDxfId="17" dataCellStyle="Normaali 2"/>
    <tableColumn id="48" name="Vesihuolto" dataDxfId="16" dataCellStyle="Normaali 2"/>
    <tableColumn id="49" name="Energiahuolto" dataDxfId="15" dataCellStyle="Normaali 2"/>
    <tableColumn id="50" name="Jätehuolto" dataDxfId="14" dataCellStyle="Normaali 2"/>
    <tableColumn id="51" name="Joukkoliikenne" dataDxfId="13" dataCellStyle="Normaali 2"/>
    <tableColumn id="52" name="Satamatoiminta" dataDxfId="12" dataCellStyle="Normaali 2"/>
    <tableColumn id="53" name="Maa- ja metsätilat" dataDxfId="11" dataCellStyle="Normaali 2"/>
    <tableColumn id="54" name="Muu toiminta" dataDxfId="10" dataCellStyle="Normaali 2"/>
    <tableColumn id="55" name="Käyttötalous yhteensä" dataDxfId="9" dataCellStyle="Normaali 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53" name="Taulukko1011" displayName="Taulukko1011" ref="A56:C60" totalsRowShown="0" headerRowDxfId="8" dataDxfId="7">
  <tableColumns count="3">
    <tableColumn id="1" name="Sektorikohtaiset nettokustannukset" dataDxfId="6" dataCellStyle="Normaali 2"/>
    <tableColumn id="2" name="Euroa yhteensä" dataDxfId="5" dataCellStyle="Normaali 2"/>
    <tableColumn id="3" name="Suhteelliset osuudet" dataDxfId="4" dataCellStyle="Prosenttia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54" name="Taulukko1212" displayName="Taulukko1212" ref="A62:B65" totalsRowShown="0" headerRowDxfId="3" tableBorderDxfId="2">
  <tableColumns count="2">
    <tableColumn id="1" name="Kotihoito jaetaan"/>
    <tableColumn id="2" name="Euroa yhteensä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6" name="Taulukko36" displayName="Taulukko36" ref="A61:I84" totalsRowShown="0" headerRowDxfId="400" dataDxfId="398" headerRowBorderDxfId="399" headerRowCellStyle="Prosenttia 2" dataCellStyle="Prosenttia 2">
  <tableColumns count="9">
    <tableColumn id="1" name="Hyvinvointialuekoodi" dataDxfId="397" dataCellStyle="Normaali 2"/>
    <tableColumn id="2" name="Hyvinvointialue" dataDxfId="396" dataCellStyle="Normaali 2"/>
    <tableColumn id="3" name="Asukasluku" dataDxfId="395" dataCellStyle="Normaali 2"/>
    <tableColumn id="4" name="Siirtyvät pelastustoimen kustannukset, €" dataDxfId="394" dataCellStyle="Normaali 2"/>
    <tableColumn id="5" name="Siirtyvät pelastustoimen kustannukset, €/as." dataDxfId="393" dataCellStyle="Normaali 2">
      <calculatedColumnFormula>D62/Määräytymistekijät!C4</calculatedColumnFormula>
    </tableColumn>
    <tableColumn id="6" name="Laskennallinen pelastustoimen  rahoitus, €" dataDxfId="392" dataCellStyle="Prosenttia 2"/>
    <tableColumn id="7" name="Laskennallinen pelastustoimen rahoitus, €/as" dataDxfId="391" dataCellStyle="Prosenttia 2">
      <calculatedColumnFormula>F62/C62</calculatedColumnFormula>
    </tableColumn>
    <tableColumn id="8" name="Muutos laskennallisen rahoituksen ja siirtyvien kustannusten välillä , €" dataDxfId="390" dataCellStyle="Prosenttia 2"/>
    <tableColumn id="9" name="Muutos laskennallisen rahoituksen ja siirtyvien kustannusten välillä , €/as." dataDxfId="389" dataCellStyle="Prosenttia 2">
      <calculatedColumnFormula>H62/C62</calculatedColumnFormula>
    </tableColumn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id="55" name="Taulukko1913" displayName="Taulukko1913" ref="A67:C72" totalsRowShown="0" headerRowDxfId="1" headerRowCellStyle="Normaali 2">
  <tableColumns count="3">
    <tableColumn id="1" name="Lisäksi huomioidaan"/>
    <tableColumn id="2" name="Euroa yhteensä"/>
    <tableColumn id="3" name="Lähde" dataDxfId="0" dataCellStyle="Normaali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6" name="Taulukko6" displayName="Taulukko6" ref="A12:H306" totalsRowShown="0" headerRowDxfId="388" dataDxfId="387" tableBorderDxfId="386" headerRowCellStyle="Normaali 2" dataCellStyle="Normaali 2">
  <autoFilter ref="A12:H30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Kuntanumero" dataDxfId="385"/>
    <tableColumn id="2" name="Kunta" dataDxfId="384"/>
    <tableColumn id="3" name="Hyvinvointialuekoodi" dataDxfId="383"/>
    <tableColumn id="4" name="Sote-nettokustannukset, TP2021" dataDxfId="382" dataCellStyle="Normaali 2"/>
    <tableColumn id="5" name="Sote-nettokustannukset, TA2022" dataDxfId="381" dataCellStyle="Normaali 2"/>
    <tableColumn id="6" name="Sote-kustannukset keskiarvo 2021-2022" dataDxfId="380" dataCellStyle="Normaali 2">
      <calculatedColumnFormula>(D13+E13)/2</calculatedColumnFormula>
    </tableColumn>
    <tableColumn id="7" name="Kunnan osuus koko maan sote-kustannusten keskiarvosta" dataDxfId="379" dataCellStyle="Normaali 2">
      <calculatedColumnFormula>F13/F$13</calculatedColumnFormula>
    </tableColumn>
    <tableColumn id="8" name="Siirtyvät sote-nettokustannukset 2022 tasossa" dataDxfId="378" dataCellStyle="Normaali 2">
      <calculatedColumnFormula>G13*E$13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7" name="Taulukko7" displayName="Taulukko7" ref="J12:L35" totalsRowShown="0" headerRowDxfId="377" tableBorderDxfId="376" headerRowCellStyle="Normaali 2">
  <autoFilter ref="J12:L35">
    <filterColumn colId="0" hiddenButton="1"/>
    <filterColumn colId="1" hiddenButton="1"/>
    <filterColumn colId="2" hiddenButton="1"/>
  </autoFilter>
  <tableColumns count="3">
    <tableColumn id="1" name="Hyvinvointialuekoodi" dataDxfId="375" dataCellStyle="Normaali 2"/>
    <tableColumn id="2" name="Hyvinvointialue" dataDxfId="374" dataCellStyle="Normaali 2"/>
    <tableColumn id="3" name="Siirtyvät sote-kustannukset 2022 tasossa" dataDxfId="373" dataCellStyle="Normaali 2">
      <calculatedColumnFormula>SUMIF($C$14:$C$306,'Siirtyvät sote-kustannukset'!$J13,$H$14:$H$306)*(-1000)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31" name="Taulukko31" displayName="Taulukko31" ref="J11:L34" totalsRowShown="0" headerRowDxfId="372" headerRowCellStyle="Normaali 2">
  <autoFilter ref="J11:L34">
    <filterColumn colId="0" hiddenButton="1"/>
    <filterColumn colId="1" hiddenButton="1"/>
    <filterColumn colId="2" hiddenButton="1"/>
  </autoFilter>
  <tableColumns count="3">
    <tableColumn id="1" name="Hyvinvointialuekoodi" dataDxfId="371" dataCellStyle="Normaali 2"/>
    <tableColumn id="2" name="Hyvinvointialue" dataDxfId="370" dataCellStyle="Normaali 2"/>
    <tableColumn id="3" name="Siirtyvät pela-kustannukset  2022 tasossa" dataDxfId="369" dataCellStyle="Normaali 2">
      <calculatedColumnFormula>SUMIF($C$13:$C$305,J12,$H$13:$H$305)*1000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Taulukko8" displayName="Taulukko8" ref="A11:H305" totalsRowShown="0" headerRowDxfId="368" dataDxfId="367" tableBorderDxfId="366" headerRowCellStyle="Normaali 2" dataCellStyle="Normaali 2">
  <autoFilter ref="A11:H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Kuntanumero" dataDxfId="365"/>
    <tableColumn id="2" name="Kunta" dataDxfId="364"/>
    <tableColumn id="3" name="Hyvinvointialuekoodi" dataDxfId="363"/>
    <tableColumn id="4" name="Pela-nettokustannukset, TP2021" dataDxfId="362" dataCellStyle="Normaali 2"/>
    <tableColumn id="5" name="Pela-nettokustannukset, TA2022" dataDxfId="361" dataCellStyle="Normaali 2"/>
    <tableColumn id="6" name="Pela-kustannukset keskiarvo 2021-2022" dataDxfId="360" dataCellStyle="Normaali 2">
      <calculatedColumnFormula>(D12+E12)/2</calculatedColumnFormula>
    </tableColumn>
    <tableColumn id="7" name="Kunnan osuus koko maan pela-kustannusten keskiarvosta" dataDxfId="359" dataCellStyle="Normaali 2">
      <calculatedColumnFormula>F12/F$12</calculatedColumnFormula>
    </tableColumn>
    <tableColumn id="8" name="Siirtyvät pela-nettokustannukset laskelmaan kunnittain" dataDxfId="358" dataCellStyle="Normaali 2">
      <calculatedColumnFormula>(G12*E$12)*(-1)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4" name="Taulukko4" displayName="Taulukko4" ref="A13:M18" totalsRowShown="0" headerRowDxfId="357" dataDxfId="355" headerRowBorderDxfId="356" headerRowCellStyle="Normaali 2">
  <tableColumns count="13">
    <tableColumn id="1" name="Kriteeri:" dataDxfId="354"/>
    <tableColumn id="2" name="Asukasperusteisuus" dataDxfId="353"/>
    <tableColumn id="3" name="Sote-palvelutarve yhteensä" dataDxfId="352"/>
    <tableColumn id="4" name="Terveydenhuollon palvelutarve" dataDxfId="351"/>
    <tableColumn id="5" name="Vanhustenhuollon palvelutarve" dataDxfId="350"/>
    <tableColumn id="6" name="Sosiaalihuollon palvelutarve" dataDxfId="349"/>
    <tableColumn id="7" name="Vieraskielisyys" dataDxfId="348"/>
    <tableColumn id="8" name="Kaksikielisyys" dataDxfId="347"/>
    <tableColumn id="9" name="Asukastiheys" dataDxfId="346"/>
    <tableColumn id="10" name="Saaristoisuus" dataDxfId="345"/>
    <tableColumn id="11" name="Hyte-kriteeri" dataDxfId="344"/>
    <tableColumn id="12" name="Saamenkielisyys" dataDxfId="343"/>
    <tableColumn id="15" name="Yhteensä" dataDxfId="34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20" name="Taulukko20" displayName="Taulukko20" ref="A9:C11" totalsRowShown="0" headerRowDxfId="341" dataDxfId="340" tableBorderDxfId="339" dataCellStyle="Normaali 2">
  <tableColumns count="3">
    <tableColumn id="1" name="Kunnilta siirtyvät sote-kustannukset yhteensä:" dataDxfId="338" dataCellStyle="Normaali 2">
      <calculatedColumnFormula>'Siirtyvät sote-kustannukset'!L13</calculatedColumnFormula>
    </tableColumn>
    <tableColumn id="2" name="Väestö 2020" dataDxfId="337" dataCellStyle="Normaali 2">
      <calculatedColumnFormula>C44</calculatedColumnFormula>
    </tableColumn>
    <tableColumn id="3" name="Kustannukset per asukas" dataDxfId="336" dataCellStyle="Normaali 2">
      <calculatedColumnFormula>A10/B10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90" zoomScaleNormal="90" workbookViewId="0"/>
  </sheetViews>
  <sheetFormatPr defaultColWidth="8.58203125" defaultRowHeight="15.5" x14ac:dyDescent="0.35"/>
  <cols>
    <col min="1" max="16384" width="8.58203125" style="7"/>
  </cols>
  <sheetData>
    <row r="1" spans="1:7" ht="22.5" x14ac:dyDescent="0.45">
      <c r="A1" s="322" t="s">
        <v>483</v>
      </c>
    </row>
    <row r="2" spans="1:7" x14ac:dyDescent="0.35">
      <c r="A2" s="7" t="s">
        <v>827</v>
      </c>
    </row>
    <row r="3" spans="1:7" x14ac:dyDescent="0.35">
      <c r="A3" s="7" t="s">
        <v>807</v>
      </c>
    </row>
    <row r="4" spans="1:7" x14ac:dyDescent="0.35">
      <c r="A4" s="7" t="s">
        <v>806</v>
      </c>
    </row>
    <row r="5" spans="1:7" x14ac:dyDescent="0.35">
      <c r="A5" s="7" t="s">
        <v>812</v>
      </c>
    </row>
    <row r="6" spans="1:7" x14ac:dyDescent="0.35">
      <c r="A6" s="7" t="s">
        <v>808</v>
      </c>
    </row>
    <row r="7" spans="1:7" x14ac:dyDescent="0.35">
      <c r="A7" s="7" t="s">
        <v>809</v>
      </c>
    </row>
    <row r="8" spans="1:7" x14ac:dyDescent="0.35">
      <c r="A8" s="7" t="s">
        <v>813</v>
      </c>
    </row>
    <row r="9" spans="1:7" x14ac:dyDescent="0.35">
      <c r="A9" s="7" t="s">
        <v>815</v>
      </c>
    </row>
    <row r="10" spans="1:7" x14ac:dyDescent="0.35">
      <c r="A10" s="7" t="s">
        <v>814</v>
      </c>
    </row>
    <row r="16" spans="1:7" s="12" customFormat="1" x14ac:dyDescent="0.35">
      <c r="B16" s="123"/>
      <c r="C16" s="123"/>
      <c r="D16" s="123"/>
      <c r="E16" s="123"/>
      <c r="F16" s="123"/>
      <c r="G16" s="12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K79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25" defaultRowHeight="15.5" x14ac:dyDescent="0.35"/>
  <cols>
    <col min="1" max="1" width="45.75" style="166" customWidth="1"/>
    <col min="2" max="2" width="29.58203125" style="166" customWidth="1"/>
    <col min="3" max="3" width="18.25" style="166" customWidth="1"/>
    <col min="4" max="4" width="29.25" style="166" bestFit="1" customWidth="1"/>
    <col min="5" max="5" width="27.58203125" style="166" customWidth="1"/>
    <col min="6" max="6" width="30.75" style="166" bestFit="1" customWidth="1"/>
    <col min="7" max="7" width="21.5" style="166" customWidth="1"/>
    <col min="8" max="8" width="47.83203125" style="166" bestFit="1" customWidth="1"/>
    <col min="9" max="9" width="24" style="166" customWidth="1"/>
    <col min="10" max="10" width="20.25" style="166" customWidth="1"/>
    <col min="11" max="11" width="46.5" style="166" bestFit="1" customWidth="1"/>
    <col min="12" max="12" width="22.33203125" style="166" customWidth="1"/>
    <col min="13" max="13" width="13.5" style="166" customWidth="1"/>
    <col min="14" max="14" width="25.25" style="166" customWidth="1"/>
    <col min="15" max="15" width="24.33203125" style="166" bestFit="1" customWidth="1"/>
    <col min="16" max="16" width="27.08203125" style="166" bestFit="1" customWidth="1"/>
    <col min="17" max="17" width="19" style="166" customWidth="1"/>
    <col min="18" max="18" width="34.5" style="166" bestFit="1" customWidth="1"/>
    <col min="19" max="19" width="16.75" style="166" customWidth="1"/>
    <col min="20" max="20" width="22.33203125" style="166" bestFit="1" customWidth="1"/>
    <col min="21" max="21" width="26.33203125" style="166" bestFit="1" customWidth="1"/>
    <col min="22" max="22" width="14.5" style="166" customWidth="1"/>
    <col min="23" max="23" width="9.58203125" style="166" customWidth="1"/>
    <col min="24" max="24" width="11.75" style="166" customWidth="1"/>
    <col min="25" max="25" width="13" style="166" customWidth="1"/>
    <col min="26" max="26" width="19.33203125" style="166" customWidth="1"/>
    <col min="27" max="27" width="29.25" style="166" bestFit="1" customWidth="1"/>
    <col min="28" max="28" width="17.75" style="166" customWidth="1"/>
    <col min="29" max="29" width="17.83203125" style="166" customWidth="1"/>
    <col min="30" max="30" width="14.5" style="166" customWidth="1"/>
    <col min="31" max="31" width="15.75" style="166" customWidth="1"/>
    <col min="32" max="32" width="14.58203125" style="166" customWidth="1"/>
    <col min="33" max="33" width="22.58203125" style="166" customWidth="1"/>
    <col min="34" max="34" width="27.5" style="166" bestFit="1" customWidth="1"/>
    <col min="35" max="35" width="15.08203125" style="166" customWidth="1"/>
    <col min="36" max="36" width="19.25" style="166" customWidth="1"/>
    <col min="37" max="37" width="30.83203125" style="166" bestFit="1" customWidth="1"/>
    <col min="38" max="38" width="19.75" style="166" customWidth="1"/>
    <col min="39" max="39" width="16.08203125" style="166" customWidth="1"/>
    <col min="40" max="40" width="16.33203125" style="166" customWidth="1"/>
    <col min="41" max="41" width="13" style="166" customWidth="1"/>
    <col min="42" max="42" width="19.83203125" style="166" customWidth="1"/>
    <col min="43" max="43" width="21" style="166" customWidth="1"/>
    <col min="44" max="44" width="14.33203125" style="166" customWidth="1"/>
    <col min="45" max="45" width="20.58203125" style="166" customWidth="1"/>
    <col min="46" max="46" width="11.58203125" style="166" customWidth="1"/>
    <col min="47" max="47" width="24.5" style="166" bestFit="1" customWidth="1"/>
    <col min="48" max="48" width="10.5" style="166" customWidth="1"/>
    <col min="49" max="49" width="12.83203125" style="166" customWidth="1"/>
    <col min="50" max="50" width="10.33203125" style="166" customWidth="1"/>
    <col min="51" max="51" width="13.58203125" style="166" customWidth="1"/>
    <col min="52" max="52" width="14.33203125" style="166" customWidth="1"/>
    <col min="53" max="53" width="15.83203125" style="166" customWidth="1"/>
    <col min="54" max="54" width="12.75" style="166" customWidth="1"/>
    <col min="55" max="55" width="19.08203125" style="166" customWidth="1"/>
    <col min="56" max="56" width="17.08203125" style="166" customWidth="1"/>
    <col min="57" max="57" width="43.25" style="166" bestFit="1" customWidth="1"/>
    <col min="58" max="58" width="30.08203125" style="166" bestFit="1" customWidth="1"/>
    <col min="59" max="59" width="11.58203125" style="166" customWidth="1"/>
    <col min="60" max="60" width="29.25" style="166" bestFit="1" customWidth="1"/>
    <col min="61" max="61" width="27.83203125" style="166" bestFit="1" customWidth="1"/>
    <col min="62" max="62" width="30.75" style="166" bestFit="1" customWidth="1"/>
    <col min="63" max="63" width="21.5" style="166" customWidth="1"/>
    <col min="64" max="64" width="47.83203125" style="166" bestFit="1" customWidth="1"/>
    <col min="65" max="65" width="24" style="166" customWidth="1"/>
    <col min="66" max="66" width="20.25" style="166" customWidth="1"/>
    <col min="67" max="67" width="46.5" style="166" bestFit="1" customWidth="1"/>
    <col min="68" max="68" width="22.33203125" style="166" customWidth="1"/>
    <col min="69" max="69" width="14.5" style="166" customWidth="1"/>
    <col min="70" max="70" width="25.25" style="166" customWidth="1"/>
    <col min="71" max="71" width="24.33203125" style="166" bestFit="1" customWidth="1"/>
    <col min="72" max="72" width="27.08203125" style="166" bestFit="1" customWidth="1"/>
    <col min="73" max="73" width="19" style="166" customWidth="1"/>
    <col min="74" max="74" width="34.5" style="166" bestFit="1" customWidth="1"/>
    <col min="75" max="75" width="16.75" style="166" customWidth="1"/>
    <col min="76" max="76" width="22.33203125" style="166" bestFit="1" customWidth="1"/>
    <col min="77" max="77" width="26.33203125" style="166" bestFit="1" customWidth="1"/>
    <col min="78" max="78" width="14.5" style="166" customWidth="1"/>
    <col min="79" max="79" width="9.58203125" style="166" customWidth="1"/>
    <col min="80" max="80" width="11.75" style="166" customWidth="1"/>
    <col min="81" max="81" width="13" style="166" customWidth="1"/>
    <col min="82" max="82" width="19.33203125" style="166" customWidth="1"/>
    <col min="83" max="83" width="29.25" style="166" bestFit="1" customWidth="1"/>
    <col min="84" max="84" width="17.75" style="166" customWidth="1"/>
    <col min="85" max="85" width="17.83203125" style="166" customWidth="1"/>
    <col min="86" max="86" width="14.5" style="166" customWidth="1"/>
    <col min="87" max="87" width="15.75" style="166" customWidth="1"/>
    <col min="88" max="88" width="14.58203125" style="166" customWidth="1"/>
    <col min="89" max="89" width="22.58203125" style="166" customWidth="1"/>
    <col min="90" max="90" width="27.5" style="166" bestFit="1" customWidth="1"/>
    <col min="91" max="91" width="15.08203125" style="166" customWidth="1"/>
    <col min="92" max="92" width="19.25" style="166" customWidth="1"/>
    <col min="93" max="93" width="30.83203125" style="166" bestFit="1" customWidth="1"/>
    <col min="94" max="94" width="19.75" style="166" customWidth="1"/>
    <col min="95" max="95" width="16.08203125" style="166" customWidth="1"/>
    <col min="96" max="96" width="16.33203125" style="166" customWidth="1"/>
    <col min="97" max="97" width="13" style="166" customWidth="1"/>
    <col min="98" max="98" width="19.83203125" style="166" customWidth="1"/>
    <col min="99" max="99" width="21" style="166" customWidth="1"/>
    <col min="100" max="100" width="14.33203125" style="166" customWidth="1"/>
    <col min="101" max="101" width="20.58203125" style="166" customWidth="1"/>
    <col min="102" max="102" width="11.58203125" style="166" customWidth="1"/>
    <col min="103" max="103" width="24.5" style="166" bestFit="1" customWidth="1"/>
    <col min="104" max="104" width="10.5" style="166" customWidth="1"/>
    <col min="105" max="105" width="12.83203125" style="166" customWidth="1"/>
    <col min="106" max="106" width="10.33203125" style="166" customWidth="1"/>
    <col min="107" max="107" width="13.58203125" style="166" customWidth="1"/>
    <col min="108" max="108" width="14.33203125" style="166" customWidth="1"/>
    <col min="109" max="109" width="15.83203125" style="166" customWidth="1"/>
    <col min="110" max="110" width="12.75" style="166" customWidth="1"/>
    <col min="111" max="112" width="19.08203125" style="166" customWidth="1"/>
    <col min="113" max="113" width="43.25" style="166" bestFit="1" customWidth="1"/>
    <col min="114" max="114" width="30.08203125" style="166" bestFit="1" customWidth="1"/>
    <col min="115" max="115" width="11.58203125" style="166" customWidth="1"/>
    <col min="116" max="116" width="29.25" style="166" bestFit="1" customWidth="1"/>
    <col min="117" max="117" width="27.83203125" style="166" bestFit="1" customWidth="1"/>
    <col min="118" max="118" width="30.75" style="166" bestFit="1" customWidth="1"/>
    <col min="119" max="119" width="21.5" style="166" customWidth="1"/>
    <col min="120" max="120" width="47.83203125" style="166" bestFit="1" customWidth="1"/>
    <col min="121" max="121" width="24" style="166" customWidth="1"/>
    <col min="122" max="122" width="20.25" style="166" customWidth="1"/>
    <col min="123" max="123" width="46.5" style="166" bestFit="1" customWidth="1"/>
    <col min="124" max="124" width="22.33203125" style="166" customWidth="1"/>
    <col min="125" max="125" width="9.5" style="166" customWidth="1"/>
    <col min="126" max="126" width="25.25" style="166" customWidth="1"/>
    <col min="127" max="127" width="24.33203125" style="166" bestFit="1" customWidth="1"/>
    <col min="128" max="128" width="27.08203125" style="166" bestFit="1" customWidth="1"/>
    <col min="129" max="129" width="19" style="166" customWidth="1"/>
    <col min="130" max="130" width="34.5" style="166" bestFit="1" customWidth="1"/>
    <col min="131" max="131" width="16.75" style="166" customWidth="1"/>
    <col min="132" max="132" width="22.33203125" style="166" bestFit="1" customWidth="1"/>
    <col min="133" max="133" width="26.33203125" style="166" bestFit="1" customWidth="1"/>
    <col min="134" max="134" width="14.5" style="166" customWidth="1"/>
    <col min="135" max="135" width="9.58203125" style="166" customWidth="1"/>
    <col min="136" max="136" width="11.75" style="166" customWidth="1"/>
    <col min="137" max="137" width="13" style="166" customWidth="1"/>
    <col min="138" max="138" width="19.33203125" style="166" customWidth="1"/>
    <col min="139" max="139" width="29.25" style="166" bestFit="1" customWidth="1"/>
    <col min="140" max="140" width="17.75" style="166" customWidth="1"/>
    <col min="141" max="141" width="17.83203125" style="166" customWidth="1"/>
    <col min="142" max="142" width="14.5" style="166" customWidth="1"/>
    <col min="143" max="143" width="15.75" style="166" customWidth="1"/>
    <col min="144" max="144" width="14.58203125" style="166" customWidth="1"/>
    <col min="145" max="145" width="22.58203125" style="166" customWidth="1"/>
    <col min="146" max="146" width="27.5" style="166" bestFit="1" customWidth="1"/>
    <col min="147" max="147" width="15.08203125" style="166" customWidth="1"/>
    <col min="148" max="148" width="19.25" style="166" customWidth="1"/>
    <col min="149" max="149" width="30.83203125" style="166" bestFit="1" customWidth="1"/>
    <col min="150" max="150" width="19.75" style="166" customWidth="1"/>
    <col min="151" max="151" width="16.08203125" style="166" customWidth="1"/>
    <col min="152" max="152" width="16.33203125" style="166" customWidth="1"/>
    <col min="153" max="153" width="13" style="166" customWidth="1"/>
    <col min="154" max="154" width="19.83203125" style="166" customWidth="1"/>
    <col min="155" max="155" width="21" style="166" customWidth="1"/>
    <col min="156" max="156" width="14.33203125" style="166" customWidth="1"/>
    <col min="157" max="157" width="20.58203125" style="166" customWidth="1"/>
    <col min="158" max="158" width="11.58203125" style="166" customWidth="1"/>
    <col min="159" max="159" width="24.5" style="166" bestFit="1" customWidth="1"/>
    <col min="160" max="160" width="10.5" style="166" customWidth="1"/>
    <col min="161" max="161" width="12.83203125" style="166" customWidth="1"/>
    <col min="162" max="162" width="10.33203125" style="166" customWidth="1"/>
    <col min="163" max="163" width="13.58203125" style="166" customWidth="1"/>
    <col min="164" max="164" width="14.33203125" style="166" customWidth="1"/>
    <col min="165" max="165" width="15.83203125" style="166" customWidth="1"/>
    <col min="166" max="166" width="12.75" style="166" customWidth="1"/>
    <col min="167" max="167" width="19.08203125" style="166" customWidth="1"/>
    <col min="168" max="16384" width="8.25" style="166"/>
  </cols>
  <sheetData>
    <row r="1" spans="1:167" ht="22.5" x14ac:dyDescent="0.45">
      <c r="A1" s="322" t="s">
        <v>541</v>
      </c>
    </row>
    <row r="2" spans="1:167" s="204" customFormat="1" x14ac:dyDescent="0.35">
      <c r="A2" s="317" t="s">
        <v>542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203"/>
      <c r="BE2" s="318" t="s">
        <v>543</v>
      </c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319" t="s">
        <v>544</v>
      </c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</row>
    <row r="3" spans="1:167" s="204" customFormat="1" x14ac:dyDescent="0.35">
      <c r="B3" s="171"/>
      <c r="C3" s="171"/>
      <c r="D3" s="323" t="s">
        <v>545</v>
      </c>
      <c r="E3" s="323" t="s">
        <v>545</v>
      </c>
      <c r="F3" s="323" t="s">
        <v>545</v>
      </c>
      <c r="G3" s="207" t="s">
        <v>7</v>
      </c>
      <c r="H3" s="207" t="s">
        <v>7</v>
      </c>
      <c r="I3" s="207" t="s">
        <v>7</v>
      </c>
      <c r="J3" s="323" t="s">
        <v>545</v>
      </c>
      <c r="K3" s="323" t="s">
        <v>545</v>
      </c>
      <c r="L3" s="323" t="s">
        <v>545</v>
      </c>
      <c r="M3" s="207" t="s">
        <v>546</v>
      </c>
      <c r="N3" s="323" t="s">
        <v>545</v>
      </c>
      <c r="O3" s="323" t="s">
        <v>545</v>
      </c>
      <c r="P3" s="207" t="s">
        <v>8</v>
      </c>
      <c r="Q3" s="207" t="s">
        <v>8</v>
      </c>
      <c r="R3" s="207" t="s">
        <v>8</v>
      </c>
      <c r="S3" s="207" t="s">
        <v>8</v>
      </c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207" t="s">
        <v>7</v>
      </c>
      <c r="BL3" s="207" t="s">
        <v>7</v>
      </c>
      <c r="BM3" s="207" t="s">
        <v>7</v>
      </c>
      <c r="BN3" s="171"/>
      <c r="BO3" s="171"/>
      <c r="BP3" s="171"/>
      <c r="BQ3" s="207" t="s">
        <v>7</v>
      </c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</row>
    <row r="4" spans="1:167" ht="31" x14ac:dyDescent="0.35">
      <c r="A4" s="208" t="s">
        <v>496</v>
      </c>
      <c r="B4" s="208" t="s">
        <v>107</v>
      </c>
      <c r="C4" s="208" t="s">
        <v>106</v>
      </c>
      <c r="D4" s="208" t="s">
        <v>105</v>
      </c>
      <c r="E4" s="208" t="s">
        <v>104</v>
      </c>
      <c r="F4" s="208" t="s">
        <v>103</v>
      </c>
      <c r="G4" s="208" t="s">
        <v>102</v>
      </c>
      <c r="H4" s="208" t="s">
        <v>101</v>
      </c>
      <c r="I4" s="208" t="s">
        <v>100</v>
      </c>
      <c r="J4" s="208" t="s">
        <v>99</v>
      </c>
      <c r="K4" s="208" t="s">
        <v>98</v>
      </c>
      <c r="L4" s="208" t="s">
        <v>97</v>
      </c>
      <c r="M4" s="208" t="s">
        <v>96</v>
      </c>
      <c r="N4" s="208" t="s">
        <v>95</v>
      </c>
      <c r="O4" s="208" t="s">
        <v>94</v>
      </c>
      <c r="P4" s="208" t="s">
        <v>93</v>
      </c>
      <c r="Q4" s="208" t="s">
        <v>92</v>
      </c>
      <c r="R4" s="208" t="s">
        <v>91</v>
      </c>
      <c r="S4" s="208" t="s">
        <v>90</v>
      </c>
      <c r="T4" s="208" t="s">
        <v>2</v>
      </c>
      <c r="U4" s="208" t="s">
        <v>1</v>
      </c>
      <c r="V4" s="208" t="s">
        <v>89</v>
      </c>
      <c r="W4" s="208" t="s">
        <v>88</v>
      </c>
      <c r="X4" s="208" t="s">
        <v>87</v>
      </c>
      <c r="Y4" s="208" t="s">
        <v>86</v>
      </c>
      <c r="Z4" s="208" t="s">
        <v>85</v>
      </c>
      <c r="AA4" s="208" t="s">
        <v>84</v>
      </c>
      <c r="AB4" s="208" t="s">
        <v>83</v>
      </c>
      <c r="AC4" s="208" t="s">
        <v>82</v>
      </c>
      <c r="AD4" s="208" t="s">
        <v>81</v>
      </c>
      <c r="AE4" s="208" t="s">
        <v>80</v>
      </c>
      <c r="AF4" s="208" t="s">
        <v>79</v>
      </c>
      <c r="AG4" s="208" t="s">
        <v>78</v>
      </c>
      <c r="AH4" s="208" t="s">
        <v>77</v>
      </c>
      <c r="AI4" s="208" t="s">
        <v>76</v>
      </c>
      <c r="AJ4" s="208" t="s">
        <v>75</v>
      </c>
      <c r="AK4" s="208" t="s">
        <v>74</v>
      </c>
      <c r="AL4" s="208" t="s">
        <v>73</v>
      </c>
      <c r="AM4" s="208" t="s">
        <v>72</v>
      </c>
      <c r="AN4" s="208" t="s">
        <v>71</v>
      </c>
      <c r="AO4" s="208" t="s">
        <v>70</v>
      </c>
      <c r="AP4" s="208" t="s">
        <v>69</v>
      </c>
      <c r="AQ4" s="208" t="s">
        <v>68</v>
      </c>
      <c r="AR4" s="208" t="s">
        <v>67</v>
      </c>
      <c r="AS4" s="208" t="s">
        <v>66</v>
      </c>
      <c r="AT4" s="208" t="s">
        <v>65</v>
      </c>
      <c r="AU4" s="208" t="s">
        <v>64</v>
      </c>
      <c r="AV4" s="208" t="s">
        <v>63</v>
      </c>
      <c r="AW4" s="208" t="s">
        <v>62</v>
      </c>
      <c r="AX4" s="208" t="s">
        <v>61</v>
      </c>
      <c r="AY4" s="208" t="s">
        <v>60</v>
      </c>
      <c r="AZ4" s="208" t="s">
        <v>59</v>
      </c>
      <c r="BA4" s="208" t="s">
        <v>58</v>
      </c>
      <c r="BB4" s="208" t="s">
        <v>57</v>
      </c>
      <c r="BC4" s="208" t="s">
        <v>56</v>
      </c>
      <c r="BD4" s="171"/>
      <c r="BE4" s="209" t="s">
        <v>495</v>
      </c>
      <c r="BF4" s="209" t="s">
        <v>107</v>
      </c>
      <c r="BG4" s="209" t="s">
        <v>106</v>
      </c>
      <c r="BH4" s="209" t="s">
        <v>105</v>
      </c>
      <c r="BI4" s="209" t="s">
        <v>104</v>
      </c>
      <c r="BJ4" s="209" t="s">
        <v>103</v>
      </c>
      <c r="BK4" s="209" t="s">
        <v>102</v>
      </c>
      <c r="BL4" s="209" t="s">
        <v>101</v>
      </c>
      <c r="BM4" s="209" t="s">
        <v>100</v>
      </c>
      <c r="BN4" s="209" t="s">
        <v>99</v>
      </c>
      <c r="BO4" s="209" t="s">
        <v>98</v>
      </c>
      <c r="BP4" s="209" t="s">
        <v>97</v>
      </c>
      <c r="BQ4" s="209" t="s">
        <v>96</v>
      </c>
      <c r="BR4" s="209" t="s">
        <v>95</v>
      </c>
      <c r="BS4" s="209" t="s">
        <v>94</v>
      </c>
      <c r="BT4" s="209" t="s">
        <v>93</v>
      </c>
      <c r="BU4" s="209" t="s">
        <v>92</v>
      </c>
      <c r="BV4" s="209" t="s">
        <v>91</v>
      </c>
      <c r="BW4" s="209" t="s">
        <v>90</v>
      </c>
      <c r="BX4" s="209" t="s">
        <v>2</v>
      </c>
      <c r="BY4" s="209" t="s">
        <v>1</v>
      </c>
      <c r="BZ4" s="209" t="s">
        <v>89</v>
      </c>
      <c r="CA4" s="209" t="s">
        <v>88</v>
      </c>
      <c r="CB4" s="209" t="s">
        <v>87</v>
      </c>
      <c r="CC4" s="209" t="s">
        <v>86</v>
      </c>
      <c r="CD4" s="209" t="s">
        <v>85</v>
      </c>
      <c r="CE4" s="209" t="s">
        <v>84</v>
      </c>
      <c r="CF4" s="209" t="s">
        <v>83</v>
      </c>
      <c r="CG4" s="209" t="s">
        <v>82</v>
      </c>
      <c r="CH4" s="209" t="s">
        <v>81</v>
      </c>
      <c r="CI4" s="209" t="s">
        <v>80</v>
      </c>
      <c r="CJ4" s="209" t="s">
        <v>79</v>
      </c>
      <c r="CK4" s="209" t="s">
        <v>78</v>
      </c>
      <c r="CL4" s="209" t="s">
        <v>77</v>
      </c>
      <c r="CM4" s="209" t="s">
        <v>76</v>
      </c>
      <c r="CN4" s="209" t="s">
        <v>75</v>
      </c>
      <c r="CO4" s="209" t="s">
        <v>74</v>
      </c>
      <c r="CP4" s="209" t="s">
        <v>73</v>
      </c>
      <c r="CQ4" s="209" t="s">
        <v>72</v>
      </c>
      <c r="CR4" s="209" t="s">
        <v>71</v>
      </c>
      <c r="CS4" s="209" t="s">
        <v>70</v>
      </c>
      <c r="CT4" s="209" t="s">
        <v>69</v>
      </c>
      <c r="CU4" s="209" t="s">
        <v>68</v>
      </c>
      <c r="CV4" s="209" t="s">
        <v>67</v>
      </c>
      <c r="CW4" s="209" t="s">
        <v>66</v>
      </c>
      <c r="CX4" s="209" t="s">
        <v>65</v>
      </c>
      <c r="CY4" s="209" t="s">
        <v>64</v>
      </c>
      <c r="CZ4" s="209" t="s">
        <v>63</v>
      </c>
      <c r="DA4" s="209" t="s">
        <v>62</v>
      </c>
      <c r="DB4" s="209" t="s">
        <v>61</v>
      </c>
      <c r="DC4" s="209" t="s">
        <v>60</v>
      </c>
      <c r="DD4" s="209" t="s">
        <v>59</v>
      </c>
      <c r="DE4" s="209" t="s">
        <v>58</v>
      </c>
      <c r="DF4" s="209" t="s">
        <v>57</v>
      </c>
      <c r="DG4" s="209" t="s">
        <v>56</v>
      </c>
      <c r="DH4" s="209"/>
      <c r="DI4" s="210" t="s">
        <v>55</v>
      </c>
      <c r="DJ4" s="211" t="s">
        <v>107</v>
      </c>
      <c r="DK4" s="211" t="s">
        <v>106</v>
      </c>
      <c r="DL4" s="211" t="s">
        <v>105</v>
      </c>
      <c r="DM4" s="211" t="s">
        <v>104</v>
      </c>
      <c r="DN4" s="211" t="s">
        <v>103</v>
      </c>
      <c r="DO4" s="211" t="s">
        <v>102</v>
      </c>
      <c r="DP4" s="211" t="s">
        <v>101</v>
      </c>
      <c r="DQ4" s="211" t="s">
        <v>100</v>
      </c>
      <c r="DR4" s="211" t="s">
        <v>99</v>
      </c>
      <c r="DS4" s="211" t="s">
        <v>98</v>
      </c>
      <c r="DT4" s="211" t="s">
        <v>97</v>
      </c>
      <c r="DU4" s="211" t="s">
        <v>96</v>
      </c>
      <c r="DV4" s="211" t="s">
        <v>95</v>
      </c>
      <c r="DW4" s="211" t="s">
        <v>94</v>
      </c>
      <c r="DX4" s="211" t="s">
        <v>93</v>
      </c>
      <c r="DY4" s="211" t="s">
        <v>92</v>
      </c>
      <c r="DZ4" s="211" t="s">
        <v>91</v>
      </c>
      <c r="EA4" s="211" t="s">
        <v>90</v>
      </c>
      <c r="EB4" s="211" t="s">
        <v>2</v>
      </c>
      <c r="EC4" s="211" t="s">
        <v>1</v>
      </c>
      <c r="ED4" s="211" t="s">
        <v>89</v>
      </c>
      <c r="EE4" s="211" t="s">
        <v>88</v>
      </c>
      <c r="EF4" s="211" t="s">
        <v>87</v>
      </c>
      <c r="EG4" s="211" t="s">
        <v>86</v>
      </c>
      <c r="EH4" s="211" t="s">
        <v>85</v>
      </c>
      <c r="EI4" s="211" t="s">
        <v>84</v>
      </c>
      <c r="EJ4" s="211" t="s">
        <v>83</v>
      </c>
      <c r="EK4" s="211" t="s">
        <v>82</v>
      </c>
      <c r="EL4" s="211" t="s">
        <v>81</v>
      </c>
      <c r="EM4" s="211" t="s">
        <v>80</v>
      </c>
      <c r="EN4" s="211" t="s">
        <v>79</v>
      </c>
      <c r="EO4" s="211" t="s">
        <v>78</v>
      </c>
      <c r="EP4" s="211" t="s">
        <v>77</v>
      </c>
      <c r="EQ4" s="211" t="s">
        <v>76</v>
      </c>
      <c r="ER4" s="211" t="s">
        <v>75</v>
      </c>
      <c r="ES4" s="211" t="s">
        <v>74</v>
      </c>
      <c r="ET4" s="211" t="s">
        <v>73</v>
      </c>
      <c r="EU4" s="211" t="s">
        <v>72</v>
      </c>
      <c r="EV4" s="211" t="s">
        <v>71</v>
      </c>
      <c r="EW4" s="211" t="s">
        <v>70</v>
      </c>
      <c r="EX4" s="211" t="s">
        <v>69</v>
      </c>
      <c r="EY4" s="211" t="s">
        <v>68</v>
      </c>
      <c r="EZ4" s="211" t="s">
        <v>67</v>
      </c>
      <c r="FA4" s="211" t="s">
        <v>66</v>
      </c>
      <c r="FB4" s="211" t="s">
        <v>65</v>
      </c>
      <c r="FC4" s="211" t="s">
        <v>64</v>
      </c>
      <c r="FD4" s="211" t="s">
        <v>63</v>
      </c>
      <c r="FE4" s="211" t="s">
        <v>62</v>
      </c>
      <c r="FF4" s="211" t="s">
        <v>61</v>
      </c>
      <c r="FG4" s="211" t="s">
        <v>60</v>
      </c>
      <c r="FH4" s="211" t="s">
        <v>59</v>
      </c>
      <c r="FI4" s="211" t="s">
        <v>58</v>
      </c>
      <c r="FJ4" s="211" t="s">
        <v>57</v>
      </c>
      <c r="FK4" s="212" t="s">
        <v>56</v>
      </c>
    </row>
    <row r="5" spans="1:167" x14ac:dyDescent="0.35">
      <c r="A5" s="203" t="s">
        <v>54</v>
      </c>
      <c r="B5" s="213">
        <f t="shared" ref="B5:Q7" si="0">BF5+DJ5</f>
        <v>8407544</v>
      </c>
      <c r="C5" s="213">
        <f t="shared" si="0"/>
        <v>184199</v>
      </c>
      <c r="D5" s="213">
        <f t="shared" si="0"/>
        <v>116211</v>
      </c>
      <c r="E5" s="213">
        <f t="shared" si="0"/>
        <v>135137</v>
      </c>
      <c r="F5" s="213">
        <f t="shared" si="0"/>
        <v>184150</v>
      </c>
      <c r="G5" s="213">
        <f t="shared" si="0"/>
        <v>174409</v>
      </c>
      <c r="H5" s="213">
        <f t="shared" si="0"/>
        <v>731904</v>
      </c>
      <c r="I5" s="213">
        <f t="shared" si="0"/>
        <v>124691</v>
      </c>
      <c r="J5" s="213">
        <f t="shared" si="0"/>
        <v>61803</v>
      </c>
      <c r="K5" s="213">
        <f t="shared" si="0"/>
        <v>260373</v>
      </c>
      <c r="L5" s="213">
        <f t="shared" si="0"/>
        <v>167603</v>
      </c>
      <c r="M5" s="213">
        <f t="shared" si="0"/>
        <v>756987</v>
      </c>
      <c r="N5" s="213">
        <f t="shared" si="0"/>
        <v>80986</v>
      </c>
      <c r="O5" s="213">
        <f t="shared" si="0"/>
        <v>61453</v>
      </c>
      <c r="P5" s="213">
        <f t="shared" si="0"/>
        <v>970899</v>
      </c>
      <c r="Q5" s="213">
        <f t="shared" si="0"/>
        <v>307531</v>
      </c>
      <c r="R5" s="213">
        <f t="shared" ref="R5:AG7" si="1">BV5+DZ5</f>
        <v>446787</v>
      </c>
      <c r="S5" s="213">
        <f t="shared" si="1"/>
        <v>3533117</v>
      </c>
      <c r="T5" s="213">
        <f t="shared" si="1"/>
        <v>56424</v>
      </c>
      <c r="U5" s="213">
        <f t="shared" si="1"/>
        <v>237079</v>
      </c>
      <c r="V5" s="213">
        <f t="shared" si="1"/>
        <v>1370270</v>
      </c>
      <c r="W5" s="213">
        <f t="shared" si="1"/>
        <v>175534</v>
      </c>
      <c r="X5" s="213">
        <f t="shared" si="1"/>
        <v>2477171</v>
      </c>
      <c r="Y5" s="213">
        <f t="shared" si="1"/>
        <v>386933</v>
      </c>
      <c r="Z5" s="213">
        <f t="shared" si="1"/>
        <v>659818</v>
      </c>
      <c r="AA5" s="213">
        <f t="shared" si="1"/>
        <v>91479</v>
      </c>
      <c r="AB5" s="213">
        <f t="shared" si="1"/>
        <v>47302</v>
      </c>
      <c r="AC5" s="213">
        <f t="shared" si="1"/>
        <v>6696</v>
      </c>
      <c r="AD5" s="213">
        <f t="shared" si="1"/>
        <v>132880</v>
      </c>
      <c r="AE5" s="213">
        <f t="shared" si="1"/>
        <v>131244</v>
      </c>
      <c r="AF5" s="213">
        <f t="shared" si="1"/>
        <v>102189</v>
      </c>
      <c r="AG5" s="213">
        <f t="shared" si="1"/>
        <v>45401</v>
      </c>
      <c r="AH5" s="213">
        <f t="shared" ref="AH5:AW7" si="2">CL5+EP5</f>
        <v>18996</v>
      </c>
      <c r="AI5" s="213">
        <f t="shared" si="2"/>
        <v>34687</v>
      </c>
      <c r="AJ5" s="213">
        <f t="shared" si="2"/>
        <v>30388</v>
      </c>
      <c r="AK5" s="213">
        <f t="shared" si="2"/>
        <v>5710988</v>
      </c>
      <c r="AL5" s="213">
        <f t="shared" si="2"/>
        <v>154746</v>
      </c>
      <c r="AM5" s="213">
        <f t="shared" si="2"/>
        <v>50800</v>
      </c>
      <c r="AN5" s="213">
        <f t="shared" si="2"/>
        <v>35100</v>
      </c>
      <c r="AO5" s="213">
        <f t="shared" si="2"/>
        <v>102994</v>
      </c>
      <c r="AP5" s="213">
        <f t="shared" si="2"/>
        <v>72175</v>
      </c>
      <c r="AQ5" s="213">
        <f t="shared" si="2"/>
        <v>249886</v>
      </c>
      <c r="AR5" s="213">
        <f t="shared" si="2"/>
        <v>90178</v>
      </c>
      <c r="AS5" s="213">
        <f t="shared" si="2"/>
        <v>248847</v>
      </c>
      <c r="AT5" s="213">
        <f t="shared" si="2"/>
        <v>1236075</v>
      </c>
      <c r="AU5" s="213">
        <f t="shared" si="2"/>
        <v>111886</v>
      </c>
      <c r="AV5" s="213">
        <f t="shared" si="2"/>
        <v>91333</v>
      </c>
      <c r="AW5" s="213">
        <f t="shared" si="2"/>
        <v>12383</v>
      </c>
      <c r="AX5" s="213">
        <f t="shared" ref="AP5:BC7" si="3">DB5+FF5</f>
        <v>92175</v>
      </c>
      <c r="AY5" s="213">
        <f t="shared" si="3"/>
        <v>1054</v>
      </c>
      <c r="AZ5" s="213">
        <f t="shared" si="3"/>
        <v>1176</v>
      </c>
      <c r="BA5" s="213">
        <f t="shared" si="3"/>
        <v>8707</v>
      </c>
      <c r="BB5" s="213">
        <f t="shared" si="3"/>
        <v>51125</v>
      </c>
      <c r="BC5" s="213">
        <f t="shared" si="3"/>
        <v>16913371</v>
      </c>
      <c r="BD5" s="171"/>
      <c r="BE5" s="203" t="s">
        <v>54</v>
      </c>
      <c r="BF5" s="214">
        <v>3403004</v>
      </c>
      <c r="BG5" s="214">
        <v>157084</v>
      </c>
      <c r="BH5" s="214">
        <v>85846</v>
      </c>
      <c r="BI5" s="214">
        <v>100181</v>
      </c>
      <c r="BJ5" s="214">
        <v>138073</v>
      </c>
      <c r="BK5" s="214">
        <v>146410</v>
      </c>
      <c r="BL5" s="214">
        <v>489320</v>
      </c>
      <c r="BM5" s="214">
        <v>81340</v>
      </c>
      <c r="BN5" s="214">
        <v>2756</v>
      </c>
      <c r="BO5" s="214">
        <v>103611</v>
      </c>
      <c r="BP5" s="214">
        <v>83235</v>
      </c>
      <c r="BQ5" s="214">
        <v>513287</v>
      </c>
      <c r="BR5" s="214">
        <v>67906</v>
      </c>
      <c r="BS5" s="214">
        <v>44398</v>
      </c>
      <c r="BT5" s="214">
        <v>637900</v>
      </c>
      <c r="BU5" s="214">
        <v>206392</v>
      </c>
      <c r="BV5" s="214">
        <v>299379</v>
      </c>
      <c r="BW5" s="214">
        <v>200172</v>
      </c>
      <c r="BX5" s="214">
        <v>44045</v>
      </c>
      <c r="BY5" s="214">
        <v>158753</v>
      </c>
      <c r="BZ5" s="214">
        <v>1370270</v>
      </c>
      <c r="CA5" s="214">
        <v>175429</v>
      </c>
      <c r="CB5" s="214">
        <v>2470823</v>
      </c>
      <c r="CC5" s="214">
        <v>367959</v>
      </c>
      <c r="CD5" s="214">
        <v>176470</v>
      </c>
      <c r="CE5" s="214">
        <v>85141</v>
      </c>
      <c r="CF5" s="214">
        <v>44589</v>
      </c>
      <c r="CG5" s="214">
        <v>4255</v>
      </c>
      <c r="CH5" s="214">
        <v>132880</v>
      </c>
      <c r="CI5" s="214">
        <v>129099</v>
      </c>
      <c r="CJ5" s="214">
        <v>99105</v>
      </c>
      <c r="CK5" s="214">
        <v>45401</v>
      </c>
      <c r="CL5" s="214">
        <v>17165</v>
      </c>
      <c r="CM5" s="214">
        <v>34687</v>
      </c>
      <c r="CN5" s="214">
        <v>29646</v>
      </c>
      <c r="CO5" s="214">
        <v>5182919</v>
      </c>
      <c r="CP5" s="214">
        <v>148484</v>
      </c>
      <c r="CQ5" s="214">
        <v>50655</v>
      </c>
      <c r="CR5" s="214">
        <v>34454</v>
      </c>
      <c r="CS5" s="214">
        <v>102994</v>
      </c>
      <c r="CT5" s="214">
        <v>72175</v>
      </c>
      <c r="CU5" s="214">
        <v>220064</v>
      </c>
      <c r="CV5" s="214">
        <v>89647</v>
      </c>
      <c r="CW5" s="214">
        <v>226082</v>
      </c>
      <c r="CX5" s="214">
        <v>773281</v>
      </c>
      <c r="CY5" s="214">
        <v>106189</v>
      </c>
      <c r="CZ5" s="214">
        <v>69230</v>
      </c>
      <c r="DA5" s="214">
        <v>4326</v>
      </c>
      <c r="DB5" s="214">
        <v>72949</v>
      </c>
      <c r="DC5" s="214">
        <v>1044</v>
      </c>
      <c r="DD5" s="214">
        <v>1176</v>
      </c>
      <c r="DE5" s="214">
        <v>8213</v>
      </c>
      <c r="DF5" s="214">
        <v>46405</v>
      </c>
      <c r="DG5" s="214">
        <v>10770375</v>
      </c>
      <c r="DH5" s="214"/>
      <c r="DI5" s="215" t="s">
        <v>54</v>
      </c>
      <c r="DJ5" s="216">
        <v>5004540</v>
      </c>
      <c r="DK5" s="216">
        <v>27115</v>
      </c>
      <c r="DL5" s="216">
        <v>30365</v>
      </c>
      <c r="DM5" s="216">
        <v>34956</v>
      </c>
      <c r="DN5" s="216">
        <v>46077</v>
      </c>
      <c r="DO5" s="216">
        <v>27999</v>
      </c>
      <c r="DP5" s="216">
        <v>242584</v>
      </c>
      <c r="DQ5" s="216">
        <v>43351</v>
      </c>
      <c r="DR5" s="216">
        <v>59047</v>
      </c>
      <c r="DS5" s="216">
        <v>156762</v>
      </c>
      <c r="DT5" s="216">
        <v>84368</v>
      </c>
      <c r="DU5" s="216">
        <v>243700</v>
      </c>
      <c r="DV5" s="216">
        <v>13080</v>
      </c>
      <c r="DW5" s="216">
        <v>17055</v>
      </c>
      <c r="DX5" s="216">
        <v>332999</v>
      </c>
      <c r="DY5" s="216">
        <v>101139</v>
      </c>
      <c r="DZ5" s="216">
        <v>147408</v>
      </c>
      <c r="EA5" s="216">
        <v>3332945</v>
      </c>
      <c r="EB5" s="216">
        <v>12379</v>
      </c>
      <c r="EC5" s="216">
        <v>78326</v>
      </c>
      <c r="ED5" s="216">
        <v>0</v>
      </c>
      <c r="EE5" s="216">
        <v>105</v>
      </c>
      <c r="EF5" s="216">
        <v>6348</v>
      </c>
      <c r="EG5" s="216">
        <v>18974</v>
      </c>
      <c r="EH5" s="216">
        <v>483348</v>
      </c>
      <c r="EI5" s="216">
        <v>6338</v>
      </c>
      <c r="EJ5" s="216">
        <v>2713</v>
      </c>
      <c r="EK5" s="216">
        <v>2441</v>
      </c>
      <c r="EL5" s="216">
        <v>0</v>
      </c>
      <c r="EM5" s="216">
        <v>2145</v>
      </c>
      <c r="EN5" s="216">
        <v>3084</v>
      </c>
      <c r="EO5" s="216">
        <v>0</v>
      </c>
      <c r="EP5" s="216">
        <v>1831</v>
      </c>
      <c r="EQ5" s="216">
        <v>0</v>
      </c>
      <c r="ER5" s="216">
        <v>742</v>
      </c>
      <c r="ES5" s="216">
        <v>528069</v>
      </c>
      <c r="ET5" s="216">
        <v>6262</v>
      </c>
      <c r="EU5" s="216">
        <v>145</v>
      </c>
      <c r="EV5" s="216">
        <v>646</v>
      </c>
      <c r="EW5" s="216">
        <v>0</v>
      </c>
      <c r="EX5" s="216">
        <v>0</v>
      </c>
      <c r="EY5" s="216">
        <v>29822</v>
      </c>
      <c r="EZ5" s="216">
        <v>531</v>
      </c>
      <c r="FA5" s="216">
        <v>22765</v>
      </c>
      <c r="FB5" s="216">
        <v>462794</v>
      </c>
      <c r="FC5" s="216">
        <v>5697</v>
      </c>
      <c r="FD5" s="216">
        <v>22103</v>
      </c>
      <c r="FE5" s="216">
        <v>8057</v>
      </c>
      <c r="FF5" s="216">
        <v>19226</v>
      </c>
      <c r="FG5" s="216">
        <v>10</v>
      </c>
      <c r="FH5" s="216">
        <v>0</v>
      </c>
      <c r="FI5" s="216">
        <v>494</v>
      </c>
      <c r="FJ5" s="216">
        <v>4720</v>
      </c>
      <c r="FK5" s="216">
        <v>6142996</v>
      </c>
    </row>
    <row r="6" spans="1:167" x14ac:dyDescent="0.35">
      <c r="A6" s="203" t="s">
        <v>53</v>
      </c>
      <c r="B6" s="213">
        <f t="shared" si="0"/>
        <v>1847112</v>
      </c>
      <c r="C6" s="213">
        <f t="shared" si="0"/>
        <v>50898</v>
      </c>
      <c r="D6" s="213">
        <f t="shared" si="0"/>
        <v>43440</v>
      </c>
      <c r="E6" s="213">
        <f t="shared" si="0"/>
        <v>29147</v>
      </c>
      <c r="F6" s="213">
        <f t="shared" si="0"/>
        <v>37798</v>
      </c>
      <c r="G6" s="213">
        <f t="shared" si="0"/>
        <v>42517</v>
      </c>
      <c r="H6" s="213">
        <f t="shared" si="0"/>
        <v>150948</v>
      </c>
      <c r="I6" s="213">
        <f t="shared" si="0"/>
        <v>39746</v>
      </c>
      <c r="J6" s="213">
        <f t="shared" si="0"/>
        <v>14078</v>
      </c>
      <c r="K6" s="213">
        <f t="shared" si="0"/>
        <v>52156</v>
      </c>
      <c r="L6" s="213">
        <f t="shared" si="0"/>
        <v>51217</v>
      </c>
      <c r="M6" s="213">
        <f t="shared" si="0"/>
        <v>158644</v>
      </c>
      <c r="N6" s="213">
        <f t="shared" si="0"/>
        <v>16733</v>
      </c>
      <c r="O6" s="213">
        <f t="shared" si="0"/>
        <v>13097</v>
      </c>
      <c r="P6" s="213">
        <f t="shared" si="0"/>
        <v>221032</v>
      </c>
      <c r="Q6" s="213">
        <f t="shared" si="0"/>
        <v>63330</v>
      </c>
      <c r="R6" s="213">
        <f t="shared" si="1"/>
        <v>102967</v>
      </c>
      <c r="S6" s="213">
        <f t="shared" si="1"/>
        <v>727144</v>
      </c>
      <c r="T6" s="213">
        <f t="shared" si="1"/>
        <v>14971</v>
      </c>
      <c r="U6" s="213">
        <f t="shared" si="1"/>
        <v>68147</v>
      </c>
      <c r="V6" s="213">
        <f t="shared" si="1"/>
        <v>303450</v>
      </c>
      <c r="W6" s="213">
        <f t="shared" si="1"/>
        <v>35034</v>
      </c>
      <c r="X6" s="213">
        <f t="shared" si="1"/>
        <v>465117</v>
      </c>
      <c r="Y6" s="213">
        <f t="shared" si="1"/>
        <v>69665</v>
      </c>
      <c r="Z6" s="213">
        <f t="shared" si="1"/>
        <v>137400</v>
      </c>
      <c r="AA6" s="213">
        <f t="shared" si="1"/>
        <v>20132</v>
      </c>
      <c r="AB6" s="213">
        <f t="shared" si="1"/>
        <v>9567</v>
      </c>
      <c r="AC6" s="213">
        <f t="shared" si="1"/>
        <v>2344</v>
      </c>
      <c r="AD6" s="213">
        <f t="shared" si="1"/>
        <v>30740</v>
      </c>
      <c r="AE6" s="213">
        <f t="shared" si="1"/>
        <v>29382</v>
      </c>
      <c r="AF6" s="213">
        <f t="shared" si="1"/>
        <v>20835</v>
      </c>
      <c r="AG6" s="213">
        <f t="shared" si="1"/>
        <v>9482</v>
      </c>
      <c r="AH6" s="213">
        <f t="shared" si="2"/>
        <v>4185</v>
      </c>
      <c r="AI6" s="213">
        <f t="shared" si="2"/>
        <v>7103</v>
      </c>
      <c r="AJ6" s="213">
        <f t="shared" si="2"/>
        <v>6797</v>
      </c>
      <c r="AK6" s="213">
        <f t="shared" si="2"/>
        <v>1151233</v>
      </c>
      <c r="AL6" s="213">
        <f t="shared" si="2"/>
        <v>38487</v>
      </c>
      <c r="AM6" s="213">
        <f t="shared" si="2"/>
        <v>11654</v>
      </c>
      <c r="AN6" s="213">
        <f t="shared" si="2"/>
        <v>7144</v>
      </c>
      <c r="AO6" s="213">
        <f t="shared" si="2"/>
        <v>26788</v>
      </c>
      <c r="AP6" s="213">
        <f t="shared" si="3"/>
        <v>15886</v>
      </c>
      <c r="AQ6" s="213">
        <f t="shared" si="3"/>
        <v>53845</v>
      </c>
      <c r="AR6" s="213">
        <f t="shared" si="3"/>
        <v>20809</v>
      </c>
      <c r="AS6" s="213">
        <f t="shared" si="3"/>
        <v>64385</v>
      </c>
      <c r="AT6" s="213">
        <f t="shared" si="3"/>
        <v>281322</v>
      </c>
      <c r="AU6" s="213">
        <f t="shared" si="3"/>
        <v>22769</v>
      </c>
      <c r="AV6" s="213">
        <f t="shared" si="3"/>
        <v>20730</v>
      </c>
      <c r="AW6" s="213">
        <f t="shared" si="3"/>
        <v>2736</v>
      </c>
      <c r="AX6" s="213">
        <f t="shared" si="3"/>
        <v>21528</v>
      </c>
      <c r="AY6" s="213">
        <f t="shared" si="3"/>
        <v>1168</v>
      </c>
      <c r="AZ6" s="213">
        <f t="shared" si="3"/>
        <v>374</v>
      </c>
      <c r="BA6" s="213">
        <f t="shared" si="3"/>
        <v>2031</v>
      </c>
      <c r="BB6" s="213">
        <f t="shared" si="3"/>
        <v>14284</v>
      </c>
      <c r="BC6" s="213">
        <f t="shared" si="3"/>
        <v>3655183</v>
      </c>
      <c r="BD6" s="171"/>
      <c r="BE6" s="203" t="s">
        <v>53</v>
      </c>
      <c r="BF6" s="214">
        <v>868349</v>
      </c>
      <c r="BG6" s="214">
        <v>45105</v>
      </c>
      <c r="BH6" s="214">
        <v>33380</v>
      </c>
      <c r="BI6" s="214">
        <v>22401</v>
      </c>
      <c r="BJ6" s="214">
        <v>28709</v>
      </c>
      <c r="BK6" s="214">
        <v>36735</v>
      </c>
      <c r="BL6" s="214">
        <v>106688</v>
      </c>
      <c r="BM6" s="214">
        <v>27741</v>
      </c>
      <c r="BN6" s="214">
        <v>2312</v>
      </c>
      <c r="BO6" s="214">
        <v>22402</v>
      </c>
      <c r="BP6" s="214">
        <v>30878</v>
      </c>
      <c r="BQ6" s="214">
        <v>113055</v>
      </c>
      <c r="BR6" s="214">
        <v>14263</v>
      </c>
      <c r="BS6" s="214">
        <v>9850</v>
      </c>
      <c r="BT6" s="214">
        <v>156261</v>
      </c>
      <c r="BU6" s="214">
        <v>44532</v>
      </c>
      <c r="BV6" s="214">
        <v>74203</v>
      </c>
      <c r="BW6" s="214">
        <v>79381</v>
      </c>
      <c r="BX6" s="214">
        <v>11770</v>
      </c>
      <c r="BY6" s="214">
        <v>53788</v>
      </c>
      <c r="BZ6" s="214">
        <v>303450</v>
      </c>
      <c r="CA6" s="214">
        <v>34960</v>
      </c>
      <c r="CB6" s="214">
        <v>463863</v>
      </c>
      <c r="CC6" s="214">
        <v>66398</v>
      </c>
      <c r="CD6" s="214">
        <v>41998</v>
      </c>
      <c r="CE6" s="214">
        <v>19136</v>
      </c>
      <c r="CF6" s="214">
        <v>9025</v>
      </c>
      <c r="CG6" s="214">
        <v>1873</v>
      </c>
      <c r="CH6" s="214">
        <v>30740</v>
      </c>
      <c r="CI6" s="214">
        <v>28994</v>
      </c>
      <c r="CJ6" s="214">
        <v>20319</v>
      </c>
      <c r="CK6" s="214">
        <v>9482</v>
      </c>
      <c r="CL6" s="214">
        <v>3830</v>
      </c>
      <c r="CM6" s="214">
        <v>7103</v>
      </c>
      <c r="CN6" s="214">
        <v>6666</v>
      </c>
      <c r="CO6" s="214">
        <v>1047837</v>
      </c>
      <c r="CP6" s="214">
        <v>37390</v>
      </c>
      <c r="CQ6" s="214">
        <v>11627</v>
      </c>
      <c r="CR6" s="214">
        <v>7033</v>
      </c>
      <c r="CS6" s="214">
        <v>26788</v>
      </c>
      <c r="CT6" s="214">
        <v>15886</v>
      </c>
      <c r="CU6" s="214">
        <v>48499</v>
      </c>
      <c r="CV6" s="214">
        <v>20716</v>
      </c>
      <c r="CW6" s="214">
        <v>59780</v>
      </c>
      <c r="CX6" s="214">
        <v>192091</v>
      </c>
      <c r="CY6" s="214">
        <v>21747</v>
      </c>
      <c r="CZ6" s="214">
        <v>16606</v>
      </c>
      <c r="DA6" s="214">
        <v>1064</v>
      </c>
      <c r="DB6" s="214">
        <v>17996</v>
      </c>
      <c r="DC6" s="214">
        <v>1168</v>
      </c>
      <c r="DD6" s="214">
        <v>374</v>
      </c>
      <c r="DE6" s="214">
        <v>1933</v>
      </c>
      <c r="DF6" s="214">
        <v>13331</v>
      </c>
      <c r="DG6" s="214">
        <v>2455320</v>
      </c>
      <c r="DH6" s="214"/>
      <c r="DI6" s="215" t="s">
        <v>53</v>
      </c>
      <c r="DJ6" s="216">
        <v>978763</v>
      </c>
      <c r="DK6" s="216">
        <v>5793</v>
      </c>
      <c r="DL6" s="216">
        <v>10060</v>
      </c>
      <c r="DM6" s="216">
        <v>6746</v>
      </c>
      <c r="DN6" s="216">
        <v>9089</v>
      </c>
      <c r="DO6" s="216">
        <v>5782</v>
      </c>
      <c r="DP6" s="216">
        <v>44260</v>
      </c>
      <c r="DQ6" s="216">
        <v>12005</v>
      </c>
      <c r="DR6" s="216">
        <v>11766</v>
      </c>
      <c r="DS6" s="216">
        <v>29754</v>
      </c>
      <c r="DT6" s="216">
        <v>20339</v>
      </c>
      <c r="DU6" s="216">
        <v>45589</v>
      </c>
      <c r="DV6" s="216">
        <v>2470</v>
      </c>
      <c r="DW6" s="216">
        <v>3247</v>
      </c>
      <c r="DX6" s="216">
        <v>64771</v>
      </c>
      <c r="DY6" s="216">
        <v>18798</v>
      </c>
      <c r="DZ6" s="216">
        <v>28764</v>
      </c>
      <c r="EA6" s="216">
        <v>647763</v>
      </c>
      <c r="EB6" s="216">
        <v>3201</v>
      </c>
      <c r="EC6" s="216">
        <v>14359</v>
      </c>
      <c r="ED6" s="216">
        <v>0</v>
      </c>
      <c r="EE6" s="216">
        <v>74</v>
      </c>
      <c r="EF6" s="216">
        <v>1254</v>
      </c>
      <c r="EG6" s="216">
        <v>3267</v>
      </c>
      <c r="EH6" s="216">
        <v>95402</v>
      </c>
      <c r="EI6" s="216">
        <v>996</v>
      </c>
      <c r="EJ6" s="216">
        <v>542</v>
      </c>
      <c r="EK6" s="216">
        <v>471</v>
      </c>
      <c r="EL6" s="216">
        <v>0</v>
      </c>
      <c r="EM6" s="216">
        <v>388</v>
      </c>
      <c r="EN6" s="216">
        <v>516</v>
      </c>
      <c r="EO6" s="216">
        <v>0</v>
      </c>
      <c r="EP6" s="216">
        <v>355</v>
      </c>
      <c r="EQ6" s="216">
        <v>0</v>
      </c>
      <c r="ER6" s="216">
        <v>131</v>
      </c>
      <c r="ES6" s="216">
        <v>103396</v>
      </c>
      <c r="ET6" s="216">
        <v>1097</v>
      </c>
      <c r="EU6" s="216">
        <v>27</v>
      </c>
      <c r="EV6" s="216">
        <v>111</v>
      </c>
      <c r="EW6" s="216">
        <v>0</v>
      </c>
      <c r="EX6" s="216">
        <v>0</v>
      </c>
      <c r="EY6" s="216">
        <v>5346</v>
      </c>
      <c r="EZ6" s="216">
        <v>93</v>
      </c>
      <c r="FA6" s="216">
        <v>4605</v>
      </c>
      <c r="FB6" s="216">
        <v>89231</v>
      </c>
      <c r="FC6" s="216">
        <v>1022</v>
      </c>
      <c r="FD6" s="216">
        <v>4124</v>
      </c>
      <c r="FE6" s="216">
        <v>1672</v>
      </c>
      <c r="FF6" s="216">
        <v>3532</v>
      </c>
      <c r="FG6" s="216">
        <v>0</v>
      </c>
      <c r="FH6" s="216">
        <v>0</v>
      </c>
      <c r="FI6" s="216">
        <v>98</v>
      </c>
      <c r="FJ6" s="216">
        <v>953</v>
      </c>
      <c r="FK6" s="216">
        <v>1199863</v>
      </c>
    </row>
    <row r="7" spans="1:167" x14ac:dyDescent="0.35">
      <c r="A7" s="203" t="s">
        <v>52</v>
      </c>
      <c r="B7" s="213">
        <f t="shared" si="0"/>
        <v>295920</v>
      </c>
      <c r="C7" s="213">
        <f t="shared" si="0"/>
        <v>6638</v>
      </c>
      <c r="D7" s="213">
        <f t="shared" si="0"/>
        <v>4955</v>
      </c>
      <c r="E7" s="213">
        <f t="shared" si="0"/>
        <v>5038</v>
      </c>
      <c r="F7" s="213">
        <f t="shared" si="0"/>
        <v>6673</v>
      </c>
      <c r="G7" s="213">
        <f t="shared" si="0"/>
        <v>6407</v>
      </c>
      <c r="H7" s="213">
        <f t="shared" si="0"/>
        <v>26049</v>
      </c>
      <c r="I7" s="213">
        <f t="shared" si="0"/>
        <v>5353</v>
      </c>
      <c r="J7" s="213">
        <f t="shared" si="0"/>
        <v>2209</v>
      </c>
      <c r="K7" s="213">
        <f t="shared" si="0"/>
        <v>9330</v>
      </c>
      <c r="L7" s="213">
        <f t="shared" si="0"/>
        <v>6624</v>
      </c>
      <c r="M7" s="213">
        <f t="shared" si="0"/>
        <v>27771</v>
      </c>
      <c r="N7" s="213">
        <f t="shared" si="0"/>
        <v>2957</v>
      </c>
      <c r="O7" s="213">
        <f t="shared" si="0"/>
        <v>2249</v>
      </c>
      <c r="P7" s="213">
        <f t="shared" si="0"/>
        <v>34731</v>
      </c>
      <c r="Q7" s="213">
        <f t="shared" si="0"/>
        <v>11073</v>
      </c>
      <c r="R7" s="213">
        <f t="shared" si="1"/>
        <v>15816</v>
      </c>
      <c r="S7" s="213">
        <f t="shared" si="1"/>
        <v>117678</v>
      </c>
      <c r="T7" s="213">
        <f t="shared" si="1"/>
        <v>2317</v>
      </c>
      <c r="U7" s="213">
        <f t="shared" si="1"/>
        <v>8690</v>
      </c>
      <c r="V7" s="213">
        <f t="shared" si="1"/>
        <v>49343</v>
      </c>
      <c r="W7" s="213">
        <f t="shared" si="1"/>
        <v>6403</v>
      </c>
      <c r="X7" s="213">
        <f t="shared" si="1"/>
        <v>88194</v>
      </c>
      <c r="Y7" s="213">
        <f t="shared" si="1"/>
        <v>13562</v>
      </c>
      <c r="Z7" s="213">
        <f t="shared" si="1"/>
        <v>23394</v>
      </c>
      <c r="AA7" s="213">
        <f t="shared" si="1"/>
        <v>3122</v>
      </c>
      <c r="AB7" s="213">
        <f t="shared" si="1"/>
        <v>1603</v>
      </c>
      <c r="AC7" s="213">
        <f t="shared" si="1"/>
        <v>195</v>
      </c>
      <c r="AD7" s="213">
        <f t="shared" si="1"/>
        <v>4698</v>
      </c>
      <c r="AE7" s="213">
        <f t="shared" si="1"/>
        <v>4804</v>
      </c>
      <c r="AF7" s="213">
        <f t="shared" si="1"/>
        <v>3691</v>
      </c>
      <c r="AG7" s="213">
        <f t="shared" si="1"/>
        <v>1620</v>
      </c>
      <c r="AH7" s="213">
        <f t="shared" si="2"/>
        <v>658</v>
      </c>
      <c r="AI7" s="213">
        <f t="shared" si="2"/>
        <v>1224</v>
      </c>
      <c r="AJ7" s="213">
        <f t="shared" si="2"/>
        <v>1086</v>
      </c>
      <c r="AK7" s="213">
        <f t="shared" si="2"/>
        <v>203597</v>
      </c>
      <c r="AL7" s="213">
        <f t="shared" si="2"/>
        <v>5390</v>
      </c>
      <c r="AM7" s="213">
        <f t="shared" si="2"/>
        <v>1772</v>
      </c>
      <c r="AN7" s="213">
        <f t="shared" si="2"/>
        <v>1247</v>
      </c>
      <c r="AO7" s="213">
        <f t="shared" si="2"/>
        <v>3450</v>
      </c>
      <c r="AP7" s="213">
        <f t="shared" si="3"/>
        <v>3075</v>
      </c>
      <c r="AQ7" s="213">
        <f t="shared" si="3"/>
        <v>8799</v>
      </c>
      <c r="AR7" s="213">
        <f t="shared" si="3"/>
        <v>4993</v>
      </c>
      <c r="AS7" s="213">
        <f t="shared" si="3"/>
        <v>8860</v>
      </c>
      <c r="AT7" s="213">
        <f t="shared" si="3"/>
        <v>35324</v>
      </c>
      <c r="AU7" s="213">
        <f t="shared" si="3"/>
        <v>3881</v>
      </c>
      <c r="AV7" s="213">
        <f t="shared" si="3"/>
        <v>3260</v>
      </c>
      <c r="AW7" s="213">
        <f t="shared" si="3"/>
        <v>445</v>
      </c>
      <c r="AX7" s="213">
        <f t="shared" si="3"/>
        <v>3417</v>
      </c>
      <c r="AY7" s="213">
        <f t="shared" si="3"/>
        <v>37</v>
      </c>
      <c r="AZ7" s="213">
        <f t="shared" si="3"/>
        <v>36</v>
      </c>
      <c r="BA7" s="213">
        <f t="shared" si="3"/>
        <v>305</v>
      </c>
      <c r="BB7" s="213">
        <f t="shared" si="3"/>
        <v>1998</v>
      </c>
      <c r="BC7" s="213">
        <f t="shared" si="3"/>
        <v>592444</v>
      </c>
      <c r="BD7" s="171"/>
      <c r="BE7" s="203" t="s">
        <v>52</v>
      </c>
      <c r="BF7" s="214">
        <v>126282</v>
      </c>
      <c r="BG7" s="214">
        <v>6015</v>
      </c>
      <c r="BH7" s="214">
        <v>3716</v>
      </c>
      <c r="BI7" s="214">
        <v>3788</v>
      </c>
      <c r="BJ7" s="214">
        <v>5039</v>
      </c>
      <c r="BK7" s="214">
        <v>5365</v>
      </c>
      <c r="BL7" s="214">
        <v>17494</v>
      </c>
      <c r="BM7" s="214">
        <v>3672</v>
      </c>
      <c r="BN7" s="214">
        <v>110</v>
      </c>
      <c r="BO7" s="214">
        <v>3788</v>
      </c>
      <c r="BP7" s="214">
        <v>3278</v>
      </c>
      <c r="BQ7" s="214">
        <v>18676</v>
      </c>
      <c r="BR7" s="214">
        <v>2483</v>
      </c>
      <c r="BS7" s="214">
        <v>1634</v>
      </c>
      <c r="BT7" s="214">
        <v>23104</v>
      </c>
      <c r="BU7" s="214">
        <v>7529</v>
      </c>
      <c r="BV7" s="214">
        <v>10750</v>
      </c>
      <c r="BW7" s="214">
        <v>7583</v>
      </c>
      <c r="BX7" s="214">
        <v>1799</v>
      </c>
      <c r="BY7" s="214">
        <v>6474</v>
      </c>
      <c r="BZ7" s="214">
        <v>49343</v>
      </c>
      <c r="CA7" s="214">
        <v>6401</v>
      </c>
      <c r="CB7" s="214">
        <v>87932</v>
      </c>
      <c r="CC7" s="214">
        <v>12891</v>
      </c>
      <c r="CD7" s="214">
        <v>6495</v>
      </c>
      <c r="CE7" s="214">
        <v>2862</v>
      </c>
      <c r="CF7" s="214">
        <v>1520</v>
      </c>
      <c r="CG7" s="214">
        <v>131</v>
      </c>
      <c r="CH7" s="214">
        <v>4698</v>
      </c>
      <c r="CI7" s="214">
        <v>4731</v>
      </c>
      <c r="CJ7" s="214">
        <v>3559</v>
      </c>
      <c r="CK7" s="214">
        <v>1620</v>
      </c>
      <c r="CL7" s="214">
        <v>596</v>
      </c>
      <c r="CM7" s="214">
        <v>1224</v>
      </c>
      <c r="CN7" s="214">
        <v>1065</v>
      </c>
      <c r="CO7" s="214">
        <v>185068</v>
      </c>
      <c r="CP7" s="214">
        <v>5286</v>
      </c>
      <c r="CQ7" s="214">
        <v>1766</v>
      </c>
      <c r="CR7" s="214">
        <v>1229</v>
      </c>
      <c r="CS7" s="214">
        <v>3450</v>
      </c>
      <c r="CT7" s="214">
        <v>3075</v>
      </c>
      <c r="CU7" s="214">
        <v>7600</v>
      </c>
      <c r="CV7" s="214">
        <v>4980</v>
      </c>
      <c r="CW7" s="214">
        <v>8112</v>
      </c>
      <c r="CX7" s="214">
        <v>21075</v>
      </c>
      <c r="CY7" s="214">
        <v>3720</v>
      </c>
      <c r="CZ7" s="214">
        <v>2414</v>
      </c>
      <c r="DA7" s="214">
        <v>144</v>
      </c>
      <c r="DB7" s="214">
        <v>2749</v>
      </c>
      <c r="DC7" s="214">
        <v>37</v>
      </c>
      <c r="DD7" s="214">
        <v>36</v>
      </c>
      <c r="DE7" s="214">
        <v>289</v>
      </c>
      <c r="DF7" s="214">
        <v>1842</v>
      </c>
      <c r="DG7" s="214">
        <v>385169</v>
      </c>
      <c r="DH7" s="214"/>
      <c r="DI7" s="215" t="s">
        <v>52</v>
      </c>
      <c r="DJ7" s="216">
        <v>169638</v>
      </c>
      <c r="DK7" s="216">
        <v>623</v>
      </c>
      <c r="DL7" s="216">
        <v>1239</v>
      </c>
      <c r="DM7" s="216">
        <v>1250</v>
      </c>
      <c r="DN7" s="216">
        <v>1634</v>
      </c>
      <c r="DO7" s="216">
        <v>1042</v>
      </c>
      <c r="DP7" s="216">
        <v>8555</v>
      </c>
      <c r="DQ7" s="216">
        <v>1681</v>
      </c>
      <c r="DR7" s="216">
        <v>2099</v>
      </c>
      <c r="DS7" s="216">
        <v>5542</v>
      </c>
      <c r="DT7" s="216">
        <v>3346</v>
      </c>
      <c r="DU7" s="216">
        <v>9095</v>
      </c>
      <c r="DV7" s="216">
        <v>474</v>
      </c>
      <c r="DW7" s="216">
        <v>615</v>
      </c>
      <c r="DX7" s="216">
        <v>11627</v>
      </c>
      <c r="DY7" s="216">
        <v>3544</v>
      </c>
      <c r="DZ7" s="216">
        <v>5066</v>
      </c>
      <c r="EA7" s="216">
        <v>110095</v>
      </c>
      <c r="EB7" s="216">
        <v>518</v>
      </c>
      <c r="EC7" s="216">
        <v>2216</v>
      </c>
      <c r="ED7" s="216">
        <v>0</v>
      </c>
      <c r="EE7" s="216">
        <v>2</v>
      </c>
      <c r="EF7" s="216">
        <v>262</v>
      </c>
      <c r="EG7" s="216">
        <v>671</v>
      </c>
      <c r="EH7" s="216">
        <v>16899</v>
      </c>
      <c r="EI7" s="216">
        <v>260</v>
      </c>
      <c r="EJ7" s="216">
        <v>83</v>
      </c>
      <c r="EK7" s="216">
        <v>64</v>
      </c>
      <c r="EL7" s="216">
        <v>0</v>
      </c>
      <c r="EM7" s="216">
        <v>73</v>
      </c>
      <c r="EN7" s="216">
        <v>132</v>
      </c>
      <c r="EO7" s="216">
        <v>0</v>
      </c>
      <c r="EP7" s="216">
        <v>62</v>
      </c>
      <c r="EQ7" s="216">
        <v>0</v>
      </c>
      <c r="ER7" s="216">
        <v>21</v>
      </c>
      <c r="ES7" s="216">
        <v>18529</v>
      </c>
      <c r="ET7" s="216">
        <v>104</v>
      </c>
      <c r="EU7" s="216">
        <v>6</v>
      </c>
      <c r="EV7" s="216">
        <v>18</v>
      </c>
      <c r="EW7" s="216">
        <v>0</v>
      </c>
      <c r="EX7" s="216">
        <v>0</v>
      </c>
      <c r="EY7" s="216">
        <v>1199</v>
      </c>
      <c r="EZ7" s="216">
        <v>13</v>
      </c>
      <c r="FA7" s="216">
        <v>748</v>
      </c>
      <c r="FB7" s="216">
        <v>14249</v>
      </c>
      <c r="FC7" s="216">
        <v>161</v>
      </c>
      <c r="FD7" s="216">
        <v>846</v>
      </c>
      <c r="FE7" s="216">
        <v>301</v>
      </c>
      <c r="FF7" s="216">
        <v>668</v>
      </c>
      <c r="FG7" s="216">
        <v>0</v>
      </c>
      <c r="FH7" s="216">
        <v>0</v>
      </c>
      <c r="FI7" s="216">
        <v>16</v>
      </c>
      <c r="FJ7" s="216">
        <v>156</v>
      </c>
      <c r="FK7" s="216">
        <v>207275</v>
      </c>
    </row>
    <row r="8" spans="1:167" x14ac:dyDescent="0.35">
      <c r="A8" s="203" t="s">
        <v>51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171"/>
      <c r="BE8" s="203" t="s">
        <v>51</v>
      </c>
      <c r="BF8" s="214" t="s">
        <v>27</v>
      </c>
      <c r="BG8" s="214" t="s">
        <v>27</v>
      </c>
      <c r="BH8" s="214" t="s">
        <v>27</v>
      </c>
      <c r="BI8" s="214" t="s">
        <v>27</v>
      </c>
      <c r="BJ8" s="214" t="s">
        <v>27</v>
      </c>
      <c r="BK8" s="214" t="s">
        <v>27</v>
      </c>
      <c r="BL8" s="214" t="s">
        <v>27</v>
      </c>
      <c r="BM8" s="214" t="s">
        <v>27</v>
      </c>
      <c r="BN8" s="214" t="s">
        <v>27</v>
      </c>
      <c r="BO8" s="214" t="s">
        <v>27</v>
      </c>
      <c r="BP8" s="214" t="s">
        <v>27</v>
      </c>
      <c r="BQ8" s="214" t="s">
        <v>27</v>
      </c>
      <c r="BR8" s="214" t="s">
        <v>27</v>
      </c>
      <c r="BS8" s="214" t="s">
        <v>27</v>
      </c>
      <c r="BT8" s="214" t="s">
        <v>27</v>
      </c>
      <c r="BU8" s="214" t="s">
        <v>27</v>
      </c>
      <c r="BV8" s="214" t="s">
        <v>27</v>
      </c>
      <c r="BW8" s="214" t="s">
        <v>27</v>
      </c>
      <c r="BX8" s="214" t="s">
        <v>27</v>
      </c>
      <c r="BY8" s="214" t="s">
        <v>27</v>
      </c>
      <c r="BZ8" s="214" t="s">
        <v>27</v>
      </c>
      <c r="CA8" s="214" t="s">
        <v>27</v>
      </c>
      <c r="CB8" s="214" t="s">
        <v>27</v>
      </c>
      <c r="CC8" s="214" t="s">
        <v>27</v>
      </c>
      <c r="CD8" s="214" t="s">
        <v>27</v>
      </c>
      <c r="CE8" s="214" t="s">
        <v>27</v>
      </c>
      <c r="CF8" s="214" t="s">
        <v>27</v>
      </c>
      <c r="CG8" s="214" t="s">
        <v>27</v>
      </c>
      <c r="CH8" s="214" t="s">
        <v>27</v>
      </c>
      <c r="CI8" s="214" t="s">
        <v>27</v>
      </c>
      <c r="CJ8" s="214" t="s">
        <v>27</v>
      </c>
      <c r="CK8" s="214" t="s">
        <v>27</v>
      </c>
      <c r="CL8" s="214" t="s">
        <v>27</v>
      </c>
      <c r="CM8" s="214" t="s">
        <v>27</v>
      </c>
      <c r="CN8" s="214" t="s">
        <v>27</v>
      </c>
      <c r="CO8" s="214" t="s">
        <v>27</v>
      </c>
      <c r="CP8" s="214" t="s">
        <v>27</v>
      </c>
      <c r="CQ8" s="214" t="s">
        <v>27</v>
      </c>
      <c r="CR8" s="214" t="s">
        <v>27</v>
      </c>
      <c r="CS8" s="214" t="s">
        <v>27</v>
      </c>
      <c r="CT8" s="214" t="s">
        <v>27</v>
      </c>
      <c r="CU8" s="214" t="s">
        <v>27</v>
      </c>
      <c r="CV8" s="214" t="s">
        <v>27</v>
      </c>
      <c r="CW8" s="214" t="s">
        <v>27</v>
      </c>
      <c r="CX8" s="214" t="s">
        <v>27</v>
      </c>
      <c r="CY8" s="214" t="s">
        <v>27</v>
      </c>
      <c r="CZ8" s="214" t="s">
        <v>27</v>
      </c>
      <c r="DA8" s="214" t="s">
        <v>27</v>
      </c>
      <c r="DB8" s="214" t="s">
        <v>27</v>
      </c>
      <c r="DC8" s="214" t="s">
        <v>27</v>
      </c>
      <c r="DD8" s="214" t="s">
        <v>27</v>
      </c>
      <c r="DE8" s="214" t="s">
        <v>27</v>
      </c>
      <c r="DF8" s="214" t="s">
        <v>27</v>
      </c>
      <c r="DG8" s="214" t="s">
        <v>27</v>
      </c>
      <c r="DH8" s="217"/>
      <c r="DI8" s="215" t="s">
        <v>51</v>
      </c>
      <c r="DJ8" s="216" t="s">
        <v>27</v>
      </c>
      <c r="DK8" s="216" t="s">
        <v>27</v>
      </c>
      <c r="DL8" s="216" t="s">
        <v>27</v>
      </c>
      <c r="DM8" s="216" t="s">
        <v>27</v>
      </c>
      <c r="DN8" s="216" t="s">
        <v>27</v>
      </c>
      <c r="DO8" s="216" t="s">
        <v>27</v>
      </c>
      <c r="DP8" s="216" t="s">
        <v>27</v>
      </c>
      <c r="DQ8" s="216" t="s">
        <v>27</v>
      </c>
      <c r="DR8" s="216" t="s">
        <v>27</v>
      </c>
      <c r="DS8" s="216" t="s">
        <v>27</v>
      </c>
      <c r="DT8" s="216" t="s">
        <v>27</v>
      </c>
      <c r="DU8" s="216" t="s">
        <v>27</v>
      </c>
      <c r="DV8" s="216" t="s">
        <v>27</v>
      </c>
      <c r="DW8" s="216" t="s">
        <v>27</v>
      </c>
      <c r="DX8" s="216" t="s">
        <v>27</v>
      </c>
      <c r="DY8" s="216" t="s">
        <v>27</v>
      </c>
      <c r="DZ8" s="216" t="s">
        <v>27</v>
      </c>
      <c r="EA8" s="216" t="s">
        <v>27</v>
      </c>
      <c r="EB8" s="216" t="s">
        <v>27</v>
      </c>
      <c r="EC8" s="216" t="s">
        <v>27</v>
      </c>
      <c r="ED8" s="216" t="s">
        <v>27</v>
      </c>
      <c r="EE8" s="216" t="s">
        <v>27</v>
      </c>
      <c r="EF8" s="216" t="s">
        <v>27</v>
      </c>
      <c r="EG8" s="216" t="s">
        <v>27</v>
      </c>
      <c r="EH8" s="216" t="s">
        <v>27</v>
      </c>
      <c r="EI8" s="216" t="s">
        <v>27</v>
      </c>
      <c r="EJ8" s="216" t="s">
        <v>27</v>
      </c>
      <c r="EK8" s="216" t="s">
        <v>27</v>
      </c>
      <c r="EL8" s="216" t="s">
        <v>27</v>
      </c>
      <c r="EM8" s="216" t="s">
        <v>27</v>
      </c>
      <c r="EN8" s="216" t="s">
        <v>27</v>
      </c>
      <c r="EO8" s="216" t="s">
        <v>27</v>
      </c>
      <c r="EP8" s="216" t="s">
        <v>27</v>
      </c>
      <c r="EQ8" s="216" t="s">
        <v>27</v>
      </c>
      <c r="ER8" s="216" t="s">
        <v>27</v>
      </c>
      <c r="ES8" s="216" t="s">
        <v>27</v>
      </c>
      <c r="ET8" s="216" t="s">
        <v>27</v>
      </c>
      <c r="EU8" s="216" t="s">
        <v>27</v>
      </c>
      <c r="EV8" s="216" t="s">
        <v>27</v>
      </c>
      <c r="EW8" s="216" t="s">
        <v>27</v>
      </c>
      <c r="EX8" s="216" t="s">
        <v>27</v>
      </c>
      <c r="EY8" s="216" t="s">
        <v>27</v>
      </c>
      <c r="EZ8" s="216" t="s">
        <v>27</v>
      </c>
      <c r="FA8" s="216" t="s">
        <v>27</v>
      </c>
      <c r="FB8" s="216" t="s">
        <v>27</v>
      </c>
      <c r="FC8" s="216" t="s">
        <v>27</v>
      </c>
      <c r="FD8" s="216" t="s">
        <v>27</v>
      </c>
      <c r="FE8" s="216" t="s">
        <v>27</v>
      </c>
      <c r="FF8" s="216" t="s">
        <v>27</v>
      </c>
      <c r="FG8" s="216" t="s">
        <v>27</v>
      </c>
      <c r="FH8" s="216" t="s">
        <v>27</v>
      </c>
      <c r="FI8" s="216" t="s">
        <v>27</v>
      </c>
      <c r="FJ8" s="216" t="s">
        <v>27</v>
      </c>
      <c r="FK8" s="216" t="s">
        <v>27</v>
      </c>
    </row>
    <row r="9" spans="1:167" x14ac:dyDescent="0.35">
      <c r="A9" s="203" t="s">
        <v>50</v>
      </c>
      <c r="B9" s="213">
        <f t="shared" ref="B9:Q23" si="4">BF9+DJ9</f>
        <v>73988</v>
      </c>
      <c r="C9" s="213">
        <f t="shared" si="4"/>
        <v>0</v>
      </c>
      <c r="D9" s="213">
        <f t="shared" si="4"/>
        <v>17671</v>
      </c>
      <c r="E9" s="213">
        <f t="shared" si="4"/>
        <v>284</v>
      </c>
      <c r="F9" s="213">
        <f t="shared" si="4"/>
        <v>264</v>
      </c>
      <c r="G9" s="213">
        <f t="shared" si="4"/>
        <v>0</v>
      </c>
      <c r="H9" s="213">
        <f t="shared" si="4"/>
        <v>17</v>
      </c>
      <c r="I9" s="213">
        <f t="shared" si="4"/>
        <v>1</v>
      </c>
      <c r="J9" s="213">
        <f t="shared" si="4"/>
        <v>1</v>
      </c>
      <c r="K9" s="213">
        <f t="shared" si="4"/>
        <v>65</v>
      </c>
      <c r="L9" s="213">
        <f t="shared" si="4"/>
        <v>96</v>
      </c>
      <c r="M9" s="213">
        <f t="shared" si="4"/>
        <v>36</v>
      </c>
      <c r="N9" s="213">
        <f t="shared" si="4"/>
        <v>1</v>
      </c>
      <c r="O9" s="213">
        <f t="shared" si="4"/>
        <v>9</v>
      </c>
      <c r="P9" s="213">
        <f t="shared" si="4"/>
        <v>507</v>
      </c>
      <c r="Q9" s="213">
        <f t="shared" si="4"/>
        <v>3</v>
      </c>
      <c r="R9" s="213">
        <f t="shared" ref="R9:AG23" si="5">BV9+DZ9</f>
        <v>3</v>
      </c>
      <c r="S9" s="213">
        <f t="shared" si="5"/>
        <v>54651</v>
      </c>
      <c r="T9" s="213">
        <f t="shared" si="5"/>
        <v>0</v>
      </c>
      <c r="U9" s="213">
        <f t="shared" si="5"/>
        <v>379</v>
      </c>
      <c r="V9" s="213">
        <f t="shared" si="5"/>
        <v>43</v>
      </c>
      <c r="W9" s="213">
        <f t="shared" si="5"/>
        <v>127</v>
      </c>
      <c r="X9" s="213">
        <f t="shared" si="5"/>
        <v>76873</v>
      </c>
      <c r="Y9" s="213">
        <f t="shared" si="5"/>
        <v>1</v>
      </c>
      <c r="Z9" s="213">
        <f t="shared" si="5"/>
        <v>7</v>
      </c>
      <c r="AA9" s="213">
        <f t="shared" si="5"/>
        <v>-1</v>
      </c>
      <c r="AB9" s="213">
        <f t="shared" si="5"/>
        <v>0</v>
      </c>
      <c r="AC9" s="213">
        <f t="shared" si="5"/>
        <v>1</v>
      </c>
      <c r="AD9" s="213">
        <f t="shared" si="5"/>
        <v>0</v>
      </c>
      <c r="AE9" s="213">
        <f t="shared" si="5"/>
        <v>4</v>
      </c>
      <c r="AF9" s="213">
        <f t="shared" si="5"/>
        <v>1</v>
      </c>
      <c r="AG9" s="213">
        <f t="shared" si="5"/>
        <v>0</v>
      </c>
      <c r="AH9" s="213">
        <f t="shared" ref="AH9:AW23" si="6">CL9+EP9</f>
        <v>0</v>
      </c>
      <c r="AI9" s="213">
        <f t="shared" si="6"/>
        <v>0</v>
      </c>
      <c r="AJ9" s="213">
        <f t="shared" si="6"/>
        <v>2</v>
      </c>
      <c r="AK9" s="213">
        <f t="shared" si="6"/>
        <v>77058</v>
      </c>
      <c r="AL9" s="213">
        <f t="shared" si="6"/>
        <v>0</v>
      </c>
      <c r="AM9" s="213">
        <f t="shared" si="6"/>
        <v>0</v>
      </c>
      <c r="AN9" s="213">
        <f t="shared" si="6"/>
        <v>0</v>
      </c>
      <c r="AO9" s="213">
        <f t="shared" si="6"/>
        <v>0</v>
      </c>
      <c r="AP9" s="213">
        <f t="shared" si="6"/>
        <v>0</v>
      </c>
      <c r="AQ9" s="213">
        <f t="shared" si="6"/>
        <v>0</v>
      </c>
      <c r="AR9" s="213">
        <f t="shared" si="6"/>
        <v>0</v>
      </c>
      <c r="AS9" s="213">
        <f t="shared" si="6"/>
        <v>0</v>
      </c>
      <c r="AT9" s="213">
        <f t="shared" si="6"/>
        <v>0</v>
      </c>
      <c r="AU9" s="213">
        <f t="shared" si="6"/>
        <v>0</v>
      </c>
      <c r="AV9" s="213">
        <f t="shared" si="6"/>
        <v>0</v>
      </c>
      <c r="AW9" s="213">
        <f t="shared" si="6"/>
        <v>0</v>
      </c>
      <c r="AX9" s="213">
        <f t="shared" ref="AX9:BC23" si="7">DB9+FF9</f>
        <v>0</v>
      </c>
      <c r="AY9" s="213">
        <f t="shared" si="7"/>
        <v>0</v>
      </c>
      <c r="AZ9" s="213">
        <f t="shared" si="7"/>
        <v>0</v>
      </c>
      <c r="BA9" s="213">
        <f t="shared" si="7"/>
        <v>0</v>
      </c>
      <c r="BB9" s="213">
        <f t="shared" si="7"/>
        <v>157</v>
      </c>
      <c r="BC9" s="213">
        <f t="shared" si="7"/>
        <v>151203</v>
      </c>
      <c r="BD9" s="171"/>
      <c r="BE9" s="203" t="s">
        <v>50</v>
      </c>
      <c r="BF9" s="214">
        <v>15706</v>
      </c>
      <c r="BG9" s="214">
        <v>0</v>
      </c>
      <c r="BH9" s="214">
        <v>13485</v>
      </c>
      <c r="BI9" s="214">
        <v>195</v>
      </c>
      <c r="BJ9" s="214">
        <v>247</v>
      </c>
      <c r="BK9" s="214">
        <v>0</v>
      </c>
      <c r="BL9" s="214">
        <v>9</v>
      </c>
      <c r="BM9" s="214">
        <v>1</v>
      </c>
      <c r="BN9" s="214">
        <v>0</v>
      </c>
      <c r="BO9" s="214">
        <v>64</v>
      </c>
      <c r="BP9" s="214">
        <v>76</v>
      </c>
      <c r="BQ9" s="214">
        <v>33</v>
      </c>
      <c r="BR9" s="214">
        <v>1</v>
      </c>
      <c r="BS9" s="214">
        <v>9</v>
      </c>
      <c r="BT9" s="214">
        <v>471</v>
      </c>
      <c r="BU9" s="214">
        <v>3</v>
      </c>
      <c r="BV9" s="214">
        <v>3</v>
      </c>
      <c r="BW9" s="214">
        <v>730</v>
      </c>
      <c r="BX9" s="214">
        <v>0</v>
      </c>
      <c r="BY9" s="214">
        <v>379</v>
      </c>
      <c r="BZ9" s="214">
        <v>43</v>
      </c>
      <c r="CA9" s="214">
        <v>127</v>
      </c>
      <c r="CB9" s="214">
        <v>76873</v>
      </c>
      <c r="CC9" s="214">
        <v>1</v>
      </c>
      <c r="CD9" s="214">
        <v>3</v>
      </c>
      <c r="CE9" s="214">
        <v>-1</v>
      </c>
      <c r="CF9" s="214">
        <v>0</v>
      </c>
      <c r="CG9" s="214">
        <v>1</v>
      </c>
      <c r="CH9" s="214">
        <v>0</v>
      </c>
      <c r="CI9" s="214">
        <v>4</v>
      </c>
      <c r="CJ9" s="214">
        <v>1</v>
      </c>
      <c r="CK9" s="214">
        <v>0</v>
      </c>
      <c r="CL9" s="214">
        <v>0</v>
      </c>
      <c r="CM9" s="214">
        <v>0</v>
      </c>
      <c r="CN9" s="214">
        <v>2</v>
      </c>
      <c r="CO9" s="214">
        <v>77054</v>
      </c>
      <c r="CP9" s="214">
        <v>0</v>
      </c>
      <c r="CQ9" s="214">
        <v>0</v>
      </c>
      <c r="CR9" s="214">
        <v>0</v>
      </c>
      <c r="CS9" s="214">
        <v>0</v>
      </c>
      <c r="CT9" s="214">
        <v>0</v>
      </c>
      <c r="CU9" s="214">
        <v>0</v>
      </c>
      <c r="CV9" s="214">
        <v>0</v>
      </c>
      <c r="CW9" s="214">
        <v>0</v>
      </c>
      <c r="CX9" s="214">
        <v>0</v>
      </c>
      <c r="CY9" s="214">
        <v>0</v>
      </c>
      <c r="CZ9" s="214">
        <v>0</v>
      </c>
      <c r="DA9" s="214">
        <v>0</v>
      </c>
      <c r="DB9" s="214">
        <v>0</v>
      </c>
      <c r="DC9" s="214">
        <v>0</v>
      </c>
      <c r="DD9" s="214">
        <v>0</v>
      </c>
      <c r="DE9" s="214">
        <v>0</v>
      </c>
      <c r="DF9" s="214">
        <v>157</v>
      </c>
      <c r="DG9" s="214">
        <v>92917</v>
      </c>
      <c r="DH9" s="214"/>
      <c r="DI9" s="215" t="s">
        <v>50</v>
      </c>
      <c r="DJ9" s="216">
        <v>58282</v>
      </c>
      <c r="DK9" s="216">
        <v>0</v>
      </c>
      <c r="DL9" s="216">
        <v>4186</v>
      </c>
      <c r="DM9" s="216">
        <v>89</v>
      </c>
      <c r="DN9" s="216">
        <v>17</v>
      </c>
      <c r="DO9" s="216">
        <v>0</v>
      </c>
      <c r="DP9" s="216">
        <v>8</v>
      </c>
      <c r="DQ9" s="216">
        <v>0</v>
      </c>
      <c r="DR9" s="216">
        <v>1</v>
      </c>
      <c r="DS9" s="216">
        <v>1</v>
      </c>
      <c r="DT9" s="216">
        <v>20</v>
      </c>
      <c r="DU9" s="216">
        <v>3</v>
      </c>
      <c r="DV9" s="216">
        <v>0</v>
      </c>
      <c r="DW9" s="216">
        <v>0</v>
      </c>
      <c r="DX9" s="216">
        <v>36</v>
      </c>
      <c r="DY9" s="216">
        <v>0</v>
      </c>
      <c r="DZ9" s="216">
        <v>0</v>
      </c>
      <c r="EA9" s="216">
        <v>53921</v>
      </c>
      <c r="EB9" s="216">
        <v>0</v>
      </c>
      <c r="EC9" s="216">
        <v>0</v>
      </c>
      <c r="ED9" s="216">
        <v>0</v>
      </c>
      <c r="EE9" s="216">
        <v>0</v>
      </c>
      <c r="EF9" s="216">
        <v>0</v>
      </c>
      <c r="EG9" s="216">
        <v>0</v>
      </c>
      <c r="EH9" s="216">
        <v>4</v>
      </c>
      <c r="EI9" s="216">
        <v>0</v>
      </c>
      <c r="EJ9" s="216">
        <v>0</v>
      </c>
      <c r="EK9" s="216">
        <v>0</v>
      </c>
      <c r="EL9" s="216">
        <v>0</v>
      </c>
      <c r="EM9" s="216">
        <v>0</v>
      </c>
      <c r="EN9" s="216">
        <v>0</v>
      </c>
      <c r="EO9" s="216">
        <v>0</v>
      </c>
      <c r="EP9" s="216">
        <v>0</v>
      </c>
      <c r="EQ9" s="216">
        <v>0</v>
      </c>
      <c r="ER9" s="216">
        <v>0</v>
      </c>
      <c r="ES9" s="216">
        <v>4</v>
      </c>
      <c r="ET9" s="216">
        <v>0</v>
      </c>
      <c r="EU9" s="216">
        <v>0</v>
      </c>
      <c r="EV9" s="216">
        <v>0</v>
      </c>
      <c r="EW9" s="216">
        <v>0</v>
      </c>
      <c r="EX9" s="216">
        <v>0</v>
      </c>
      <c r="EY9" s="216">
        <v>0</v>
      </c>
      <c r="EZ9" s="216">
        <v>0</v>
      </c>
      <c r="FA9" s="216">
        <v>0</v>
      </c>
      <c r="FB9" s="216">
        <v>0</v>
      </c>
      <c r="FC9" s="216">
        <v>0</v>
      </c>
      <c r="FD9" s="216">
        <v>0</v>
      </c>
      <c r="FE9" s="216">
        <v>0</v>
      </c>
      <c r="FF9" s="216">
        <v>0</v>
      </c>
      <c r="FG9" s="216">
        <v>0</v>
      </c>
      <c r="FH9" s="216">
        <v>0</v>
      </c>
      <c r="FI9" s="216">
        <v>0</v>
      </c>
      <c r="FJ9" s="216">
        <v>0</v>
      </c>
      <c r="FK9" s="216">
        <v>58286</v>
      </c>
    </row>
    <row r="10" spans="1:167" x14ac:dyDescent="0.35">
      <c r="A10" s="203" t="s">
        <v>49</v>
      </c>
      <c r="B10" s="213">
        <f t="shared" si="4"/>
        <v>552998</v>
      </c>
      <c r="C10" s="213">
        <f t="shared" si="4"/>
        <v>0</v>
      </c>
      <c r="D10" s="213">
        <f t="shared" si="4"/>
        <v>26649</v>
      </c>
      <c r="E10" s="213">
        <f t="shared" si="4"/>
        <v>8821</v>
      </c>
      <c r="F10" s="213">
        <f t="shared" si="4"/>
        <v>9924</v>
      </c>
      <c r="G10" s="213">
        <f t="shared" si="4"/>
        <v>11342</v>
      </c>
      <c r="H10" s="213">
        <f t="shared" si="4"/>
        <v>69900</v>
      </c>
      <c r="I10" s="213">
        <f t="shared" si="4"/>
        <v>10289</v>
      </c>
      <c r="J10" s="213">
        <f t="shared" si="4"/>
        <v>3902</v>
      </c>
      <c r="K10" s="213">
        <f t="shared" si="4"/>
        <v>38492</v>
      </c>
      <c r="L10" s="213">
        <f t="shared" si="4"/>
        <v>31552</v>
      </c>
      <c r="M10" s="213">
        <f t="shared" si="4"/>
        <v>31187</v>
      </c>
      <c r="N10" s="213">
        <f t="shared" si="4"/>
        <v>2573</v>
      </c>
      <c r="O10" s="213">
        <f t="shared" si="4"/>
        <v>3057</v>
      </c>
      <c r="P10" s="213">
        <f t="shared" si="4"/>
        <v>95150</v>
      </c>
      <c r="Q10" s="213">
        <f t="shared" si="4"/>
        <v>19262</v>
      </c>
      <c r="R10" s="213">
        <f t="shared" si="5"/>
        <v>51783</v>
      </c>
      <c r="S10" s="213">
        <f t="shared" si="5"/>
        <v>123848</v>
      </c>
      <c r="T10" s="213">
        <f t="shared" si="5"/>
        <v>0</v>
      </c>
      <c r="U10" s="213">
        <f t="shared" si="5"/>
        <v>15267</v>
      </c>
      <c r="V10" s="213">
        <f t="shared" si="5"/>
        <v>14269</v>
      </c>
      <c r="W10" s="213">
        <f t="shared" si="5"/>
        <v>2415</v>
      </c>
      <c r="X10" s="213">
        <f t="shared" si="5"/>
        <v>142967</v>
      </c>
      <c r="Y10" s="213">
        <f t="shared" si="5"/>
        <v>1009</v>
      </c>
      <c r="Z10" s="213">
        <f t="shared" si="5"/>
        <v>544</v>
      </c>
      <c r="AA10" s="213">
        <f t="shared" si="5"/>
        <v>5335</v>
      </c>
      <c r="AB10" s="213">
        <f t="shared" si="5"/>
        <v>2342</v>
      </c>
      <c r="AC10" s="213">
        <f t="shared" si="5"/>
        <v>241</v>
      </c>
      <c r="AD10" s="213">
        <f t="shared" si="5"/>
        <v>1348</v>
      </c>
      <c r="AE10" s="213">
        <f t="shared" si="5"/>
        <v>513</v>
      </c>
      <c r="AF10" s="213">
        <f t="shared" si="5"/>
        <v>247</v>
      </c>
      <c r="AG10" s="213">
        <f t="shared" si="5"/>
        <v>1</v>
      </c>
      <c r="AH10" s="213">
        <f t="shared" si="6"/>
        <v>0</v>
      </c>
      <c r="AI10" s="213">
        <f t="shared" si="6"/>
        <v>1220</v>
      </c>
      <c r="AJ10" s="213">
        <f t="shared" si="6"/>
        <v>269</v>
      </c>
      <c r="AK10" s="213">
        <f t="shared" si="6"/>
        <v>172720</v>
      </c>
      <c r="AL10" s="213">
        <f t="shared" si="6"/>
        <v>0</v>
      </c>
      <c r="AM10" s="213">
        <f t="shared" si="6"/>
        <v>0</v>
      </c>
      <c r="AN10" s="213">
        <f t="shared" si="6"/>
        <v>0</v>
      </c>
      <c r="AO10" s="213">
        <f t="shared" si="6"/>
        <v>0</v>
      </c>
      <c r="AP10" s="213">
        <f t="shared" si="6"/>
        <v>0</v>
      </c>
      <c r="AQ10" s="213">
        <f t="shared" si="6"/>
        <v>0</v>
      </c>
      <c r="AR10" s="213">
        <f t="shared" si="6"/>
        <v>308</v>
      </c>
      <c r="AS10" s="213">
        <f t="shared" si="6"/>
        <v>0</v>
      </c>
      <c r="AT10" s="213">
        <f t="shared" si="6"/>
        <v>0</v>
      </c>
      <c r="AU10" s="213">
        <f t="shared" si="6"/>
        <v>0</v>
      </c>
      <c r="AV10" s="213">
        <f t="shared" si="6"/>
        <v>0</v>
      </c>
      <c r="AW10" s="213">
        <f t="shared" si="6"/>
        <v>0</v>
      </c>
      <c r="AX10" s="213">
        <f t="shared" si="7"/>
        <v>0</v>
      </c>
      <c r="AY10" s="213">
        <f t="shared" si="7"/>
        <v>0</v>
      </c>
      <c r="AZ10" s="213">
        <f t="shared" si="7"/>
        <v>0</v>
      </c>
      <c r="BA10" s="213">
        <f t="shared" si="7"/>
        <v>0</v>
      </c>
      <c r="BB10" s="213">
        <f t="shared" si="7"/>
        <v>1003</v>
      </c>
      <c r="BC10" s="213">
        <f t="shared" si="7"/>
        <v>727029</v>
      </c>
      <c r="BD10" s="171"/>
      <c r="BE10" s="203" t="s">
        <v>49</v>
      </c>
      <c r="BF10" s="214">
        <v>474491</v>
      </c>
      <c r="BG10" s="214">
        <v>0</v>
      </c>
      <c r="BH10" s="214">
        <v>23734</v>
      </c>
      <c r="BI10" s="214">
        <v>7361</v>
      </c>
      <c r="BJ10" s="214">
        <v>9226</v>
      </c>
      <c r="BK10" s="214">
        <v>11211</v>
      </c>
      <c r="BL10" s="214">
        <v>63579</v>
      </c>
      <c r="BM10" s="214">
        <v>9782</v>
      </c>
      <c r="BN10" s="214">
        <v>3759</v>
      </c>
      <c r="BO10" s="214">
        <v>33662</v>
      </c>
      <c r="BP10" s="214">
        <v>25792</v>
      </c>
      <c r="BQ10" s="214">
        <v>30455</v>
      </c>
      <c r="BR10" s="214">
        <v>2286</v>
      </c>
      <c r="BS10" s="214">
        <v>2859</v>
      </c>
      <c r="BT10" s="214">
        <v>90004</v>
      </c>
      <c r="BU10" s="214">
        <v>18402</v>
      </c>
      <c r="BV10" s="214">
        <v>49628</v>
      </c>
      <c r="BW10" s="214">
        <v>78231</v>
      </c>
      <c r="BX10" s="214">
        <v>0</v>
      </c>
      <c r="BY10" s="214">
        <v>14520</v>
      </c>
      <c r="BZ10" s="214">
        <v>14269</v>
      </c>
      <c r="CA10" s="214">
        <v>2415</v>
      </c>
      <c r="CB10" s="214">
        <v>142967</v>
      </c>
      <c r="CC10" s="214">
        <v>1009</v>
      </c>
      <c r="CD10" s="214">
        <v>209</v>
      </c>
      <c r="CE10" s="214">
        <v>5335</v>
      </c>
      <c r="CF10" s="214">
        <v>2342</v>
      </c>
      <c r="CG10" s="214">
        <v>241</v>
      </c>
      <c r="CH10" s="214">
        <v>1348</v>
      </c>
      <c r="CI10" s="214">
        <v>513</v>
      </c>
      <c r="CJ10" s="214">
        <v>247</v>
      </c>
      <c r="CK10" s="214">
        <v>1</v>
      </c>
      <c r="CL10" s="214">
        <v>0</v>
      </c>
      <c r="CM10" s="214">
        <v>1220</v>
      </c>
      <c r="CN10" s="214">
        <v>269</v>
      </c>
      <c r="CO10" s="214">
        <v>172385</v>
      </c>
      <c r="CP10" s="214">
        <v>0</v>
      </c>
      <c r="CQ10" s="214">
        <v>0</v>
      </c>
      <c r="CR10" s="214">
        <v>0</v>
      </c>
      <c r="CS10" s="214">
        <v>0</v>
      </c>
      <c r="CT10" s="214">
        <v>0</v>
      </c>
      <c r="CU10" s="214">
        <v>0</v>
      </c>
      <c r="CV10" s="214">
        <v>308</v>
      </c>
      <c r="CW10" s="214">
        <v>0</v>
      </c>
      <c r="CX10" s="214">
        <v>0</v>
      </c>
      <c r="CY10" s="214">
        <v>0</v>
      </c>
      <c r="CZ10" s="214">
        <v>0</v>
      </c>
      <c r="DA10" s="214">
        <v>0</v>
      </c>
      <c r="DB10" s="214">
        <v>0</v>
      </c>
      <c r="DC10" s="214">
        <v>0</v>
      </c>
      <c r="DD10" s="214">
        <v>0</v>
      </c>
      <c r="DE10" s="214">
        <v>0</v>
      </c>
      <c r="DF10" s="214">
        <v>1003</v>
      </c>
      <c r="DG10" s="214">
        <v>648187</v>
      </c>
      <c r="DH10" s="214"/>
      <c r="DI10" s="215" t="s">
        <v>49</v>
      </c>
      <c r="DJ10" s="216">
        <v>78507</v>
      </c>
      <c r="DK10" s="216">
        <v>0</v>
      </c>
      <c r="DL10" s="216">
        <v>2915</v>
      </c>
      <c r="DM10" s="216">
        <v>1460</v>
      </c>
      <c r="DN10" s="216">
        <v>698</v>
      </c>
      <c r="DO10" s="216">
        <v>131</v>
      </c>
      <c r="DP10" s="216">
        <v>6321</v>
      </c>
      <c r="DQ10" s="216">
        <v>507</v>
      </c>
      <c r="DR10" s="216">
        <v>143</v>
      </c>
      <c r="DS10" s="216">
        <v>4830</v>
      </c>
      <c r="DT10" s="216">
        <v>5760</v>
      </c>
      <c r="DU10" s="216">
        <v>732</v>
      </c>
      <c r="DV10" s="216">
        <v>287</v>
      </c>
      <c r="DW10" s="216">
        <v>198</v>
      </c>
      <c r="DX10" s="216">
        <v>5146</v>
      </c>
      <c r="DY10" s="216">
        <v>860</v>
      </c>
      <c r="DZ10" s="216">
        <v>2155</v>
      </c>
      <c r="EA10" s="216">
        <v>45617</v>
      </c>
      <c r="EB10" s="216">
        <v>0</v>
      </c>
      <c r="EC10" s="216">
        <v>747</v>
      </c>
      <c r="ED10" s="216">
        <v>0</v>
      </c>
      <c r="EE10" s="216">
        <v>0</v>
      </c>
      <c r="EF10" s="216">
        <v>0</v>
      </c>
      <c r="EG10" s="216">
        <v>0</v>
      </c>
      <c r="EH10" s="216">
        <v>335</v>
      </c>
      <c r="EI10" s="216">
        <v>0</v>
      </c>
      <c r="EJ10" s="216">
        <v>0</v>
      </c>
      <c r="EK10" s="216">
        <v>0</v>
      </c>
      <c r="EL10" s="216">
        <v>0</v>
      </c>
      <c r="EM10" s="216">
        <v>0</v>
      </c>
      <c r="EN10" s="216">
        <v>0</v>
      </c>
      <c r="EO10" s="216">
        <v>0</v>
      </c>
      <c r="EP10" s="216">
        <v>0</v>
      </c>
      <c r="EQ10" s="216">
        <v>0</v>
      </c>
      <c r="ER10" s="216">
        <v>0</v>
      </c>
      <c r="ES10" s="216">
        <v>335</v>
      </c>
      <c r="ET10" s="216">
        <v>0</v>
      </c>
      <c r="EU10" s="216">
        <v>0</v>
      </c>
      <c r="EV10" s="216">
        <v>0</v>
      </c>
      <c r="EW10" s="216">
        <v>0</v>
      </c>
      <c r="EX10" s="216">
        <v>0</v>
      </c>
      <c r="EY10" s="216">
        <v>0</v>
      </c>
      <c r="EZ10" s="216">
        <v>0</v>
      </c>
      <c r="FA10" s="216">
        <v>0</v>
      </c>
      <c r="FB10" s="216">
        <v>0</v>
      </c>
      <c r="FC10" s="216">
        <v>0</v>
      </c>
      <c r="FD10" s="216">
        <v>0</v>
      </c>
      <c r="FE10" s="216">
        <v>0</v>
      </c>
      <c r="FF10" s="216">
        <v>0</v>
      </c>
      <c r="FG10" s="216">
        <v>0</v>
      </c>
      <c r="FH10" s="216">
        <v>0</v>
      </c>
      <c r="FI10" s="216">
        <v>0</v>
      </c>
      <c r="FJ10" s="216">
        <v>0</v>
      </c>
      <c r="FK10" s="216">
        <v>78842</v>
      </c>
    </row>
    <row r="11" spans="1:167" x14ac:dyDescent="0.35">
      <c r="A11" s="203" t="s">
        <v>48</v>
      </c>
      <c r="B11" s="213">
        <f t="shared" si="4"/>
        <v>12006287</v>
      </c>
      <c r="C11" s="213">
        <f t="shared" si="4"/>
        <v>0</v>
      </c>
      <c r="D11" s="213">
        <f t="shared" si="4"/>
        <v>250627</v>
      </c>
      <c r="E11" s="213">
        <f t="shared" si="4"/>
        <v>86234</v>
      </c>
      <c r="F11" s="213">
        <f t="shared" si="4"/>
        <v>89097</v>
      </c>
      <c r="G11" s="213">
        <f t="shared" si="4"/>
        <v>43256</v>
      </c>
      <c r="H11" s="213">
        <f t="shared" si="4"/>
        <v>586532</v>
      </c>
      <c r="I11" s="213">
        <f t="shared" si="4"/>
        <v>146021</v>
      </c>
      <c r="J11" s="213">
        <f t="shared" si="4"/>
        <v>96587</v>
      </c>
      <c r="K11" s="213">
        <f t="shared" si="4"/>
        <v>388647</v>
      </c>
      <c r="L11" s="213">
        <f t="shared" si="4"/>
        <v>374896</v>
      </c>
      <c r="M11" s="213">
        <f t="shared" si="4"/>
        <v>378864</v>
      </c>
      <c r="N11" s="213">
        <f t="shared" si="4"/>
        <v>54193</v>
      </c>
      <c r="O11" s="213">
        <f t="shared" si="4"/>
        <v>58251</v>
      </c>
      <c r="P11" s="213">
        <f t="shared" si="4"/>
        <v>830135</v>
      </c>
      <c r="Q11" s="213">
        <f t="shared" si="4"/>
        <v>156276</v>
      </c>
      <c r="R11" s="213">
        <f t="shared" si="5"/>
        <v>293396</v>
      </c>
      <c r="S11" s="213">
        <f t="shared" si="5"/>
        <v>8020557</v>
      </c>
      <c r="T11" s="213">
        <f t="shared" si="5"/>
        <v>0</v>
      </c>
      <c r="U11" s="213">
        <f t="shared" si="5"/>
        <v>152718</v>
      </c>
      <c r="V11" s="213">
        <f t="shared" si="5"/>
        <v>369</v>
      </c>
      <c r="W11" s="213">
        <f t="shared" si="5"/>
        <v>25</v>
      </c>
      <c r="X11" s="213">
        <f t="shared" si="5"/>
        <v>4077</v>
      </c>
      <c r="Y11" s="213">
        <f t="shared" si="5"/>
        <v>2072</v>
      </c>
      <c r="Z11" s="213">
        <f t="shared" si="5"/>
        <v>463</v>
      </c>
      <c r="AA11" s="213">
        <f t="shared" si="5"/>
        <v>2931</v>
      </c>
      <c r="AB11" s="213">
        <f t="shared" si="5"/>
        <v>828</v>
      </c>
      <c r="AC11" s="213">
        <f t="shared" si="5"/>
        <v>447</v>
      </c>
      <c r="AD11" s="213">
        <f t="shared" si="5"/>
        <v>0</v>
      </c>
      <c r="AE11" s="213">
        <f t="shared" si="5"/>
        <v>485</v>
      </c>
      <c r="AF11" s="213">
        <f t="shared" si="5"/>
        <v>1865</v>
      </c>
      <c r="AG11" s="213">
        <f t="shared" si="5"/>
        <v>0</v>
      </c>
      <c r="AH11" s="213">
        <f t="shared" si="6"/>
        <v>990</v>
      </c>
      <c r="AI11" s="213">
        <f t="shared" si="6"/>
        <v>207</v>
      </c>
      <c r="AJ11" s="213">
        <f t="shared" si="6"/>
        <v>169</v>
      </c>
      <c r="AK11" s="213">
        <f t="shared" si="6"/>
        <v>14928</v>
      </c>
      <c r="AL11" s="213">
        <f t="shared" si="6"/>
        <v>0</v>
      </c>
      <c r="AM11" s="213">
        <f t="shared" si="6"/>
        <v>0</v>
      </c>
      <c r="AN11" s="213">
        <f t="shared" si="6"/>
        <v>0</v>
      </c>
      <c r="AO11" s="213">
        <f t="shared" si="6"/>
        <v>0</v>
      </c>
      <c r="AP11" s="213">
        <f t="shared" si="6"/>
        <v>0</v>
      </c>
      <c r="AQ11" s="213">
        <f t="shared" si="6"/>
        <v>0</v>
      </c>
      <c r="AR11" s="213">
        <f t="shared" si="6"/>
        <v>0</v>
      </c>
      <c r="AS11" s="213">
        <f t="shared" si="6"/>
        <v>0</v>
      </c>
      <c r="AT11" s="213">
        <f t="shared" si="6"/>
        <v>0</v>
      </c>
      <c r="AU11" s="213">
        <f t="shared" si="6"/>
        <v>0</v>
      </c>
      <c r="AV11" s="213">
        <f t="shared" si="6"/>
        <v>0</v>
      </c>
      <c r="AW11" s="213">
        <f t="shared" si="6"/>
        <v>0</v>
      </c>
      <c r="AX11" s="213">
        <f t="shared" si="7"/>
        <v>0</v>
      </c>
      <c r="AY11" s="213">
        <f t="shared" si="7"/>
        <v>0</v>
      </c>
      <c r="AZ11" s="213">
        <f t="shared" si="7"/>
        <v>0</v>
      </c>
      <c r="BA11" s="213">
        <f t="shared" si="7"/>
        <v>0</v>
      </c>
      <c r="BB11" s="213">
        <f t="shared" si="7"/>
        <v>76</v>
      </c>
      <c r="BC11" s="213">
        <f t="shared" si="7"/>
        <v>12021291</v>
      </c>
      <c r="BD11" s="171"/>
      <c r="BE11" s="203" t="s">
        <v>48</v>
      </c>
      <c r="BF11" s="214">
        <v>10733384</v>
      </c>
      <c r="BG11" s="214">
        <v>0</v>
      </c>
      <c r="BH11" s="214">
        <v>247636</v>
      </c>
      <c r="BI11" s="214">
        <v>85609</v>
      </c>
      <c r="BJ11" s="214">
        <v>88681</v>
      </c>
      <c r="BK11" s="214">
        <v>43250</v>
      </c>
      <c r="BL11" s="214">
        <v>585737</v>
      </c>
      <c r="BM11" s="214">
        <v>145923</v>
      </c>
      <c r="BN11" s="214">
        <v>85807</v>
      </c>
      <c r="BO11" s="214">
        <v>362990</v>
      </c>
      <c r="BP11" s="214">
        <v>359150</v>
      </c>
      <c r="BQ11" s="214">
        <v>378851</v>
      </c>
      <c r="BR11" s="214">
        <v>53984</v>
      </c>
      <c r="BS11" s="214">
        <v>57525</v>
      </c>
      <c r="BT11" s="214">
        <v>814192</v>
      </c>
      <c r="BU11" s="214">
        <v>155035</v>
      </c>
      <c r="BV11" s="214">
        <v>292389</v>
      </c>
      <c r="BW11" s="214">
        <v>6824268</v>
      </c>
      <c r="BX11" s="214">
        <v>0</v>
      </c>
      <c r="BY11" s="214">
        <v>152357</v>
      </c>
      <c r="BZ11" s="214">
        <v>369</v>
      </c>
      <c r="CA11" s="214">
        <v>25</v>
      </c>
      <c r="CB11" s="214">
        <v>4077</v>
      </c>
      <c r="CC11" s="214">
        <v>2072</v>
      </c>
      <c r="CD11" s="214">
        <v>341</v>
      </c>
      <c r="CE11" s="214">
        <v>2931</v>
      </c>
      <c r="CF11" s="214">
        <v>828</v>
      </c>
      <c r="CG11" s="214">
        <v>447</v>
      </c>
      <c r="CH11" s="214">
        <v>0</v>
      </c>
      <c r="CI11" s="214">
        <v>485</v>
      </c>
      <c r="CJ11" s="214">
        <v>1865</v>
      </c>
      <c r="CK11" s="214">
        <v>0</v>
      </c>
      <c r="CL11" s="214">
        <v>990</v>
      </c>
      <c r="CM11" s="214">
        <v>207</v>
      </c>
      <c r="CN11" s="214">
        <v>169</v>
      </c>
      <c r="CO11" s="214">
        <v>14806</v>
      </c>
      <c r="CP11" s="214">
        <v>0</v>
      </c>
      <c r="CQ11" s="214">
        <v>0</v>
      </c>
      <c r="CR11" s="214">
        <v>0</v>
      </c>
      <c r="CS11" s="214">
        <v>0</v>
      </c>
      <c r="CT11" s="214">
        <v>0</v>
      </c>
      <c r="CU11" s="214">
        <v>0</v>
      </c>
      <c r="CV11" s="214">
        <v>0</v>
      </c>
      <c r="CW11" s="214">
        <v>0</v>
      </c>
      <c r="CX11" s="214">
        <v>0</v>
      </c>
      <c r="CY11" s="214">
        <v>0</v>
      </c>
      <c r="CZ11" s="214">
        <v>0</v>
      </c>
      <c r="DA11" s="214">
        <v>0</v>
      </c>
      <c r="DB11" s="214">
        <v>0</v>
      </c>
      <c r="DC11" s="214">
        <v>0</v>
      </c>
      <c r="DD11" s="214">
        <v>0</v>
      </c>
      <c r="DE11" s="214">
        <v>0</v>
      </c>
      <c r="DF11" s="214">
        <v>76</v>
      </c>
      <c r="DG11" s="214">
        <v>10748266</v>
      </c>
      <c r="DH11" s="214"/>
      <c r="DI11" s="215" t="s">
        <v>48</v>
      </c>
      <c r="DJ11" s="216">
        <v>1272903</v>
      </c>
      <c r="DK11" s="216">
        <v>0</v>
      </c>
      <c r="DL11" s="216">
        <v>2991</v>
      </c>
      <c r="DM11" s="216">
        <v>625</v>
      </c>
      <c r="DN11" s="216">
        <v>416</v>
      </c>
      <c r="DO11" s="216">
        <v>6</v>
      </c>
      <c r="DP11" s="216">
        <v>795</v>
      </c>
      <c r="DQ11" s="216">
        <v>98</v>
      </c>
      <c r="DR11" s="216">
        <v>10780</v>
      </c>
      <c r="DS11" s="216">
        <v>25657</v>
      </c>
      <c r="DT11" s="216">
        <v>15746</v>
      </c>
      <c r="DU11" s="216">
        <v>13</v>
      </c>
      <c r="DV11" s="216">
        <v>209</v>
      </c>
      <c r="DW11" s="216">
        <v>726</v>
      </c>
      <c r="DX11" s="216">
        <v>15943</v>
      </c>
      <c r="DY11" s="216">
        <v>1241</v>
      </c>
      <c r="DZ11" s="216">
        <v>1007</v>
      </c>
      <c r="EA11" s="216">
        <v>1196289</v>
      </c>
      <c r="EB11" s="216">
        <v>0</v>
      </c>
      <c r="EC11" s="216">
        <v>361</v>
      </c>
      <c r="ED11" s="216">
        <v>0</v>
      </c>
      <c r="EE11" s="216">
        <v>0</v>
      </c>
      <c r="EF11" s="216">
        <v>0</v>
      </c>
      <c r="EG11" s="216">
        <v>0</v>
      </c>
      <c r="EH11" s="216">
        <v>122</v>
      </c>
      <c r="EI11" s="216">
        <v>0</v>
      </c>
      <c r="EJ11" s="216">
        <v>0</v>
      </c>
      <c r="EK11" s="216">
        <v>0</v>
      </c>
      <c r="EL11" s="216">
        <v>0</v>
      </c>
      <c r="EM11" s="216">
        <v>0</v>
      </c>
      <c r="EN11" s="216">
        <v>0</v>
      </c>
      <c r="EO11" s="216">
        <v>0</v>
      </c>
      <c r="EP11" s="216">
        <v>0</v>
      </c>
      <c r="EQ11" s="216">
        <v>0</v>
      </c>
      <c r="ER11" s="216">
        <v>0</v>
      </c>
      <c r="ES11" s="216">
        <v>122</v>
      </c>
      <c r="ET11" s="216">
        <v>0</v>
      </c>
      <c r="EU11" s="216">
        <v>0</v>
      </c>
      <c r="EV11" s="216">
        <v>0</v>
      </c>
      <c r="EW11" s="216">
        <v>0</v>
      </c>
      <c r="EX11" s="216">
        <v>0</v>
      </c>
      <c r="EY11" s="216">
        <v>0</v>
      </c>
      <c r="EZ11" s="216">
        <v>0</v>
      </c>
      <c r="FA11" s="216">
        <v>0</v>
      </c>
      <c r="FB11" s="216">
        <v>0</v>
      </c>
      <c r="FC11" s="216">
        <v>0</v>
      </c>
      <c r="FD11" s="216">
        <v>0</v>
      </c>
      <c r="FE11" s="216">
        <v>0</v>
      </c>
      <c r="FF11" s="216">
        <v>0</v>
      </c>
      <c r="FG11" s="216">
        <v>0</v>
      </c>
      <c r="FH11" s="216">
        <v>0</v>
      </c>
      <c r="FI11" s="216">
        <v>0</v>
      </c>
      <c r="FJ11" s="216">
        <v>0</v>
      </c>
      <c r="FK11" s="216">
        <v>1273025</v>
      </c>
    </row>
    <row r="12" spans="1:167" x14ac:dyDescent="0.35">
      <c r="A12" s="203" t="s">
        <v>47</v>
      </c>
      <c r="B12" s="213">
        <f t="shared" si="4"/>
        <v>3597727</v>
      </c>
      <c r="C12" s="213">
        <f t="shared" si="4"/>
        <v>0</v>
      </c>
      <c r="D12" s="213">
        <f t="shared" si="4"/>
        <v>618206</v>
      </c>
      <c r="E12" s="213">
        <f t="shared" si="4"/>
        <v>100891</v>
      </c>
      <c r="F12" s="213">
        <f t="shared" si="4"/>
        <v>46720</v>
      </c>
      <c r="G12" s="213">
        <f t="shared" si="4"/>
        <v>36834</v>
      </c>
      <c r="H12" s="213">
        <f t="shared" si="4"/>
        <v>771001</v>
      </c>
      <c r="I12" s="213">
        <f t="shared" si="4"/>
        <v>60599</v>
      </c>
      <c r="J12" s="213">
        <f t="shared" si="4"/>
        <v>11347</v>
      </c>
      <c r="K12" s="213">
        <f t="shared" si="4"/>
        <v>435670</v>
      </c>
      <c r="L12" s="213">
        <f t="shared" si="4"/>
        <v>257270</v>
      </c>
      <c r="M12" s="213">
        <f t="shared" si="4"/>
        <v>122170</v>
      </c>
      <c r="N12" s="213">
        <f t="shared" si="4"/>
        <v>23164</v>
      </c>
      <c r="O12" s="213">
        <f t="shared" si="4"/>
        <v>91656</v>
      </c>
      <c r="P12" s="213">
        <f t="shared" si="4"/>
        <v>188417</v>
      </c>
      <c r="Q12" s="213">
        <f t="shared" si="4"/>
        <v>44067</v>
      </c>
      <c r="R12" s="213">
        <f t="shared" si="5"/>
        <v>49942</v>
      </c>
      <c r="S12" s="213">
        <f t="shared" si="5"/>
        <v>428135</v>
      </c>
      <c r="T12" s="213">
        <f t="shared" si="5"/>
        <v>0</v>
      </c>
      <c r="U12" s="213">
        <f t="shared" si="5"/>
        <v>311638</v>
      </c>
      <c r="V12" s="213">
        <f t="shared" si="5"/>
        <v>58159</v>
      </c>
      <c r="W12" s="213">
        <f t="shared" si="5"/>
        <v>11454</v>
      </c>
      <c r="X12" s="213">
        <f t="shared" si="5"/>
        <v>117454</v>
      </c>
      <c r="Y12" s="213">
        <f t="shared" si="5"/>
        <v>161</v>
      </c>
      <c r="Z12" s="213">
        <f t="shared" si="5"/>
        <v>1664</v>
      </c>
      <c r="AA12" s="213">
        <f t="shared" si="5"/>
        <v>1429</v>
      </c>
      <c r="AB12" s="213">
        <f t="shared" si="5"/>
        <v>1428</v>
      </c>
      <c r="AC12" s="213">
        <f t="shared" si="5"/>
        <v>135</v>
      </c>
      <c r="AD12" s="213">
        <f t="shared" si="5"/>
        <v>244</v>
      </c>
      <c r="AE12" s="213">
        <f t="shared" si="5"/>
        <v>10495</v>
      </c>
      <c r="AF12" s="213">
        <f t="shared" si="5"/>
        <v>2826</v>
      </c>
      <c r="AG12" s="213">
        <f t="shared" si="5"/>
        <v>53</v>
      </c>
      <c r="AH12" s="213">
        <f t="shared" si="6"/>
        <v>49</v>
      </c>
      <c r="AI12" s="213">
        <f t="shared" si="6"/>
        <v>455</v>
      </c>
      <c r="AJ12" s="213">
        <f t="shared" si="6"/>
        <v>314</v>
      </c>
      <c r="AK12" s="213">
        <f t="shared" si="6"/>
        <v>206320</v>
      </c>
      <c r="AL12" s="213">
        <f t="shared" si="6"/>
        <v>0</v>
      </c>
      <c r="AM12" s="213">
        <f t="shared" si="6"/>
        <v>0</v>
      </c>
      <c r="AN12" s="213">
        <f t="shared" si="6"/>
        <v>0</v>
      </c>
      <c r="AO12" s="213">
        <f t="shared" si="6"/>
        <v>0</v>
      </c>
      <c r="AP12" s="213">
        <f t="shared" si="6"/>
        <v>0</v>
      </c>
      <c r="AQ12" s="213">
        <f t="shared" si="6"/>
        <v>0</v>
      </c>
      <c r="AR12" s="213">
        <f t="shared" si="6"/>
        <v>6226</v>
      </c>
      <c r="AS12" s="213">
        <f t="shared" si="6"/>
        <v>0</v>
      </c>
      <c r="AT12" s="213">
        <f t="shared" si="6"/>
        <v>0</v>
      </c>
      <c r="AU12" s="213">
        <f t="shared" si="6"/>
        <v>0</v>
      </c>
      <c r="AV12" s="213">
        <f t="shared" si="6"/>
        <v>0</v>
      </c>
      <c r="AW12" s="213">
        <f t="shared" si="6"/>
        <v>0</v>
      </c>
      <c r="AX12" s="213">
        <f t="shared" si="7"/>
        <v>0</v>
      </c>
      <c r="AY12" s="213">
        <f t="shared" si="7"/>
        <v>0</v>
      </c>
      <c r="AZ12" s="213">
        <f t="shared" si="7"/>
        <v>0</v>
      </c>
      <c r="BA12" s="213">
        <f t="shared" si="7"/>
        <v>0</v>
      </c>
      <c r="BB12" s="213">
        <f t="shared" si="7"/>
        <v>718</v>
      </c>
      <c r="BC12" s="213">
        <f t="shared" si="7"/>
        <v>3810991</v>
      </c>
      <c r="BD12" s="171"/>
      <c r="BE12" s="203" t="s">
        <v>47</v>
      </c>
      <c r="BF12" s="214">
        <v>2485880</v>
      </c>
      <c r="BG12" s="214">
        <v>0</v>
      </c>
      <c r="BH12" s="214">
        <v>450479</v>
      </c>
      <c r="BI12" s="214">
        <v>73734</v>
      </c>
      <c r="BJ12" s="214">
        <v>35692</v>
      </c>
      <c r="BK12" s="214">
        <v>36830</v>
      </c>
      <c r="BL12" s="214">
        <v>568356</v>
      </c>
      <c r="BM12" s="214">
        <v>37623</v>
      </c>
      <c r="BN12" s="214">
        <v>10127</v>
      </c>
      <c r="BO12" s="214">
        <v>333912</v>
      </c>
      <c r="BP12" s="214">
        <v>190374</v>
      </c>
      <c r="BQ12" s="214">
        <v>96090</v>
      </c>
      <c r="BR12" s="214">
        <v>19454</v>
      </c>
      <c r="BS12" s="214">
        <v>69934</v>
      </c>
      <c r="BT12" s="214">
        <v>132627</v>
      </c>
      <c r="BU12" s="214">
        <v>37895</v>
      </c>
      <c r="BV12" s="214">
        <v>43193</v>
      </c>
      <c r="BW12" s="214">
        <v>127960</v>
      </c>
      <c r="BX12" s="214">
        <v>0</v>
      </c>
      <c r="BY12" s="214">
        <v>221600</v>
      </c>
      <c r="BZ12" s="214">
        <v>58159</v>
      </c>
      <c r="CA12" s="214">
        <v>11454</v>
      </c>
      <c r="CB12" s="214">
        <v>117454</v>
      </c>
      <c r="CC12" s="214">
        <v>161</v>
      </c>
      <c r="CD12" s="214">
        <v>442</v>
      </c>
      <c r="CE12" s="214">
        <v>1429</v>
      </c>
      <c r="CF12" s="214">
        <v>1428</v>
      </c>
      <c r="CG12" s="214">
        <v>132</v>
      </c>
      <c r="CH12" s="214">
        <v>244</v>
      </c>
      <c r="CI12" s="214">
        <v>10495</v>
      </c>
      <c r="CJ12" s="214">
        <v>2826</v>
      </c>
      <c r="CK12" s="214">
        <v>53</v>
      </c>
      <c r="CL12" s="214">
        <v>49</v>
      </c>
      <c r="CM12" s="214">
        <v>455</v>
      </c>
      <c r="CN12" s="214">
        <v>314</v>
      </c>
      <c r="CO12" s="214">
        <v>205095</v>
      </c>
      <c r="CP12" s="214">
        <v>0</v>
      </c>
      <c r="CQ12" s="214">
        <v>0</v>
      </c>
      <c r="CR12" s="214">
        <v>0</v>
      </c>
      <c r="CS12" s="214">
        <v>0</v>
      </c>
      <c r="CT12" s="214">
        <v>0</v>
      </c>
      <c r="CU12" s="214">
        <v>0</v>
      </c>
      <c r="CV12" s="214">
        <v>6208</v>
      </c>
      <c r="CW12" s="214">
        <v>0</v>
      </c>
      <c r="CX12" s="214">
        <v>0</v>
      </c>
      <c r="CY12" s="214">
        <v>0</v>
      </c>
      <c r="CZ12" s="214">
        <v>0</v>
      </c>
      <c r="DA12" s="214">
        <v>0</v>
      </c>
      <c r="DB12" s="214">
        <v>0</v>
      </c>
      <c r="DC12" s="214">
        <v>0</v>
      </c>
      <c r="DD12" s="214">
        <v>0</v>
      </c>
      <c r="DE12" s="214">
        <v>0</v>
      </c>
      <c r="DF12" s="214">
        <v>702</v>
      </c>
      <c r="DG12" s="214">
        <v>2697885</v>
      </c>
      <c r="DH12" s="214"/>
      <c r="DI12" s="215" t="s">
        <v>47</v>
      </c>
      <c r="DJ12" s="216">
        <v>1111847</v>
      </c>
      <c r="DK12" s="216">
        <v>0</v>
      </c>
      <c r="DL12" s="216">
        <v>167727</v>
      </c>
      <c r="DM12" s="216">
        <v>27157</v>
      </c>
      <c r="DN12" s="216">
        <v>11028</v>
      </c>
      <c r="DO12" s="216">
        <v>4</v>
      </c>
      <c r="DP12" s="216">
        <v>202645</v>
      </c>
      <c r="DQ12" s="216">
        <v>22976</v>
      </c>
      <c r="DR12" s="216">
        <v>1220</v>
      </c>
      <c r="DS12" s="216">
        <v>101758</v>
      </c>
      <c r="DT12" s="216">
        <v>66896</v>
      </c>
      <c r="DU12" s="216">
        <v>26080</v>
      </c>
      <c r="DV12" s="216">
        <v>3710</v>
      </c>
      <c r="DW12" s="216">
        <v>21722</v>
      </c>
      <c r="DX12" s="216">
        <v>55790</v>
      </c>
      <c r="DY12" s="216">
        <v>6172</v>
      </c>
      <c r="DZ12" s="216">
        <v>6749</v>
      </c>
      <c r="EA12" s="216">
        <v>300175</v>
      </c>
      <c r="EB12" s="216">
        <v>0</v>
      </c>
      <c r="EC12" s="216">
        <v>90038</v>
      </c>
      <c r="ED12" s="216">
        <v>0</v>
      </c>
      <c r="EE12" s="216">
        <v>0</v>
      </c>
      <c r="EF12" s="216">
        <v>0</v>
      </c>
      <c r="EG12" s="216">
        <v>0</v>
      </c>
      <c r="EH12" s="216">
        <v>1222</v>
      </c>
      <c r="EI12" s="216">
        <v>0</v>
      </c>
      <c r="EJ12" s="216">
        <v>0</v>
      </c>
      <c r="EK12" s="216">
        <v>3</v>
      </c>
      <c r="EL12" s="216">
        <v>0</v>
      </c>
      <c r="EM12" s="216">
        <v>0</v>
      </c>
      <c r="EN12" s="216">
        <v>0</v>
      </c>
      <c r="EO12" s="216">
        <v>0</v>
      </c>
      <c r="EP12" s="216">
        <v>0</v>
      </c>
      <c r="EQ12" s="216">
        <v>0</v>
      </c>
      <c r="ER12" s="216">
        <v>0</v>
      </c>
      <c r="ES12" s="216">
        <v>1225</v>
      </c>
      <c r="ET12" s="216">
        <v>0</v>
      </c>
      <c r="EU12" s="216">
        <v>0</v>
      </c>
      <c r="EV12" s="216">
        <v>0</v>
      </c>
      <c r="EW12" s="216">
        <v>0</v>
      </c>
      <c r="EX12" s="216">
        <v>0</v>
      </c>
      <c r="EY12" s="216">
        <v>0</v>
      </c>
      <c r="EZ12" s="216">
        <v>18</v>
      </c>
      <c r="FA12" s="216">
        <v>0</v>
      </c>
      <c r="FB12" s="216">
        <v>0</v>
      </c>
      <c r="FC12" s="216">
        <v>0</v>
      </c>
      <c r="FD12" s="216">
        <v>0</v>
      </c>
      <c r="FE12" s="216">
        <v>0</v>
      </c>
      <c r="FF12" s="216">
        <v>0</v>
      </c>
      <c r="FG12" s="216">
        <v>0</v>
      </c>
      <c r="FH12" s="216">
        <v>0</v>
      </c>
      <c r="FI12" s="216">
        <v>0</v>
      </c>
      <c r="FJ12" s="216">
        <v>16</v>
      </c>
      <c r="FK12" s="216">
        <v>1113106</v>
      </c>
    </row>
    <row r="13" spans="1:167" x14ac:dyDescent="0.35">
      <c r="A13" s="203" t="s">
        <v>46</v>
      </c>
      <c r="B13" s="213">
        <f t="shared" si="4"/>
        <v>4080482</v>
      </c>
      <c r="C13" s="213">
        <f t="shared" si="4"/>
        <v>274896</v>
      </c>
      <c r="D13" s="213">
        <f t="shared" si="4"/>
        <v>73633</v>
      </c>
      <c r="E13" s="213">
        <f t="shared" si="4"/>
        <v>39518</v>
      </c>
      <c r="F13" s="213">
        <f t="shared" si="4"/>
        <v>40139</v>
      </c>
      <c r="G13" s="213">
        <f t="shared" si="4"/>
        <v>67930</v>
      </c>
      <c r="H13" s="213">
        <f t="shared" si="4"/>
        <v>261795</v>
      </c>
      <c r="I13" s="213">
        <f t="shared" si="4"/>
        <v>57313</v>
      </c>
      <c r="J13" s="213">
        <f t="shared" si="4"/>
        <v>21665</v>
      </c>
      <c r="K13" s="213">
        <f t="shared" si="4"/>
        <v>57081</v>
      </c>
      <c r="L13" s="213">
        <f t="shared" si="4"/>
        <v>144099</v>
      </c>
      <c r="M13" s="213">
        <f t="shared" si="4"/>
        <v>227334</v>
      </c>
      <c r="N13" s="213">
        <f t="shared" si="4"/>
        <v>16794</v>
      </c>
      <c r="O13" s="213">
        <f t="shared" si="4"/>
        <v>25108</v>
      </c>
      <c r="P13" s="213">
        <f t="shared" si="4"/>
        <v>599850</v>
      </c>
      <c r="Q13" s="213">
        <f t="shared" si="4"/>
        <v>98289</v>
      </c>
      <c r="R13" s="213">
        <f t="shared" si="5"/>
        <v>205008</v>
      </c>
      <c r="S13" s="213">
        <f t="shared" si="5"/>
        <v>1975987</v>
      </c>
      <c r="T13" s="213">
        <f t="shared" si="5"/>
        <v>55737</v>
      </c>
      <c r="U13" s="213">
        <f t="shared" si="5"/>
        <v>113202</v>
      </c>
      <c r="V13" s="213">
        <f t="shared" si="5"/>
        <v>381677</v>
      </c>
      <c r="W13" s="213">
        <f t="shared" si="5"/>
        <v>70550</v>
      </c>
      <c r="X13" s="213">
        <f t="shared" si="5"/>
        <v>776587</v>
      </c>
      <c r="Y13" s="213">
        <f t="shared" si="5"/>
        <v>86710</v>
      </c>
      <c r="Z13" s="213">
        <f t="shared" si="5"/>
        <v>182410</v>
      </c>
      <c r="AA13" s="213">
        <f t="shared" si="5"/>
        <v>20284</v>
      </c>
      <c r="AB13" s="213">
        <f t="shared" si="5"/>
        <v>6237</v>
      </c>
      <c r="AC13" s="213">
        <f t="shared" si="5"/>
        <v>5873</v>
      </c>
      <c r="AD13" s="213">
        <f t="shared" si="5"/>
        <v>41480</v>
      </c>
      <c r="AE13" s="213">
        <f t="shared" si="5"/>
        <v>124822</v>
      </c>
      <c r="AF13" s="213">
        <f t="shared" si="5"/>
        <v>24266</v>
      </c>
      <c r="AG13" s="213">
        <f t="shared" si="5"/>
        <v>21058</v>
      </c>
      <c r="AH13" s="213">
        <f t="shared" si="6"/>
        <v>5484</v>
      </c>
      <c r="AI13" s="213">
        <f t="shared" si="6"/>
        <v>10228</v>
      </c>
      <c r="AJ13" s="213">
        <f t="shared" si="6"/>
        <v>21117</v>
      </c>
      <c r="AK13" s="213">
        <f t="shared" si="6"/>
        <v>1778783</v>
      </c>
      <c r="AL13" s="213">
        <f t="shared" si="6"/>
        <v>83652</v>
      </c>
      <c r="AM13" s="213">
        <f t="shared" si="6"/>
        <v>16835</v>
      </c>
      <c r="AN13" s="213">
        <f t="shared" si="6"/>
        <v>32367</v>
      </c>
      <c r="AO13" s="213">
        <f t="shared" si="6"/>
        <v>316964</v>
      </c>
      <c r="AP13" s="213">
        <f t="shared" si="6"/>
        <v>153541</v>
      </c>
      <c r="AQ13" s="213">
        <f t="shared" si="6"/>
        <v>312286</v>
      </c>
      <c r="AR13" s="213">
        <f t="shared" si="6"/>
        <v>14794</v>
      </c>
      <c r="AS13" s="213">
        <f t="shared" si="6"/>
        <v>907508</v>
      </c>
      <c r="AT13" s="213">
        <f t="shared" si="6"/>
        <v>1180641</v>
      </c>
      <c r="AU13" s="213">
        <f t="shared" si="6"/>
        <v>153194</v>
      </c>
      <c r="AV13" s="213">
        <f t="shared" si="6"/>
        <v>199581</v>
      </c>
      <c r="AW13" s="213">
        <f t="shared" si="6"/>
        <v>106534</v>
      </c>
      <c r="AX13" s="213">
        <f t="shared" si="7"/>
        <v>1394454</v>
      </c>
      <c r="AY13" s="213">
        <f t="shared" si="7"/>
        <v>5598</v>
      </c>
      <c r="AZ13" s="213">
        <f t="shared" si="7"/>
        <v>3412</v>
      </c>
      <c r="BA13" s="213">
        <f t="shared" si="7"/>
        <v>19846</v>
      </c>
      <c r="BB13" s="213">
        <f t="shared" si="7"/>
        <v>60245</v>
      </c>
      <c r="BC13" s="213">
        <f t="shared" si="7"/>
        <v>11095613</v>
      </c>
      <c r="BD13" s="171"/>
      <c r="BE13" s="203" t="s">
        <v>46</v>
      </c>
      <c r="BF13" s="214">
        <v>1613779</v>
      </c>
      <c r="BG13" s="214">
        <v>261548</v>
      </c>
      <c r="BH13" s="214">
        <v>56204</v>
      </c>
      <c r="BI13" s="214">
        <v>32839</v>
      </c>
      <c r="BJ13" s="214">
        <v>30138</v>
      </c>
      <c r="BK13" s="214">
        <v>57410</v>
      </c>
      <c r="BL13" s="214">
        <v>168524</v>
      </c>
      <c r="BM13" s="214">
        <v>39303</v>
      </c>
      <c r="BN13" s="214">
        <v>1167</v>
      </c>
      <c r="BO13" s="214">
        <v>31286</v>
      </c>
      <c r="BP13" s="214">
        <v>92892</v>
      </c>
      <c r="BQ13" s="214">
        <v>159041</v>
      </c>
      <c r="BR13" s="214">
        <v>14083</v>
      </c>
      <c r="BS13" s="214">
        <v>19585</v>
      </c>
      <c r="BT13" s="214">
        <v>394822</v>
      </c>
      <c r="BU13" s="214">
        <v>72412</v>
      </c>
      <c r="BV13" s="214">
        <v>133123</v>
      </c>
      <c r="BW13" s="214">
        <v>170143</v>
      </c>
      <c r="BX13" s="214">
        <v>54084</v>
      </c>
      <c r="BY13" s="214">
        <v>86723</v>
      </c>
      <c r="BZ13" s="214">
        <v>381677</v>
      </c>
      <c r="CA13" s="214">
        <v>70519</v>
      </c>
      <c r="CB13" s="214">
        <v>774632</v>
      </c>
      <c r="CC13" s="214">
        <v>82338</v>
      </c>
      <c r="CD13" s="214">
        <v>58859</v>
      </c>
      <c r="CE13" s="214">
        <v>19562</v>
      </c>
      <c r="CF13" s="214">
        <v>5969</v>
      </c>
      <c r="CG13" s="214">
        <v>4588</v>
      </c>
      <c r="CH13" s="214">
        <v>41480</v>
      </c>
      <c r="CI13" s="214">
        <v>123113</v>
      </c>
      <c r="CJ13" s="214">
        <v>24091</v>
      </c>
      <c r="CK13" s="214">
        <v>21058</v>
      </c>
      <c r="CL13" s="214">
        <v>5048</v>
      </c>
      <c r="CM13" s="214">
        <v>10228</v>
      </c>
      <c r="CN13" s="214">
        <v>20508</v>
      </c>
      <c r="CO13" s="214">
        <v>1643670</v>
      </c>
      <c r="CP13" s="214">
        <v>80433</v>
      </c>
      <c r="CQ13" s="214">
        <v>16758</v>
      </c>
      <c r="CR13" s="214">
        <v>32169</v>
      </c>
      <c r="CS13" s="214">
        <v>316964</v>
      </c>
      <c r="CT13" s="214">
        <v>153541</v>
      </c>
      <c r="CU13" s="214">
        <v>306721</v>
      </c>
      <c r="CV13" s="214">
        <v>14701</v>
      </c>
      <c r="CW13" s="214">
        <v>795316</v>
      </c>
      <c r="CX13" s="214">
        <v>626252</v>
      </c>
      <c r="CY13" s="214">
        <v>151447</v>
      </c>
      <c r="CZ13" s="214">
        <v>154727</v>
      </c>
      <c r="DA13" s="214">
        <v>26573</v>
      </c>
      <c r="DB13" s="214">
        <v>706495</v>
      </c>
      <c r="DC13" s="214">
        <v>5588</v>
      </c>
      <c r="DD13" s="214">
        <v>3412</v>
      </c>
      <c r="DE13" s="214">
        <v>19654</v>
      </c>
      <c r="DF13" s="214">
        <v>57195</v>
      </c>
      <c r="DG13" s="214">
        <v>6986943</v>
      </c>
      <c r="DH13" s="214"/>
      <c r="DI13" s="215" t="s">
        <v>46</v>
      </c>
      <c r="DJ13" s="216">
        <v>2466703</v>
      </c>
      <c r="DK13" s="216">
        <v>13348</v>
      </c>
      <c r="DL13" s="216">
        <v>17429</v>
      </c>
      <c r="DM13" s="216">
        <v>6679</v>
      </c>
      <c r="DN13" s="216">
        <v>10001</v>
      </c>
      <c r="DO13" s="216">
        <v>10520</v>
      </c>
      <c r="DP13" s="216">
        <v>93271</v>
      </c>
      <c r="DQ13" s="216">
        <v>18010</v>
      </c>
      <c r="DR13" s="216">
        <v>20498</v>
      </c>
      <c r="DS13" s="216">
        <v>25795</v>
      </c>
      <c r="DT13" s="216">
        <v>51207</v>
      </c>
      <c r="DU13" s="216">
        <v>68293</v>
      </c>
      <c r="DV13" s="216">
        <v>2711</v>
      </c>
      <c r="DW13" s="216">
        <v>5523</v>
      </c>
      <c r="DX13" s="216">
        <v>205028</v>
      </c>
      <c r="DY13" s="216">
        <v>25877</v>
      </c>
      <c r="DZ13" s="216">
        <v>71885</v>
      </c>
      <c r="EA13" s="216">
        <v>1805844</v>
      </c>
      <c r="EB13" s="216">
        <v>1653</v>
      </c>
      <c r="EC13" s="216">
        <v>26479</v>
      </c>
      <c r="ED13" s="216">
        <v>0</v>
      </c>
      <c r="EE13" s="216">
        <v>31</v>
      </c>
      <c r="EF13" s="216">
        <v>1955</v>
      </c>
      <c r="EG13" s="216">
        <v>4372</v>
      </c>
      <c r="EH13" s="216">
        <v>123551</v>
      </c>
      <c r="EI13" s="216">
        <v>722</v>
      </c>
      <c r="EJ13" s="216">
        <v>268</v>
      </c>
      <c r="EK13" s="216">
        <v>1285</v>
      </c>
      <c r="EL13" s="216">
        <v>0</v>
      </c>
      <c r="EM13" s="216">
        <v>1709</v>
      </c>
      <c r="EN13" s="216">
        <v>175</v>
      </c>
      <c r="EO13" s="216">
        <v>0</v>
      </c>
      <c r="EP13" s="216">
        <v>436</v>
      </c>
      <c r="EQ13" s="216">
        <v>0</v>
      </c>
      <c r="ER13" s="216">
        <v>609</v>
      </c>
      <c r="ES13" s="216">
        <v>135113</v>
      </c>
      <c r="ET13" s="216">
        <v>3219</v>
      </c>
      <c r="EU13" s="216">
        <v>77</v>
      </c>
      <c r="EV13" s="216">
        <v>198</v>
      </c>
      <c r="EW13" s="216">
        <v>0</v>
      </c>
      <c r="EX13" s="216">
        <v>0</v>
      </c>
      <c r="EY13" s="216">
        <v>5565</v>
      </c>
      <c r="EZ13" s="216">
        <v>93</v>
      </c>
      <c r="FA13" s="216">
        <v>112192</v>
      </c>
      <c r="FB13" s="216">
        <v>554389</v>
      </c>
      <c r="FC13" s="216">
        <v>1747</v>
      </c>
      <c r="FD13" s="216">
        <v>44854</v>
      </c>
      <c r="FE13" s="216">
        <v>79961</v>
      </c>
      <c r="FF13" s="216">
        <v>687959</v>
      </c>
      <c r="FG13" s="216">
        <v>10</v>
      </c>
      <c r="FH13" s="216">
        <v>0</v>
      </c>
      <c r="FI13" s="216">
        <v>192</v>
      </c>
      <c r="FJ13" s="216">
        <v>3050</v>
      </c>
      <c r="FK13" s="216">
        <v>4108670</v>
      </c>
    </row>
    <row r="14" spans="1:167" x14ac:dyDescent="0.35">
      <c r="A14" s="203" t="s">
        <v>45</v>
      </c>
      <c r="B14" s="213">
        <f t="shared" si="4"/>
        <v>2022997</v>
      </c>
      <c r="C14" s="213">
        <f t="shared" si="4"/>
        <v>10310</v>
      </c>
      <c r="D14" s="213">
        <f t="shared" si="4"/>
        <v>6913</v>
      </c>
      <c r="E14" s="213">
        <f t="shared" si="4"/>
        <v>2698</v>
      </c>
      <c r="F14" s="213">
        <f t="shared" si="4"/>
        <v>3463</v>
      </c>
      <c r="G14" s="213">
        <f t="shared" si="4"/>
        <v>16111</v>
      </c>
      <c r="H14" s="213">
        <f t="shared" si="4"/>
        <v>40311</v>
      </c>
      <c r="I14" s="213">
        <f t="shared" si="4"/>
        <v>7883</v>
      </c>
      <c r="J14" s="213">
        <f t="shared" si="4"/>
        <v>4338</v>
      </c>
      <c r="K14" s="213">
        <f t="shared" si="4"/>
        <v>15393</v>
      </c>
      <c r="L14" s="213">
        <f t="shared" si="4"/>
        <v>9842</v>
      </c>
      <c r="M14" s="213">
        <f t="shared" si="4"/>
        <v>54943</v>
      </c>
      <c r="N14" s="213">
        <f t="shared" si="4"/>
        <v>5171</v>
      </c>
      <c r="O14" s="213">
        <f t="shared" si="4"/>
        <v>11275</v>
      </c>
      <c r="P14" s="213">
        <f t="shared" si="4"/>
        <v>286776</v>
      </c>
      <c r="Q14" s="213">
        <f t="shared" si="4"/>
        <v>45264</v>
      </c>
      <c r="R14" s="213">
        <f t="shared" si="5"/>
        <v>59201</v>
      </c>
      <c r="S14" s="213">
        <f t="shared" si="5"/>
        <v>1408192</v>
      </c>
      <c r="T14" s="213">
        <f t="shared" si="5"/>
        <v>1878</v>
      </c>
      <c r="U14" s="213">
        <f t="shared" si="5"/>
        <v>43345</v>
      </c>
      <c r="V14" s="213">
        <f t="shared" si="5"/>
        <v>30477</v>
      </c>
      <c r="W14" s="213">
        <f t="shared" si="5"/>
        <v>5481</v>
      </c>
      <c r="X14" s="213">
        <f t="shared" si="5"/>
        <v>152668</v>
      </c>
      <c r="Y14" s="213">
        <f t="shared" si="5"/>
        <v>12762</v>
      </c>
      <c r="Z14" s="213">
        <f t="shared" si="5"/>
        <v>104420</v>
      </c>
      <c r="AA14" s="213">
        <f t="shared" si="5"/>
        <v>3302</v>
      </c>
      <c r="AB14" s="213">
        <f t="shared" si="5"/>
        <v>2205</v>
      </c>
      <c r="AC14" s="213">
        <f t="shared" si="5"/>
        <v>489</v>
      </c>
      <c r="AD14" s="213">
        <f t="shared" si="5"/>
        <v>43718</v>
      </c>
      <c r="AE14" s="213">
        <f t="shared" si="5"/>
        <v>46832</v>
      </c>
      <c r="AF14" s="213">
        <f t="shared" si="5"/>
        <v>9251</v>
      </c>
      <c r="AG14" s="213">
        <f t="shared" si="5"/>
        <v>5815</v>
      </c>
      <c r="AH14" s="213">
        <f t="shared" si="6"/>
        <v>1384</v>
      </c>
      <c r="AI14" s="213">
        <f t="shared" si="6"/>
        <v>1050</v>
      </c>
      <c r="AJ14" s="213">
        <f t="shared" si="6"/>
        <v>2898</v>
      </c>
      <c r="AK14" s="213">
        <f t="shared" si="6"/>
        <v>422752</v>
      </c>
      <c r="AL14" s="213">
        <f t="shared" si="6"/>
        <v>4895</v>
      </c>
      <c r="AM14" s="213">
        <f t="shared" si="6"/>
        <v>994</v>
      </c>
      <c r="AN14" s="213">
        <f t="shared" si="6"/>
        <v>2227</v>
      </c>
      <c r="AO14" s="213">
        <f t="shared" si="6"/>
        <v>88848</v>
      </c>
      <c r="AP14" s="213">
        <f t="shared" si="6"/>
        <v>20072</v>
      </c>
      <c r="AQ14" s="213">
        <f t="shared" si="6"/>
        <v>30397</v>
      </c>
      <c r="AR14" s="213">
        <f t="shared" si="6"/>
        <v>1245</v>
      </c>
      <c r="AS14" s="213">
        <f t="shared" si="6"/>
        <v>583687</v>
      </c>
      <c r="AT14" s="213">
        <f t="shared" si="6"/>
        <v>638765</v>
      </c>
      <c r="AU14" s="213">
        <f t="shared" si="6"/>
        <v>5150</v>
      </c>
      <c r="AV14" s="213">
        <f t="shared" si="6"/>
        <v>110772</v>
      </c>
      <c r="AW14" s="213">
        <f t="shared" si="6"/>
        <v>3790</v>
      </c>
      <c r="AX14" s="213">
        <f t="shared" si="7"/>
        <v>24485</v>
      </c>
      <c r="AY14" s="213">
        <f t="shared" si="7"/>
        <v>28702</v>
      </c>
      <c r="AZ14" s="213">
        <f t="shared" si="7"/>
        <v>1354</v>
      </c>
      <c r="BA14" s="213">
        <f t="shared" si="7"/>
        <v>2340</v>
      </c>
      <c r="BB14" s="213">
        <f t="shared" si="7"/>
        <v>7072</v>
      </c>
      <c r="BC14" s="213">
        <f t="shared" si="7"/>
        <v>4010854</v>
      </c>
      <c r="BD14" s="171"/>
      <c r="BE14" s="203" t="s">
        <v>45</v>
      </c>
      <c r="BF14" s="214">
        <v>411237</v>
      </c>
      <c r="BG14" s="214">
        <v>9373</v>
      </c>
      <c r="BH14" s="214">
        <v>5361</v>
      </c>
      <c r="BI14" s="214">
        <v>2135</v>
      </c>
      <c r="BJ14" s="214">
        <v>2579</v>
      </c>
      <c r="BK14" s="214">
        <v>13874</v>
      </c>
      <c r="BL14" s="214">
        <v>28558</v>
      </c>
      <c r="BM14" s="214">
        <v>5110</v>
      </c>
      <c r="BN14" s="214">
        <v>157</v>
      </c>
      <c r="BO14" s="214">
        <v>6303</v>
      </c>
      <c r="BP14" s="214">
        <v>4274</v>
      </c>
      <c r="BQ14" s="214">
        <v>39147</v>
      </c>
      <c r="BR14" s="214">
        <v>4327</v>
      </c>
      <c r="BS14" s="214">
        <v>8454</v>
      </c>
      <c r="BT14" s="214">
        <v>184648</v>
      </c>
      <c r="BU14" s="214">
        <v>29391</v>
      </c>
      <c r="BV14" s="214">
        <v>40986</v>
      </c>
      <c r="BW14" s="214">
        <v>22413</v>
      </c>
      <c r="BX14" s="214">
        <v>1302</v>
      </c>
      <c r="BY14" s="214">
        <v>12218</v>
      </c>
      <c r="BZ14" s="214">
        <v>30477</v>
      </c>
      <c r="CA14" s="214">
        <v>5475</v>
      </c>
      <c r="CB14" s="214">
        <v>152309</v>
      </c>
      <c r="CC14" s="214">
        <v>12167</v>
      </c>
      <c r="CD14" s="214">
        <v>20884</v>
      </c>
      <c r="CE14" s="214">
        <v>3057</v>
      </c>
      <c r="CF14" s="214">
        <v>2060</v>
      </c>
      <c r="CG14" s="214">
        <v>205</v>
      </c>
      <c r="CH14" s="214">
        <v>43718</v>
      </c>
      <c r="CI14" s="214">
        <v>46126</v>
      </c>
      <c r="CJ14" s="214">
        <v>8947</v>
      </c>
      <c r="CK14" s="214">
        <v>5815</v>
      </c>
      <c r="CL14" s="214">
        <v>1290</v>
      </c>
      <c r="CM14" s="214">
        <v>1050</v>
      </c>
      <c r="CN14" s="214">
        <v>2858</v>
      </c>
      <c r="CO14" s="214">
        <v>336438</v>
      </c>
      <c r="CP14" s="214">
        <v>4711</v>
      </c>
      <c r="CQ14" s="214">
        <v>992</v>
      </c>
      <c r="CR14" s="214">
        <v>2175</v>
      </c>
      <c r="CS14" s="214">
        <v>88848</v>
      </c>
      <c r="CT14" s="214">
        <v>20072</v>
      </c>
      <c r="CU14" s="214">
        <v>27349</v>
      </c>
      <c r="CV14" s="214">
        <v>1240</v>
      </c>
      <c r="CW14" s="214">
        <v>508515</v>
      </c>
      <c r="CX14" s="214">
        <v>265087</v>
      </c>
      <c r="CY14" s="214">
        <v>4840</v>
      </c>
      <c r="CZ14" s="214">
        <v>84542</v>
      </c>
      <c r="DA14" s="214">
        <v>596</v>
      </c>
      <c r="DB14" s="214">
        <v>23470</v>
      </c>
      <c r="DC14" s="214">
        <v>28702</v>
      </c>
      <c r="DD14" s="214">
        <v>1354</v>
      </c>
      <c r="DE14" s="214">
        <v>1799</v>
      </c>
      <c r="DF14" s="214">
        <v>5334</v>
      </c>
      <c r="DG14" s="214">
        <v>1826674</v>
      </c>
      <c r="DH14" s="214"/>
      <c r="DI14" s="215" t="s">
        <v>45</v>
      </c>
      <c r="DJ14" s="216">
        <v>1611760</v>
      </c>
      <c r="DK14" s="216">
        <v>937</v>
      </c>
      <c r="DL14" s="216">
        <v>1552</v>
      </c>
      <c r="DM14" s="216">
        <v>563</v>
      </c>
      <c r="DN14" s="216">
        <v>884</v>
      </c>
      <c r="DO14" s="216">
        <v>2237</v>
      </c>
      <c r="DP14" s="216">
        <v>11753</v>
      </c>
      <c r="DQ14" s="216">
        <v>2773</v>
      </c>
      <c r="DR14" s="216">
        <v>4181</v>
      </c>
      <c r="DS14" s="216">
        <v>9090</v>
      </c>
      <c r="DT14" s="216">
        <v>5568</v>
      </c>
      <c r="DU14" s="216">
        <v>15796</v>
      </c>
      <c r="DV14" s="216">
        <v>844</v>
      </c>
      <c r="DW14" s="216">
        <v>2821</v>
      </c>
      <c r="DX14" s="216">
        <v>102128</v>
      </c>
      <c r="DY14" s="216">
        <v>15873</v>
      </c>
      <c r="DZ14" s="216">
        <v>18215</v>
      </c>
      <c r="EA14" s="216">
        <v>1385779</v>
      </c>
      <c r="EB14" s="216">
        <v>576</v>
      </c>
      <c r="EC14" s="216">
        <v>31127</v>
      </c>
      <c r="ED14" s="216">
        <v>0</v>
      </c>
      <c r="EE14" s="216">
        <v>6</v>
      </c>
      <c r="EF14" s="216">
        <v>359</v>
      </c>
      <c r="EG14" s="216">
        <v>595</v>
      </c>
      <c r="EH14" s="216">
        <v>83536</v>
      </c>
      <c r="EI14" s="216">
        <v>245</v>
      </c>
      <c r="EJ14" s="216">
        <v>145</v>
      </c>
      <c r="EK14" s="216">
        <v>284</v>
      </c>
      <c r="EL14" s="216">
        <v>0</v>
      </c>
      <c r="EM14" s="216">
        <v>706</v>
      </c>
      <c r="EN14" s="216">
        <v>304</v>
      </c>
      <c r="EO14" s="216">
        <v>0</v>
      </c>
      <c r="EP14" s="216">
        <v>94</v>
      </c>
      <c r="EQ14" s="216">
        <v>0</v>
      </c>
      <c r="ER14" s="216">
        <v>40</v>
      </c>
      <c r="ES14" s="216">
        <v>86314</v>
      </c>
      <c r="ET14" s="216">
        <v>184</v>
      </c>
      <c r="EU14" s="216">
        <v>2</v>
      </c>
      <c r="EV14" s="216">
        <v>52</v>
      </c>
      <c r="EW14" s="216">
        <v>0</v>
      </c>
      <c r="EX14" s="216">
        <v>0</v>
      </c>
      <c r="EY14" s="216">
        <v>3048</v>
      </c>
      <c r="EZ14" s="216">
        <v>5</v>
      </c>
      <c r="FA14" s="216">
        <v>75172</v>
      </c>
      <c r="FB14" s="216">
        <v>373678</v>
      </c>
      <c r="FC14" s="216">
        <v>310</v>
      </c>
      <c r="FD14" s="216">
        <v>26230</v>
      </c>
      <c r="FE14" s="216">
        <v>3194</v>
      </c>
      <c r="FF14" s="216">
        <v>1015</v>
      </c>
      <c r="FG14" s="216">
        <v>0</v>
      </c>
      <c r="FH14" s="216">
        <v>0</v>
      </c>
      <c r="FI14" s="216">
        <v>541</v>
      </c>
      <c r="FJ14" s="216">
        <v>1738</v>
      </c>
      <c r="FK14" s="216">
        <v>2184180</v>
      </c>
    </row>
    <row r="15" spans="1:167" x14ac:dyDescent="0.35">
      <c r="A15" s="203" t="s">
        <v>44</v>
      </c>
      <c r="B15" s="213">
        <f t="shared" si="4"/>
        <v>1480952</v>
      </c>
      <c r="C15" s="213">
        <f t="shared" si="4"/>
        <v>28034</v>
      </c>
      <c r="D15" s="213">
        <f t="shared" si="4"/>
        <v>7915</v>
      </c>
      <c r="E15" s="213">
        <f t="shared" si="4"/>
        <v>10433</v>
      </c>
      <c r="F15" s="213">
        <f t="shared" si="4"/>
        <v>9441</v>
      </c>
      <c r="G15" s="213">
        <f t="shared" si="4"/>
        <v>1593</v>
      </c>
      <c r="H15" s="213">
        <f t="shared" si="4"/>
        <v>182486</v>
      </c>
      <c r="I15" s="213">
        <f t="shared" si="4"/>
        <v>198074</v>
      </c>
      <c r="J15" s="213">
        <f t="shared" si="4"/>
        <v>604</v>
      </c>
      <c r="K15" s="213">
        <f t="shared" si="4"/>
        <v>32570</v>
      </c>
      <c r="L15" s="213">
        <f t="shared" si="4"/>
        <v>379296</v>
      </c>
      <c r="M15" s="213">
        <f t="shared" si="4"/>
        <v>50038</v>
      </c>
      <c r="N15" s="213">
        <f t="shared" si="4"/>
        <v>440552</v>
      </c>
      <c r="O15" s="213">
        <f t="shared" si="4"/>
        <v>2122</v>
      </c>
      <c r="P15" s="213">
        <f t="shared" si="4"/>
        <v>14217</v>
      </c>
      <c r="Q15" s="213">
        <f t="shared" si="4"/>
        <v>2151</v>
      </c>
      <c r="R15" s="213">
        <f t="shared" si="5"/>
        <v>885</v>
      </c>
      <c r="S15" s="213">
        <f t="shared" si="5"/>
        <v>35274</v>
      </c>
      <c r="T15" s="213">
        <f t="shared" si="5"/>
        <v>762</v>
      </c>
      <c r="U15" s="213">
        <f t="shared" si="5"/>
        <v>112539</v>
      </c>
      <c r="V15" s="213">
        <f t="shared" si="5"/>
        <v>577546</v>
      </c>
      <c r="W15" s="213">
        <f t="shared" si="5"/>
        <v>4377</v>
      </c>
      <c r="X15" s="213">
        <f t="shared" si="5"/>
        <v>29552</v>
      </c>
      <c r="Y15" s="213">
        <f t="shared" si="5"/>
        <v>1986</v>
      </c>
      <c r="Z15" s="213">
        <f t="shared" si="5"/>
        <v>5233</v>
      </c>
      <c r="AA15" s="213">
        <f t="shared" si="5"/>
        <v>1669</v>
      </c>
      <c r="AB15" s="213">
        <f t="shared" si="5"/>
        <v>9991</v>
      </c>
      <c r="AC15" s="213">
        <f t="shared" si="5"/>
        <v>2784</v>
      </c>
      <c r="AD15" s="213">
        <f t="shared" si="5"/>
        <v>291</v>
      </c>
      <c r="AE15" s="213">
        <f t="shared" si="5"/>
        <v>60707</v>
      </c>
      <c r="AF15" s="213">
        <f t="shared" si="5"/>
        <v>10135</v>
      </c>
      <c r="AG15" s="213">
        <f t="shared" si="5"/>
        <v>12277</v>
      </c>
      <c r="AH15" s="213">
        <f t="shared" si="6"/>
        <v>36805</v>
      </c>
      <c r="AI15" s="213">
        <f t="shared" si="6"/>
        <v>12305</v>
      </c>
      <c r="AJ15" s="213">
        <f t="shared" si="6"/>
        <v>63765</v>
      </c>
      <c r="AK15" s="213">
        <f t="shared" si="6"/>
        <v>829423</v>
      </c>
      <c r="AL15" s="213">
        <f t="shared" si="6"/>
        <v>1518</v>
      </c>
      <c r="AM15" s="213">
        <f t="shared" si="6"/>
        <v>105</v>
      </c>
      <c r="AN15" s="213">
        <f t="shared" si="6"/>
        <v>863</v>
      </c>
      <c r="AO15" s="213">
        <f t="shared" si="6"/>
        <v>24593</v>
      </c>
      <c r="AP15" s="213">
        <f t="shared" si="6"/>
        <v>586</v>
      </c>
      <c r="AQ15" s="213">
        <f t="shared" si="6"/>
        <v>2288</v>
      </c>
      <c r="AR15" s="213">
        <f t="shared" si="6"/>
        <v>10071</v>
      </c>
      <c r="AS15" s="213">
        <f t="shared" si="6"/>
        <v>2575</v>
      </c>
      <c r="AT15" s="213">
        <f t="shared" si="6"/>
        <v>19999</v>
      </c>
      <c r="AU15" s="213">
        <f t="shared" si="6"/>
        <v>60621</v>
      </c>
      <c r="AV15" s="213">
        <f t="shared" si="6"/>
        <v>742</v>
      </c>
      <c r="AW15" s="213">
        <f t="shared" si="6"/>
        <v>11</v>
      </c>
      <c r="AX15" s="213">
        <f t="shared" si="7"/>
        <v>2968</v>
      </c>
      <c r="AY15" s="213">
        <f t="shared" si="7"/>
        <v>164</v>
      </c>
      <c r="AZ15" s="213">
        <f t="shared" si="7"/>
        <v>53</v>
      </c>
      <c r="BA15" s="213">
        <f t="shared" si="7"/>
        <v>56</v>
      </c>
      <c r="BB15" s="213">
        <f t="shared" si="7"/>
        <v>4861</v>
      </c>
      <c r="BC15" s="213">
        <f t="shared" si="7"/>
        <v>2470483</v>
      </c>
      <c r="BD15" s="171"/>
      <c r="BE15" s="203" t="s">
        <v>44</v>
      </c>
      <c r="BF15" s="214">
        <v>1114561</v>
      </c>
      <c r="BG15" s="214">
        <v>25535</v>
      </c>
      <c r="BH15" s="214">
        <v>5671</v>
      </c>
      <c r="BI15" s="214">
        <v>7783</v>
      </c>
      <c r="BJ15" s="214">
        <v>7687</v>
      </c>
      <c r="BK15" s="214">
        <v>1583</v>
      </c>
      <c r="BL15" s="214">
        <v>119688</v>
      </c>
      <c r="BM15" s="214">
        <v>129394</v>
      </c>
      <c r="BN15" s="214">
        <v>561</v>
      </c>
      <c r="BO15" s="214">
        <v>8177</v>
      </c>
      <c r="BP15" s="214">
        <v>262366</v>
      </c>
      <c r="BQ15" s="214">
        <v>21840</v>
      </c>
      <c r="BR15" s="214">
        <v>409916</v>
      </c>
      <c r="BS15" s="214">
        <v>1933</v>
      </c>
      <c r="BT15" s="214">
        <v>11317</v>
      </c>
      <c r="BU15" s="214">
        <v>1963</v>
      </c>
      <c r="BV15" s="214">
        <v>845</v>
      </c>
      <c r="BW15" s="214">
        <v>23796</v>
      </c>
      <c r="BX15" s="214">
        <v>518</v>
      </c>
      <c r="BY15" s="214">
        <v>99523</v>
      </c>
      <c r="BZ15" s="214">
        <v>577546</v>
      </c>
      <c r="CA15" s="214">
        <v>4377</v>
      </c>
      <c r="CB15" s="214">
        <v>29552</v>
      </c>
      <c r="CC15" s="214">
        <v>1972</v>
      </c>
      <c r="CD15" s="214">
        <v>3110</v>
      </c>
      <c r="CE15" s="214">
        <v>1669</v>
      </c>
      <c r="CF15" s="214">
        <v>9990</v>
      </c>
      <c r="CG15" s="214">
        <v>2783</v>
      </c>
      <c r="CH15" s="214">
        <v>291</v>
      </c>
      <c r="CI15" s="214">
        <v>60707</v>
      </c>
      <c r="CJ15" s="214">
        <v>10135</v>
      </c>
      <c r="CK15" s="214">
        <v>12277</v>
      </c>
      <c r="CL15" s="214">
        <v>36805</v>
      </c>
      <c r="CM15" s="214">
        <v>12305</v>
      </c>
      <c r="CN15" s="214">
        <v>63668</v>
      </c>
      <c r="CO15" s="214">
        <v>827187</v>
      </c>
      <c r="CP15" s="214">
        <v>1154</v>
      </c>
      <c r="CQ15" s="214">
        <v>105</v>
      </c>
      <c r="CR15" s="214">
        <v>863</v>
      </c>
      <c r="CS15" s="214">
        <v>24593</v>
      </c>
      <c r="CT15" s="214">
        <v>586</v>
      </c>
      <c r="CU15" s="214">
        <v>2225</v>
      </c>
      <c r="CV15" s="214">
        <v>10045</v>
      </c>
      <c r="CW15" s="214">
        <v>2566</v>
      </c>
      <c r="CX15" s="214">
        <v>19263</v>
      </c>
      <c r="CY15" s="214">
        <v>60300</v>
      </c>
      <c r="CZ15" s="214">
        <v>742</v>
      </c>
      <c r="DA15" s="214">
        <v>9</v>
      </c>
      <c r="DB15" s="214">
        <v>2968</v>
      </c>
      <c r="DC15" s="214">
        <v>164</v>
      </c>
      <c r="DD15" s="214">
        <v>53</v>
      </c>
      <c r="DE15" s="214">
        <v>56</v>
      </c>
      <c r="DF15" s="214">
        <v>4861</v>
      </c>
      <c r="DG15" s="214">
        <v>2097836</v>
      </c>
      <c r="DH15" s="214"/>
      <c r="DI15" s="215" t="s">
        <v>44</v>
      </c>
      <c r="DJ15" s="216">
        <v>366391</v>
      </c>
      <c r="DK15" s="216">
        <v>2499</v>
      </c>
      <c r="DL15" s="216">
        <v>2244</v>
      </c>
      <c r="DM15" s="216">
        <v>2650</v>
      </c>
      <c r="DN15" s="216">
        <v>1754</v>
      </c>
      <c r="DO15" s="216">
        <v>10</v>
      </c>
      <c r="DP15" s="216">
        <v>62798</v>
      </c>
      <c r="DQ15" s="216">
        <v>68680</v>
      </c>
      <c r="DR15" s="216">
        <v>43</v>
      </c>
      <c r="DS15" s="216">
        <v>24393</v>
      </c>
      <c r="DT15" s="216">
        <v>116930</v>
      </c>
      <c r="DU15" s="216">
        <v>28198</v>
      </c>
      <c r="DV15" s="216">
        <v>30636</v>
      </c>
      <c r="DW15" s="216">
        <v>189</v>
      </c>
      <c r="DX15" s="216">
        <v>2900</v>
      </c>
      <c r="DY15" s="216">
        <v>188</v>
      </c>
      <c r="DZ15" s="216">
        <v>40</v>
      </c>
      <c r="EA15" s="216">
        <v>11478</v>
      </c>
      <c r="EB15" s="216">
        <v>244</v>
      </c>
      <c r="EC15" s="216">
        <v>13016</v>
      </c>
      <c r="ED15" s="216">
        <v>0</v>
      </c>
      <c r="EE15" s="216">
        <v>0</v>
      </c>
      <c r="EF15" s="216">
        <v>0</v>
      </c>
      <c r="EG15" s="216">
        <v>14</v>
      </c>
      <c r="EH15" s="216">
        <v>2123</v>
      </c>
      <c r="EI15" s="216">
        <v>0</v>
      </c>
      <c r="EJ15" s="216">
        <v>1</v>
      </c>
      <c r="EK15" s="216">
        <v>1</v>
      </c>
      <c r="EL15" s="216">
        <v>0</v>
      </c>
      <c r="EM15" s="216">
        <v>0</v>
      </c>
      <c r="EN15" s="216">
        <v>0</v>
      </c>
      <c r="EO15" s="216">
        <v>0</v>
      </c>
      <c r="EP15" s="216">
        <v>0</v>
      </c>
      <c r="EQ15" s="216">
        <v>0</v>
      </c>
      <c r="ER15" s="216">
        <v>97</v>
      </c>
      <c r="ES15" s="216">
        <v>2236</v>
      </c>
      <c r="ET15" s="216">
        <v>364</v>
      </c>
      <c r="EU15" s="216">
        <v>0</v>
      </c>
      <c r="EV15" s="216">
        <v>0</v>
      </c>
      <c r="EW15" s="216">
        <v>0</v>
      </c>
      <c r="EX15" s="216">
        <v>0</v>
      </c>
      <c r="EY15" s="216">
        <v>63</v>
      </c>
      <c r="EZ15" s="216">
        <v>26</v>
      </c>
      <c r="FA15" s="216">
        <v>9</v>
      </c>
      <c r="FB15" s="216">
        <v>736</v>
      </c>
      <c r="FC15" s="216">
        <v>321</v>
      </c>
      <c r="FD15" s="216">
        <v>0</v>
      </c>
      <c r="FE15" s="216">
        <v>2</v>
      </c>
      <c r="FF15" s="216">
        <v>0</v>
      </c>
      <c r="FG15" s="216">
        <v>0</v>
      </c>
      <c r="FH15" s="216">
        <v>0</v>
      </c>
      <c r="FI15" s="216">
        <v>0</v>
      </c>
      <c r="FJ15" s="216">
        <v>0</v>
      </c>
      <c r="FK15" s="216">
        <v>372647</v>
      </c>
    </row>
    <row r="16" spans="1:167" x14ac:dyDescent="0.35">
      <c r="A16" s="203" t="s">
        <v>43</v>
      </c>
      <c r="B16" s="213">
        <f t="shared" si="4"/>
        <v>474256</v>
      </c>
      <c r="C16" s="213">
        <f t="shared" si="4"/>
        <v>11006</v>
      </c>
      <c r="D16" s="213">
        <f t="shared" si="4"/>
        <v>6599</v>
      </c>
      <c r="E16" s="213">
        <f t="shared" si="4"/>
        <v>5365</v>
      </c>
      <c r="F16" s="213">
        <f t="shared" si="4"/>
        <v>8018</v>
      </c>
      <c r="G16" s="213">
        <f t="shared" si="4"/>
        <v>13549</v>
      </c>
      <c r="H16" s="213">
        <f t="shared" si="4"/>
        <v>80398</v>
      </c>
      <c r="I16" s="213">
        <f t="shared" si="4"/>
        <v>12683</v>
      </c>
      <c r="J16" s="213">
        <f t="shared" si="4"/>
        <v>1040</v>
      </c>
      <c r="K16" s="213">
        <f t="shared" si="4"/>
        <v>24612</v>
      </c>
      <c r="L16" s="213">
        <f t="shared" si="4"/>
        <v>19634</v>
      </c>
      <c r="M16" s="213">
        <f t="shared" si="4"/>
        <v>30312</v>
      </c>
      <c r="N16" s="213">
        <f t="shared" si="4"/>
        <v>5119</v>
      </c>
      <c r="O16" s="213">
        <f t="shared" si="4"/>
        <v>5837</v>
      </c>
      <c r="P16" s="213">
        <f t="shared" si="4"/>
        <v>68815</v>
      </c>
      <c r="Q16" s="213">
        <f t="shared" si="4"/>
        <v>18675</v>
      </c>
      <c r="R16" s="213">
        <f t="shared" si="5"/>
        <v>37116</v>
      </c>
      <c r="S16" s="213">
        <f t="shared" si="5"/>
        <v>107979</v>
      </c>
      <c r="T16" s="213">
        <f t="shared" si="5"/>
        <v>4378</v>
      </c>
      <c r="U16" s="213">
        <f t="shared" si="5"/>
        <v>24127</v>
      </c>
      <c r="V16" s="213">
        <f t="shared" si="5"/>
        <v>16043</v>
      </c>
      <c r="W16" s="213">
        <f t="shared" si="5"/>
        <v>2446</v>
      </c>
      <c r="X16" s="213">
        <f t="shared" si="5"/>
        <v>53825</v>
      </c>
      <c r="Y16" s="213">
        <f t="shared" si="5"/>
        <v>10506</v>
      </c>
      <c r="Z16" s="213">
        <f t="shared" si="5"/>
        <v>40172</v>
      </c>
      <c r="AA16" s="213">
        <f t="shared" si="5"/>
        <v>5528</v>
      </c>
      <c r="AB16" s="213">
        <f t="shared" si="5"/>
        <v>1237</v>
      </c>
      <c r="AC16" s="213">
        <f t="shared" si="5"/>
        <v>270</v>
      </c>
      <c r="AD16" s="213">
        <f t="shared" si="5"/>
        <v>3057</v>
      </c>
      <c r="AE16" s="213">
        <f t="shared" si="5"/>
        <v>22185</v>
      </c>
      <c r="AF16" s="213">
        <f t="shared" si="5"/>
        <v>3900</v>
      </c>
      <c r="AG16" s="213">
        <f t="shared" si="5"/>
        <v>3744</v>
      </c>
      <c r="AH16" s="213">
        <f t="shared" si="6"/>
        <v>2498</v>
      </c>
      <c r="AI16" s="213">
        <f t="shared" si="6"/>
        <v>3869</v>
      </c>
      <c r="AJ16" s="213">
        <f t="shared" si="6"/>
        <v>2450</v>
      </c>
      <c r="AK16" s="213">
        <f t="shared" si="6"/>
        <v>171730</v>
      </c>
      <c r="AL16" s="213">
        <f t="shared" si="6"/>
        <v>6584</v>
      </c>
      <c r="AM16" s="213">
        <f t="shared" si="6"/>
        <v>1208</v>
      </c>
      <c r="AN16" s="213">
        <f t="shared" si="6"/>
        <v>1850</v>
      </c>
      <c r="AO16" s="213">
        <f t="shared" si="6"/>
        <v>32685</v>
      </c>
      <c r="AP16" s="213">
        <f t="shared" si="6"/>
        <v>3692</v>
      </c>
      <c r="AQ16" s="213">
        <f t="shared" si="6"/>
        <v>44676</v>
      </c>
      <c r="AR16" s="213">
        <f t="shared" si="6"/>
        <v>162</v>
      </c>
      <c r="AS16" s="213">
        <f t="shared" si="6"/>
        <v>814082</v>
      </c>
      <c r="AT16" s="213">
        <f t="shared" si="6"/>
        <v>96225</v>
      </c>
      <c r="AU16" s="213">
        <f t="shared" si="6"/>
        <v>5684</v>
      </c>
      <c r="AV16" s="213">
        <f t="shared" si="6"/>
        <v>13671</v>
      </c>
      <c r="AW16" s="213">
        <f t="shared" si="6"/>
        <v>1646</v>
      </c>
      <c r="AX16" s="213">
        <f t="shared" si="7"/>
        <v>32051</v>
      </c>
      <c r="AY16" s="213">
        <f t="shared" si="7"/>
        <v>67</v>
      </c>
      <c r="AZ16" s="213">
        <f t="shared" si="7"/>
        <v>104</v>
      </c>
      <c r="BA16" s="213">
        <f t="shared" si="7"/>
        <v>743</v>
      </c>
      <c r="BB16" s="213">
        <f t="shared" si="7"/>
        <v>4548</v>
      </c>
      <c r="BC16" s="213">
        <f t="shared" si="7"/>
        <v>1716670</v>
      </c>
      <c r="BD16" s="171"/>
      <c r="BE16" s="203" t="s">
        <v>43</v>
      </c>
      <c r="BF16" s="214">
        <v>133795</v>
      </c>
      <c r="BG16" s="214">
        <v>7179</v>
      </c>
      <c r="BH16" s="214">
        <v>2737</v>
      </c>
      <c r="BI16" s="214">
        <v>1702</v>
      </c>
      <c r="BJ16" s="214">
        <v>2268</v>
      </c>
      <c r="BK16" s="214">
        <v>6666</v>
      </c>
      <c r="BL16" s="214">
        <v>30363</v>
      </c>
      <c r="BM16" s="214">
        <v>5618</v>
      </c>
      <c r="BN16" s="214">
        <v>137</v>
      </c>
      <c r="BO16" s="214">
        <v>5554</v>
      </c>
      <c r="BP16" s="214">
        <v>3954</v>
      </c>
      <c r="BQ16" s="214">
        <v>15433</v>
      </c>
      <c r="BR16" s="214">
        <v>1961</v>
      </c>
      <c r="BS16" s="214">
        <v>2118</v>
      </c>
      <c r="BT16" s="214">
        <v>15357</v>
      </c>
      <c r="BU16" s="214">
        <v>5302</v>
      </c>
      <c r="BV16" s="214">
        <v>10789</v>
      </c>
      <c r="BW16" s="214">
        <v>10396</v>
      </c>
      <c r="BX16" s="214">
        <v>2613</v>
      </c>
      <c r="BY16" s="214">
        <v>10827</v>
      </c>
      <c r="BZ16" s="214">
        <v>16043</v>
      </c>
      <c r="CA16" s="214">
        <v>2440</v>
      </c>
      <c r="CB16" s="214">
        <v>53279</v>
      </c>
      <c r="CC16" s="214">
        <v>8252</v>
      </c>
      <c r="CD16" s="214">
        <v>20097</v>
      </c>
      <c r="CE16" s="214">
        <v>3958</v>
      </c>
      <c r="CF16" s="214">
        <v>1067</v>
      </c>
      <c r="CG16" s="214">
        <v>127</v>
      </c>
      <c r="CH16" s="214">
        <v>3057</v>
      </c>
      <c r="CI16" s="214">
        <v>22154</v>
      </c>
      <c r="CJ16" s="214">
        <v>3701</v>
      </c>
      <c r="CK16" s="214">
        <v>3744</v>
      </c>
      <c r="CL16" s="214">
        <v>2469</v>
      </c>
      <c r="CM16" s="214">
        <v>3869</v>
      </c>
      <c r="CN16" s="214">
        <v>2404</v>
      </c>
      <c r="CO16" s="214">
        <v>146661</v>
      </c>
      <c r="CP16" s="214">
        <v>6278</v>
      </c>
      <c r="CQ16" s="214">
        <v>1183</v>
      </c>
      <c r="CR16" s="214">
        <v>1775</v>
      </c>
      <c r="CS16" s="214">
        <v>32685</v>
      </c>
      <c r="CT16" s="214">
        <v>3692</v>
      </c>
      <c r="CU16" s="214">
        <v>35592</v>
      </c>
      <c r="CV16" s="214">
        <v>159</v>
      </c>
      <c r="CW16" s="214">
        <v>696081</v>
      </c>
      <c r="CX16" s="214">
        <v>49660</v>
      </c>
      <c r="CY16" s="214">
        <v>5203</v>
      </c>
      <c r="CZ16" s="214">
        <v>7100</v>
      </c>
      <c r="DA16" s="214">
        <v>220</v>
      </c>
      <c r="DB16" s="214">
        <v>27813</v>
      </c>
      <c r="DC16" s="214">
        <v>67</v>
      </c>
      <c r="DD16" s="214">
        <v>104</v>
      </c>
      <c r="DE16" s="214">
        <v>723</v>
      </c>
      <c r="DF16" s="214">
        <v>4117</v>
      </c>
      <c r="DG16" s="214">
        <v>1160087</v>
      </c>
      <c r="DH16" s="214"/>
      <c r="DI16" s="215" t="s">
        <v>43</v>
      </c>
      <c r="DJ16" s="216">
        <v>340461</v>
      </c>
      <c r="DK16" s="216">
        <v>3827</v>
      </c>
      <c r="DL16" s="216">
        <v>3862</v>
      </c>
      <c r="DM16" s="216">
        <v>3663</v>
      </c>
      <c r="DN16" s="216">
        <v>5750</v>
      </c>
      <c r="DO16" s="216">
        <v>6883</v>
      </c>
      <c r="DP16" s="216">
        <v>50035</v>
      </c>
      <c r="DQ16" s="216">
        <v>7065</v>
      </c>
      <c r="DR16" s="216">
        <v>903</v>
      </c>
      <c r="DS16" s="216">
        <v>19058</v>
      </c>
      <c r="DT16" s="216">
        <v>15680</v>
      </c>
      <c r="DU16" s="216">
        <v>14879</v>
      </c>
      <c r="DV16" s="216">
        <v>3158</v>
      </c>
      <c r="DW16" s="216">
        <v>3719</v>
      </c>
      <c r="DX16" s="216">
        <v>53458</v>
      </c>
      <c r="DY16" s="216">
        <v>13373</v>
      </c>
      <c r="DZ16" s="216">
        <v>26327</v>
      </c>
      <c r="EA16" s="216">
        <v>97583</v>
      </c>
      <c r="EB16" s="216">
        <v>1765</v>
      </c>
      <c r="EC16" s="216">
        <v>13300</v>
      </c>
      <c r="ED16" s="216">
        <v>0</v>
      </c>
      <c r="EE16" s="216">
        <v>6</v>
      </c>
      <c r="EF16" s="216">
        <v>546</v>
      </c>
      <c r="EG16" s="216">
        <v>2254</v>
      </c>
      <c r="EH16" s="216">
        <v>20075</v>
      </c>
      <c r="EI16" s="216">
        <v>1570</v>
      </c>
      <c r="EJ16" s="216">
        <v>170</v>
      </c>
      <c r="EK16" s="216">
        <v>143</v>
      </c>
      <c r="EL16" s="216">
        <v>0</v>
      </c>
      <c r="EM16" s="216">
        <v>31</v>
      </c>
      <c r="EN16" s="216">
        <v>199</v>
      </c>
      <c r="EO16" s="216">
        <v>0</v>
      </c>
      <c r="EP16" s="216">
        <v>29</v>
      </c>
      <c r="EQ16" s="216">
        <v>0</v>
      </c>
      <c r="ER16" s="216">
        <v>46</v>
      </c>
      <c r="ES16" s="216">
        <v>25069</v>
      </c>
      <c r="ET16" s="216">
        <v>306</v>
      </c>
      <c r="EU16" s="216">
        <v>25</v>
      </c>
      <c r="EV16" s="216">
        <v>75</v>
      </c>
      <c r="EW16" s="216">
        <v>0</v>
      </c>
      <c r="EX16" s="216">
        <v>0</v>
      </c>
      <c r="EY16" s="216">
        <v>9084</v>
      </c>
      <c r="EZ16" s="216">
        <v>3</v>
      </c>
      <c r="FA16" s="216">
        <v>118001</v>
      </c>
      <c r="FB16" s="216">
        <v>46565</v>
      </c>
      <c r="FC16" s="216">
        <v>481</v>
      </c>
      <c r="FD16" s="216">
        <v>6571</v>
      </c>
      <c r="FE16" s="216">
        <v>1426</v>
      </c>
      <c r="FF16" s="216">
        <v>4238</v>
      </c>
      <c r="FG16" s="216">
        <v>0</v>
      </c>
      <c r="FH16" s="216">
        <v>0</v>
      </c>
      <c r="FI16" s="216">
        <v>20</v>
      </c>
      <c r="FJ16" s="216">
        <v>431</v>
      </c>
      <c r="FK16" s="216">
        <v>556583</v>
      </c>
    </row>
    <row r="17" spans="1:167" x14ac:dyDescent="0.35">
      <c r="A17" s="203" t="s">
        <v>42</v>
      </c>
      <c r="B17" s="213">
        <f t="shared" si="4"/>
        <v>884635</v>
      </c>
      <c r="C17" s="213">
        <f t="shared" si="4"/>
        <v>32624</v>
      </c>
      <c r="D17" s="213">
        <f t="shared" si="4"/>
        <v>18033</v>
      </c>
      <c r="E17" s="213">
        <f t="shared" si="4"/>
        <v>11143</v>
      </c>
      <c r="F17" s="213">
        <f t="shared" si="4"/>
        <v>12941</v>
      </c>
      <c r="G17" s="213">
        <f t="shared" si="4"/>
        <v>38864</v>
      </c>
      <c r="H17" s="213">
        <f t="shared" si="4"/>
        <v>78639</v>
      </c>
      <c r="I17" s="213">
        <f t="shared" si="4"/>
        <v>25425</v>
      </c>
      <c r="J17" s="213">
        <f t="shared" si="4"/>
        <v>6266</v>
      </c>
      <c r="K17" s="213">
        <f t="shared" si="4"/>
        <v>15748</v>
      </c>
      <c r="L17" s="213">
        <f t="shared" si="4"/>
        <v>21223</v>
      </c>
      <c r="M17" s="213">
        <f t="shared" si="4"/>
        <v>24558</v>
      </c>
      <c r="N17" s="213">
        <f t="shared" si="4"/>
        <v>12806</v>
      </c>
      <c r="O17" s="213">
        <f t="shared" si="4"/>
        <v>10872</v>
      </c>
      <c r="P17" s="213">
        <f t="shared" si="4"/>
        <v>92670</v>
      </c>
      <c r="Q17" s="213">
        <f t="shared" si="4"/>
        <v>24964</v>
      </c>
      <c r="R17" s="213">
        <f t="shared" si="5"/>
        <v>57988</v>
      </c>
      <c r="S17" s="213">
        <f t="shared" si="5"/>
        <v>402913</v>
      </c>
      <c r="T17" s="213">
        <f t="shared" si="5"/>
        <v>3597</v>
      </c>
      <c r="U17" s="213">
        <f t="shared" si="5"/>
        <v>25985</v>
      </c>
      <c r="V17" s="213">
        <f t="shared" si="5"/>
        <v>354022</v>
      </c>
      <c r="W17" s="213">
        <f t="shared" si="5"/>
        <v>52883</v>
      </c>
      <c r="X17" s="213">
        <f t="shared" si="5"/>
        <v>997276</v>
      </c>
      <c r="Y17" s="213">
        <f t="shared" si="5"/>
        <v>119540</v>
      </c>
      <c r="Z17" s="213">
        <f t="shared" si="5"/>
        <v>137577</v>
      </c>
      <c r="AA17" s="213">
        <f t="shared" si="5"/>
        <v>25320</v>
      </c>
      <c r="AB17" s="213">
        <f t="shared" si="5"/>
        <v>9942</v>
      </c>
      <c r="AC17" s="213">
        <f t="shared" si="5"/>
        <v>665</v>
      </c>
      <c r="AD17" s="213">
        <f t="shared" si="5"/>
        <v>72044</v>
      </c>
      <c r="AE17" s="213">
        <f t="shared" si="5"/>
        <v>263071</v>
      </c>
      <c r="AF17" s="213">
        <f t="shared" si="5"/>
        <v>39403</v>
      </c>
      <c r="AG17" s="213">
        <f t="shared" si="5"/>
        <v>38398</v>
      </c>
      <c r="AH17" s="213">
        <f t="shared" si="6"/>
        <v>10464</v>
      </c>
      <c r="AI17" s="213">
        <f t="shared" si="6"/>
        <v>5266</v>
      </c>
      <c r="AJ17" s="213">
        <f t="shared" si="6"/>
        <v>22591</v>
      </c>
      <c r="AK17" s="213">
        <f t="shared" si="6"/>
        <v>2148462</v>
      </c>
      <c r="AL17" s="213">
        <f t="shared" si="6"/>
        <v>13378</v>
      </c>
      <c r="AM17" s="213">
        <f t="shared" si="6"/>
        <v>4332</v>
      </c>
      <c r="AN17" s="213">
        <f t="shared" si="6"/>
        <v>2588</v>
      </c>
      <c r="AO17" s="213">
        <f t="shared" si="6"/>
        <v>20660</v>
      </c>
      <c r="AP17" s="213">
        <f t="shared" si="6"/>
        <v>12125</v>
      </c>
      <c r="AQ17" s="213">
        <f t="shared" si="6"/>
        <v>32324</v>
      </c>
      <c r="AR17" s="213">
        <f t="shared" si="6"/>
        <v>523</v>
      </c>
      <c r="AS17" s="213">
        <f t="shared" si="6"/>
        <v>86736</v>
      </c>
      <c r="AT17" s="213">
        <f t="shared" si="6"/>
        <v>134976</v>
      </c>
      <c r="AU17" s="213">
        <f t="shared" si="6"/>
        <v>15547</v>
      </c>
      <c r="AV17" s="213">
        <f t="shared" si="6"/>
        <v>4131</v>
      </c>
      <c r="AW17" s="213">
        <f t="shared" si="6"/>
        <v>222</v>
      </c>
      <c r="AX17" s="213">
        <f t="shared" si="7"/>
        <v>11160</v>
      </c>
      <c r="AY17" s="213">
        <f t="shared" si="7"/>
        <v>10</v>
      </c>
      <c r="AZ17" s="213">
        <f t="shared" si="7"/>
        <v>212</v>
      </c>
      <c r="BA17" s="213">
        <f t="shared" si="7"/>
        <v>605</v>
      </c>
      <c r="BB17" s="213">
        <f t="shared" si="7"/>
        <v>10330</v>
      </c>
      <c r="BC17" s="213">
        <f t="shared" si="7"/>
        <v>3415580</v>
      </c>
      <c r="BD17" s="171"/>
      <c r="BE17" s="203" t="s">
        <v>42</v>
      </c>
      <c r="BF17" s="214">
        <v>478928</v>
      </c>
      <c r="BG17" s="214">
        <v>32369</v>
      </c>
      <c r="BH17" s="214">
        <v>17155</v>
      </c>
      <c r="BI17" s="214">
        <v>10998</v>
      </c>
      <c r="BJ17" s="214">
        <v>12790</v>
      </c>
      <c r="BK17" s="214">
        <v>38784</v>
      </c>
      <c r="BL17" s="214">
        <v>77299</v>
      </c>
      <c r="BM17" s="214">
        <v>23890</v>
      </c>
      <c r="BN17" s="214">
        <v>394</v>
      </c>
      <c r="BO17" s="214">
        <v>13338</v>
      </c>
      <c r="BP17" s="214">
        <v>18919</v>
      </c>
      <c r="BQ17" s="214">
        <v>23859</v>
      </c>
      <c r="BR17" s="214">
        <v>12615</v>
      </c>
      <c r="BS17" s="214">
        <v>10235</v>
      </c>
      <c r="BT17" s="214">
        <v>88671</v>
      </c>
      <c r="BU17" s="214">
        <v>23957</v>
      </c>
      <c r="BV17" s="214">
        <v>54965</v>
      </c>
      <c r="BW17" s="214">
        <v>21934</v>
      </c>
      <c r="BX17" s="214">
        <v>3590</v>
      </c>
      <c r="BY17" s="214">
        <v>25535</v>
      </c>
      <c r="BZ17" s="214">
        <v>354022</v>
      </c>
      <c r="CA17" s="214">
        <v>52882</v>
      </c>
      <c r="CB17" s="214">
        <v>997017</v>
      </c>
      <c r="CC17" s="214">
        <v>115932</v>
      </c>
      <c r="CD17" s="214">
        <v>66868</v>
      </c>
      <c r="CE17" s="214">
        <v>25060</v>
      </c>
      <c r="CF17" s="214">
        <v>9280</v>
      </c>
      <c r="CG17" s="214">
        <v>463</v>
      </c>
      <c r="CH17" s="214">
        <v>72044</v>
      </c>
      <c r="CI17" s="214">
        <v>262400</v>
      </c>
      <c r="CJ17" s="214">
        <v>39209</v>
      </c>
      <c r="CK17" s="214">
        <v>38398</v>
      </c>
      <c r="CL17" s="214">
        <v>10174</v>
      </c>
      <c r="CM17" s="214">
        <v>5266</v>
      </c>
      <c r="CN17" s="214">
        <v>22577</v>
      </c>
      <c r="CO17" s="214">
        <v>2071592</v>
      </c>
      <c r="CP17" s="214">
        <v>13378</v>
      </c>
      <c r="CQ17" s="214">
        <v>4332</v>
      </c>
      <c r="CR17" s="214">
        <v>2588</v>
      </c>
      <c r="CS17" s="214">
        <v>20660</v>
      </c>
      <c r="CT17" s="214">
        <v>12125</v>
      </c>
      <c r="CU17" s="214">
        <v>32324</v>
      </c>
      <c r="CV17" s="214">
        <v>523</v>
      </c>
      <c r="CW17" s="214">
        <v>85617</v>
      </c>
      <c r="CX17" s="214">
        <v>98516</v>
      </c>
      <c r="CY17" s="214">
        <v>15547</v>
      </c>
      <c r="CZ17" s="214">
        <v>4116</v>
      </c>
      <c r="DA17" s="214">
        <v>222</v>
      </c>
      <c r="DB17" s="214">
        <v>11160</v>
      </c>
      <c r="DC17" s="214">
        <v>10</v>
      </c>
      <c r="DD17" s="214">
        <v>212</v>
      </c>
      <c r="DE17" s="214">
        <v>550</v>
      </c>
      <c r="DF17" s="214">
        <v>10072</v>
      </c>
      <c r="DG17" s="214">
        <v>2894841</v>
      </c>
      <c r="DH17" s="214"/>
      <c r="DI17" s="215" t="s">
        <v>42</v>
      </c>
      <c r="DJ17" s="216">
        <v>405707</v>
      </c>
      <c r="DK17" s="216">
        <v>255</v>
      </c>
      <c r="DL17" s="216">
        <v>878</v>
      </c>
      <c r="DM17" s="216">
        <v>145</v>
      </c>
      <c r="DN17" s="216">
        <v>151</v>
      </c>
      <c r="DO17" s="216">
        <v>80</v>
      </c>
      <c r="DP17" s="216">
        <v>1340</v>
      </c>
      <c r="DQ17" s="216">
        <v>1535</v>
      </c>
      <c r="DR17" s="216">
        <v>5872</v>
      </c>
      <c r="DS17" s="216">
        <v>2410</v>
      </c>
      <c r="DT17" s="216">
        <v>2304</v>
      </c>
      <c r="DU17" s="216">
        <v>699</v>
      </c>
      <c r="DV17" s="216">
        <v>191</v>
      </c>
      <c r="DW17" s="216">
        <v>637</v>
      </c>
      <c r="DX17" s="216">
        <v>3999</v>
      </c>
      <c r="DY17" s="216">
        <v>1007</v>
      </c>
      <c r="DZ17" s="216">
        <v>3023</v>
      </c>
      <c r="EA17" s="216">
        <v>380979</v>
      </c>
      <c r="EB17" s="216">
        <v>7</v>
      </c>
      <c r="EC17" s="216">
        <v>450</v>
      </c>
      <c r="ED17" s="216">
        <v>0</v>
      </c>
      <c r="EE17" s="216">
        <v>1</v>
      </c>
      <c r="EF17" s="216">
        <v>259</v>
      </c>
      <c r="EG17" s="216">
        <v>3608</v>
      </c>
      <c r="EH17" s="216">
        <v>70709</v>
      </c>
      <c r="EI17" s="216">
        <v>260</v>
      </c>
      <c r="EJ17" s="216">
        <v>662</v>
      </c>
      <c r="EK17" s="216">
        <v>202</v>
      </c>
      <c r="EL17" s="216">
        <v>0</v>
      </c>
      <c r="EM17" s="216">
        <v>671</v>
      </c>
      <c r="EN17" s="216">
        <v>194</v>
      </c>
      <c r="EO17" s="216">
        <v>0</v>
      </c>
      <c r="EP17" s="216">
        <v>290</v>
      </c>
      <c r="EQ17" s="216">
        <v>0</v>
      </c>
      <c r="ER17" s="216">
        <v>14</v>
      </c>
      <c r="ES17" s="216">
        <v>76870</v>
      </c>
      <c r="ET17" s="216">
        <v>0</v>
      </c>
      <c r="EU17" s="216">
        <v>0</v>
      </c>
      <c r="EV17" s="216">
        <v>0</v>
      </c>
      <c r="EW17" s="216">
        <v>0</v>
      </c>
      <c r="EX17" s="216">
        <v>0</v>
      </c>
      <c r="EY17" s="216">
        <v>0</v>
      </c>
      <c r="EZ17" s="216">
        <v>0</v>
      </c>
      <c r="FA17" s="216">
        <v>1119</v>
      </c>
      <c r="FB17" s="216">
        <v>36460</v>
      </c>
      <c r="FC17" s="216">
        <v>0</v>
      </c>
      <c r="FD17" s="216">
        <v>15</v>
      </c>
      <c r="FE17" s="216">
        <v>0</v>
      </c>
      <c r="FF17" s="216">
        <v>0</v>
      </c>
      <c r="FG17" s="216">
        <v>0</v>
      </c>
      <c r="FH17" s="216">
        <v>0</v>
      </c>
      <c r="FI17" s="216">
        <v>55</v>
      </c>
      <c r="FJ17" s="216">
        <v>258</v>
      </c>
      <c r="FK17" s="216">
        <v>520739</v>
      </c>
    </row>
    <row r="18" spans="1:167" x14ac:dyDescent="0.35">
      <c r="A18" s="203" t="s">
        <v>41</v>
      </c>
      <c r="B18" s="213">
        <f t="shared" si="4"/>
        <v>113957</v>
      </c>
      <c r="C18" s="213">
        <f t="shared" si="4"/>
        <v>19308</v>
      </c>
      <c r="D18" s="213">
        <f t="shared" si="4"/>
        <v>830</v>
      </c>
      <c r="E18" s="213">
        <f t="shared" si="4"/>
        <v>556</v>
      </c>
      <c r="F18" s="213">
        <f t="shared" si="4"/>
        <v>496</v>
      </c>
      <c r="G18" s="213">
        <f t="shared" si="4"/>
        <v>256</v>
      </c>
      <c r="H18" s="213">
        <f t="shared" si="4"/>
        <v>2807</v>
      </c>
      <c r="I18" s="213">
        <f t="shared" si="4"/>
        <v>1425</v>
      </c>
      <c r="J18" s="213">
        <f t="shared" si="4"/>
        <v>547</v>
      </c>
      <c r="K18" s="213">
        <f t="shared" si="4"/>
        <v>1028</v>
      </c>
      <c r="L18" s="213">
        <f t="shared" si="4"/>
        <v>3613</v>
      </c>
      <c r="M18" s="213">
        <f t="shared" si="4"/>
        <v>3101</v>
      </c>
      <c r="N18" s="213">
        <f t="shared" si="4"/>
        <v>572</v>
      </c>
      <c r="O18" s="213">
        <f t="shared" si="4"/>
        <v>1035</v>
      </c>
      <c r="P18" s="213">
        <f t="shared" si="4"/>
        <v>10001</v>
      </c>
      <c r="Q18" s="213">
        <f t="shared" si="4"/>
        <v>4549</v>
      </c>
      <c r="R18" s="213">
        <f t="shared" si="5"/>
        <v>2882</v>
      </c>
      <c r="S18" s="213">
        <f t="shared" si="5"/>
        <v>75187</v>
      </c>
      <c r="T18" s="213">
        <f t="shared" si="5"/>
        <v>485</v>
      </c>
      <c r="U18" s="213">
        <f t="shared" si="5"/>
        <v>4587</v>
      </c>
      <c r="V18" s="213">
        <f t="shared" si="5"/>
        <v>7110</v>
      </c>
      <c r="W18" s="213">
        <f t="shared" si="5"/>
        <v>558</v>
      </c>
      <c r="X18" s="213">
        <f t="shared" si="5"/>
        <v>7067</v>
      </c>
      <c r="Y18" s="213">
        <f t="shared" si="5"/>
        <v>1672</v>
      </c>
      <c r="Z18" s="213">
        <f t="shared" si="5"/>
        <v>10571</v>
      </c>
      <c r="AA18" s="213">
        <f t="shared" si="5"/>
        <v>679</v>
      </c>
      <c r="AB18" s="213">
        <f t="shared" si="5"/>
        <v>388</v>
      </c>
      <c r="AC18" s="213">
        <f t="shared" si="5"/>
        <v>247</v>
      </c>
      <c r="AD18" s="213">
        <f t="shared" si="5"/>
        <v>773</v>
      </c>
      <c r="AE18" s="213">
        <f t="shared" si="5"/>
        <v>3220</v>
      </c>
      <c r="AF18" s="213">
        <f t="shared" si="5"/>
        <v>879</v>
      </c>
      <c r="AG18" s="213">
        <f t="shared" si="5"/>
        <v>868</v>
      </c>
      <c r="AH18" s="213">
        <f t="shared" si="6"/>
        <v>287</v>
      </c>
      <c r="AI18" s="213">
        <f t="shared" si="6"/>
        <v>421</v>
      </c>
      <c r="AJ18" s="213">
        <f t="shared" si="6"/>
        <v>1094</v>
      </c>
      <c r="AK18" s="213">
        <f t="shared" si="6"/>
        <v>35834</v>
      </c>
      <c r="AL18" s="213">
        <f t="shared" si="6"/>
        <v>3715</v>
      </c>
      <c r="AM18" s="213">
        <f t="shared" si="6"/>
        <v>444</v>
      </c>
      <c r="AN18" s="213">
        <f t="shared" si="6"/>
        <v>605</v>
      </c>
      <c r="AO18" s="213">
        <f t="shared" si="6"/>
        <v>1200</v>
      </c>
      <c r="AP18" s="213">
        <f t="shared" si="6"/>
        <v>814</v>
      </c>
      <c r="AQ18" s="213">
        <f t="shared" si="6"/>
        <v>1977</v>
      </c>
      <c r="AR18" s="213">
        <f t="shared" si="6"/>
        <v>2014</v>
      </c>
      <c r="AS18" s="213">
        <f t="shared" si="6"/>
        <v>53509</v>
      </c>
      <c r="AT18" s="213">
        <f t="shared" si="6"/>
        <v>36772</v>
      </c>
      <c r="AU18" s="213">
        <f t="shared" si="6"/>
        <v>6493</v>
      </c>
      <c r="AV18" s="213">
        <f t="shared" si="6"/>
        <v>6086</v>
      </c>
      <c r="AW18" s="213">
        <f t="shared" si="6"/>
        <v>3836</v>
      </c>
      <c r="AX18" s="213">
        <f t="shared" si="7"/>
        <v>4644</v>
      </c>
      <c r="AY18" s="213">
        <f t="shared" si="7"/>
        <v>585</v>
      </c>
      <c r="AZ18" s="213">
        <f t="shared" si="7"/>
        <v>32</v>
      </c>
      <c r="BA18" s="213">
        <f t="shared" si="7"/>
        <v>2001</v>
      </c>
      <c r="BB18" s="213">
        <f t="shared" si="7"/>
        <v>37520</v>
      </c>
      <c r="BC18" s="213">
        <f t="shared" si="7"/>
        <v>331346</v>
      </c>
      <c r="BD18" s="171"/>
      <c r="BE18" s="203" t="s">
        <v>41</v>
      </c>
      <c r="BF18" s="214">
        <v>27728</v>
      </c>
      <c r="BG18" s="214">
        <v>18675</v>
      </c>
      <c r="BH18" s="214">
        <v>475</v>
      </c>
      <c r="BI18" s="214">
        <v>325</v>
      </c>
      <c r="BJ18" s="214">
        <v>297</v>
      </c>
      <c r="BK18" s="214">
        <v>209</v>
      </c>
      <c r="BL18" s="214">
        <v>2070</v>
      </c>
      <c r="BM18" s="214">
        <v>711</v>
      </c>
      <c r="BN18" s="214">
        <v>21</v>
      </c>
      <c r="BO18" s="214">
        <v>691</v>
      </c>
      <c r="BP18" s="214">
        <v>2184</v>
      </c>
      <c r="BQ18" s="214">
        <v>1690</v>
      </c>
      <c r="BR18" s="214">
        <v>438</v>
      </c>
      <c r="BS18" s="214">
        <v>622</v>
      </c>
      <c r="BT18" s="214">
        <v>4488</v>
      </c>
      <c r="BU18" s="214">
        <v>3511</v>
      </c>
      <c r="BV18" s="214">
        <v>2032</v>
      </c>
      <c r="BW18" s="214">
        <v>3487</v>
      </c>
      <c r="BX18" s="214">
        <v>392</v>
      </c>
      <c r="BY18" s="214">
        <v>4085</v>
      </c>
      <c r="BZ18" s="214">
        <v>7110</v>
      </c>
      <c r="CA18" s="214">
        <v>557</v>
      </c>
      <c r="CB18" s="214">
        <v>6990</v>
      </c>
      <c r="CC18" s="214">
        <v>1536</v>
      </c>
      <c r="CD18" s="214">
        <v>1169</v>
      </c>
      <c r="CE18" s="214">
        <v>599</v>
      </c>
      <c r="CF18" s="214">
        <v>377</v>
      </c>
      <c r="CG18" s="214">
        <v>201</v>
      </c>
      <c r="CH18" s="214">
        <v>773</v>
      </c>
      <c r="CI18" s="214">
        <v>2941</v>
      </c>
      <c r="CJ18" s="214">
        <v>865</v>
      </c>
      <c r="CK18" s="214">
        <v>868</v>
      </c>
      <c r="CL18" s="214">
        <v>282</v>
      </c>
      <c r="CM18" s="214">
        <v>421</v>
      </c>
      <c r="CN18" s="214">
        <v>1073</v>
      </c>
      <c r="CO18" s="214">
        <v>25762</v>
      </c>
      <c r="CP18" s="214">
        <v>3702</v>
      </c>
      <c r="CQ18" s="214">
        <v>444</v>
      </c>
      <c r="CR18" s="214">
        <v>603</v>
      </c>
      <c r="CS18" s="214">
        <v>1200</v>
      </c>
      <c r="CT18" s="214">
        <v>814</v>
      </c>
      <c r="CU18" s="214">
        <v>1917</v>
      </c>
      <c r="CV18" s="214">
        <v>2014</v>
      </c>
      <c r="CW18" s="214">
        <v>25028</v>
      </c>
      <c r="CX18" s="214">
        <v>20638</v>
      </c>
      <c r="CY18" s="214">
        <v>6407</v>
      </c>
      <c r="CZ18" s="214">
        <v>4523</v>
      </c>
      <c r="DA18" s="214">
        <v>452</v>
      </c>
      <c r="DB18" s="214">
        <v>2170</v>
      </c>
      <c r="DC18" s="214">
        <v>516</v>
      </c>
      <c r="DD18" s="214">
        <v>32</v>
      </c>
      <c r="DE18" s="214">
        <v>1990</v>
      </c>
      <c r="DF18" s="214">
        <v>37228</v>
      </c>
      <c r="DG18" s="214">
        <v>181843</v>
      </c>
      <c r="DH18" s="214"/>
      <c r="DI18" s="215" t="s">
        <v>41</v>
      </c>
      <c r="DJ18" s="216">
        <v>86229</v>
      </c>
      <c r="DK18" s="216">
        <v>633</v>
      </c>
      <c r="DL18" s="216">
        <v>355</v>
      </c>
      <c r="DM18" s="216">
        <v>231</v>
      </c>
      <c r="DN18" s="216">
        <v>199</v>
      </c>
      <c r="DO18" s="216">
        <v>47</v>
      </c>
      <c r="DP18" s="216">
        <v>737</v>
      </c>
      <c r="DQ18" s="216">
        <v>714</v>
      </c>
      <c r="DR18" s="216">
        <v>526</v>
      </c>
      <c r="DS18" s="216">
        <v>337</v>
      </c>
      <c r="DT18" s="216">
        <v>1429</v>
      </c>
      <c r="DU18" s="216">
        <v>1411</v>
      </c>
      <c r="DV18" s="216">
        <v>134</v>
      </c>
      <c r="DW18" s="216">
        <v>413</v>
      </c>
      <c r="DX18" s="216">
        <v>5513</v>
      </c>
      <c r="DY18" s="216">
        <v>1038</v>
      </c>
      <c r="DZ18" s="216">
        <v>850</v>
      </c>
      <c r="EA18" s="216">
        <v>71700</v>
      </c>
      <c r="EB18" s="216">
        <v>93</v>
      </c>
      <c r="EC18" s="216">
        <v>502</v>
      </c>
      <c r="ED18" s="216">
        <v>0</v>
      </c>
      <c r="EE18" s="216">
        <v>1</v>
      </c>
      <c r="EF18" s="216">
        <v>77</v>
      </c>
      <c r="EG18" s="216">
        <v>136</v>
      </c>
      <c r="EH18" s="216">
        <v>9402</v>
      </c>
      <c r="EI18" s="216">
        <v>80</v>
      </c>
      <c r="EJ18" s="216">
        <v>11</v>
      </c>
      <c r="EK18" s="216">
        <v>46</v>
      </c>
      <c r="EL18" s="216">
        <v>0</v>
      </c>
      <c r="EM18" s="216">
        <v>279</v>
      </c>
      <c r="EN18" s="216">
        <v>14</v>
      </c>
      <c r="EO18" s="216">
        <v>0</v>
      </c>
      <c r="EP18" s="216">
        <v>5</v>
      </c>
      <c r="EQ18" s="216">
        <v>0</v>
      </c>
      <c r="ER18" s="216">
        <v>21</v>
      </c>
      <c r="ES18" s="216">
        <v>10072</v>
      </c>
      <c r="ET18" s="216">
        <v>13</v>
      </c>
      <c r="EU18" s="216">
        <v>0</v>
      </c>
      <c r="EV18" s="216">
        <v>2</v>
      </c>
      <c r="EW18" s="216">
        <v>0</v>
      </c>
      <c r="EX18" s="216">
        <v>0</v>
      </c>
      <c r="EY18" s="216">
        <v>60</v>
      </c>
      <c r="EZ18" s="216">
        <v>0</v>
      </c>
      <c r="FA18" s="216">
        <v>28481</v>
      </c>
      <c r="FB18" s="216">
        <v>16134</v>
      </c>
      <c r="FC18" s="216">
        <v>86</v>
      </c>
      <c r="FD18" s="216">
        <v>1563</v>
      </c>
      <c r="FE18" s="216">
        <v>3384</v>
      </c>
      <c r="FF18" s="216">
        <v>2474</v>
      </c>
      <c r="FG18" s="216">
        <v>69</v>
      </c>
      <c r="FH18" s="216">
        <v>0</v>
      </c>
      <c r="FI18" s="216">
        <v>11</v>
      </c>
      <c r="FJ18" s="216">
        <v>292</v>
      </c>
      <c r="FK18" s="216">
        <v>149503</v>
      </c>
    </row>
    <row r="19" spans="1:167" x14ac:dyDescent="0.35">
      <c r="A19" s="203" t="s">
        <v>40</v>
      </c>
      <c r="B19" s="213">
        <f t="shared" si="4"/>
        <v>35838855</v>
      </c>
      <c r="C19" s="213">
        <f t="shared" si="4"/>
        <v>617913</v>
      </c>
      <c r="D19" s="213">
        <f t="shared" si="4"/>
        <v>1191682</v>
      </c>
      <c r="E19" s="213">
        <f t="shared" si="4"/>
        <v>435265</v>
      </c>
      <c r="F19" s="213">
        <f t="shared" si="4"/>
        <v>449124</v>
      </c>
      <c r="G19" s="213">
        <f t="shared" si="4"/>
        <v>453068</v>
      </c>
      <c r="H19" s="213">
        <f t="shared" si="4"/>
        <v>2982787</v>
      </c>
      <c r="I19" s="213">
        <f t="shared" si="4"/>
        <v>689503</v>
      </c>
      <c r="J19" s="213">
        <f t="shared" si="4"/>
        <v>224387</v>
      </c>
      <c r="K19" s="213">
        <f t="shared" si="4"/>
        <v>1331165</v>
      </c>
      <c r="L19" s="213">
        <f t="shared" si="4"/>
        <v>1466965</v>
      </c>
      <c r="M19" s="213">
        <f t="shared" si="4"/>
        <v>1865945</v>
      </c>
      <c r="N19" s="213">
        <f t="shared" si="4"/>
        <v>661621</v>
      </c>
      <c r="O19" s="213">
        <f t="shared" si="4"/>
        <v>286021</v>
      </c>
      <c r="P19" s="213">
        <f t="shared" si="4"/>
        <v>3413200</v>
      </c>
      <c r="Q19" s="213">
        <f t="shared" si="4"/>
        <v>795434</v>
      </c>
      <c r="R19" s="213">
        <f t="shared" si="5"/>
        <v>1323774</v>
      </c>
      <c r="S19" s="213">
        <f t="shared" si="5"/>
        <v>17010662</v>
      </c>
      <c r="T19" s="213">
        <f t="shared" si="5"/>
        <v>140549</v>
      </c>
      <c r="U19" s="213">
        <f t="shared" si="5"/>
        <v>1117703</v>
      </c>
      <c r="V19" s="213">
        <f t="shared" si="5"/>
        <v>3162778</v>
      </c>
      <c r="W19" s="213">
        <f t="shared" si="5"/>
        <v>367287</v>
      </c>
      <c r="X19" s="213">
        <f t="shared" si="5"/>
        <v>5388828</v>
      </c>
      <c r="Y19" s="213">
        <f t="shared" si="5"/>
        <v>706579</v>
      </c>
      <c r="Z19" s="213">
        <f t="shared" si="5"/>
        <v>1303673</v>
      </c>
      <c r="AA19" s="213">
        <f t="shared" si="5"/>
        <v>181209</v>
      </c>
      <c r="AB19" s="213">
        <f t="shared" si="5"/>
        <v>93070</v>
      </c>
      <c r="AC19" s="213">
        <f t="shared" si="5"/>
        <v>20387</v>
      </c>
      <c r="AD19" s="213">
        <f t="shared" si="5"/>
        <v>331273</v>
      </c>
      <c r="AE19" s="213">
        <f t="shared" si="5"/>
        <v>697764</v>
      </c>
      <c r="AF19" s="213">
        <f t="shared" si="5"/>
        <v>219488</v>
      </c>
      <c r="AG19" s="213">
        <f t="shared" si="5"/>
        <v>138717</v>
      </c>
      <c r="AH19" s="213">
        <f t="shared" si="6"/>
        <v>81800</v>
      </c>
      <c r="AI19" s="213">
        <f t="shared" si="6"/>
        <v>78035</v>
      </c>
      <c r="AJ19" s="213">
        <f t="shared" si="6"/>
        <v>152940</v>
      </c>
      <c r="AK19" s="213">
        <f t="shared" si="6"/>
        <v>12923828</v>
      </c>
      <c r="AL19" s="213">
        <f t="shared" si="6"/>
        <v>312365</v>
      </c>
      <c r="AM19" s="213">
        <f t="shared" si="6"/>
        <v>88144</v>
      </c>
      <c r="AN19" s="213">
        <f t="shared" si="6"/>
        <v>83991</v>
      </c>
      <c r="AO19" s="213">
        <f t="shared" si="6"/>
        <v>618182</v>
      </c>
      <c r="AP19" s="213">
        <f t="shared" si="6"/>
        <v>281966</v>
      </c>
      <c r="AQ19" s="213">
        <f t="shared" si="6"/>
        <v>736478</v>
      </c>
      <c r="AR19" s="213">
        <f t="shared" si="6"/>
        <v>151323</v>
      </c>
      <c r="AS19" s="213">
        <f t="shared" si="6"/>
        <v>2770189</v>
      </c>
      <c r="AT19" s="213">
        <f t="shared" si="6"/>
        <v>3660099</v>
      </c>
      <c r="AU19" s="213">
        <f t="shared" si="6"/>
        <v>385225</v>
      </c>
      <c r="AV19" s="213">
        <f t="shared" si="6"/>
        <v>450306</v>
      </c>
      <c r="AW19" s="213">
        <f t="shared" si="6"/>
        <v>131603</v>
      </c>
      <c r="AX19" s="213">
        <f t="shared" si="7"/>
        <v>1586882</v>
      </c>
      <c r="AY19" s="213">
        <f t="shared" si="7"/>
        <v>37385</v>
      </c>
      <c r="AZ19" s="213">
        <f t="shared" si="7"/>
        <v>6753</v>
      </c>
      <c r="BA19" s="213">
        <f t="shared" si="7"/>
        <v>36634</v>
      </c>
      <c r="BB19" s="213">
        <f t="shared" si="7"/>
        <v>193937</v>
      </c>
      <c r="BC19" s="213">
        <f t="shared" si="7"/>
        <v>60912058</v>
      </c>
      <c r="BD19" s="171"/>
      <c r="BE19" s="203" t="s">
        <v>40</v>
      </c>
      <c r="BF19" s="214">
        <v>21887124</v>
      </c>
      <c r="BG19" s="214">
        <v>562883</v>
      </c>
      <c r="BH19" s="214">
        <v>945879</v>
      </c>
      <c r="BI19" s="214">
        <v>349051</v>
      </c>
      <c r="BJ19" s="214">
        <v>361426</v>
      </c>
      <c r="BK19" s="214">
        <v>398327</v>
      </c>
      <c r="BL19" s="214">
        <v>2257685</v>
      </c>
      <c r="BM19" s="214">
        <v>510108</v>
      </c>
      <c r="BN19" s="214">
        <v>107308</v>
      </c>
      <c r="BO19" s="214">
        <v>925778</v>
      </c>
      <c r="BP19" s="214">
        <v>1077372</v>
      </c>
      <c r="BQ19" s="214">
        <v>1411457</v>
      </c>
      <c r="BR19" s="214">
        <v>603717</v>
      </c>
      <c r="BS19" s="214">
        <v>229156</v>
      </c>
      <c r="BT19" s="214">
        <v>2553862</v>
      </c>
      <c r="BU19" s="214">
        <v>606324</v>
      </c>
      <c r="BV19" s="214">
        <v>1012285</v>
      </c>
      <c r="BW19" s="214">
        <v>7570494</v>
      </c>
      <c r="BX19" s="214">
        <v>120113</v>
      </c>
      <c r="BY19" s="214">
        <v>846782</v>
      </c>
      <c r="BZ19" s="214">
        <v>3162778</v>
      </c>
      <c r="CA19" s="214">
        <v>367061</v>
      </c>
      <c r="CB19" s="214">
        <v>5377768</v>
      </c>
      <c r="CC19" s="214">
        <v>672688</v>
      </c>
      <c r="CD19" s="214">
        <v>396945</v>
      </c>
      <c r="CE19" s="214">
        <v>170738</v>
      </c>
      <c r="CF19" s="214">
        <v>88475</v>
      </c>
      <c r="CG19" s="214">
        <v>15447</v>
      </c>
      <c r="CH19" s="214">
        <v>331273</v>
      </c>
      <c r="CI19" s="214">
        <v>691762</v>
      </c>
      <c r="CJ19" s="214">
        <v>214870</v>
      </c>
      <c r="CK19" s="214">
        <v>138717</v>
      </c>
      <c r="CL19" s="214">
        <v>78698</v>
      </c>
      <c r="CM19" s="214">
        <v>78035</v>
      </c>
      <c r="CN19" s="214">
        <v>151219</v>
      </c>
      <c r="CO19" s="214">
        <v>11936474</v>
      </c>
      <c r="CP19" s="214">
        <v>300816</v>
      </c>
      <c r="CQ19" s="214">
        <v>87862</v>
      </c>
      <c r="CR19" s="214">
        <v>82889</v>
      </c>
      <c r="CS19" s="214">
        <v>618182</v>
      </c>
      <c r="CT19" s="214">
        <v>281966</v>
      </c>
      <c r="CU19" s="214">
        <v>682291</v>
      </c>
      <c r="CV19" s="214">
        <v>150541</v>
      </c>
      <c r="CW19" s="214">
        <v>2407097</v>
      </c>
      <c r="CX19" s="214">
        <v>2065863</v>
      </c>
      <c r="CY19" s="214">
        <v>375400</v>
      </c>
      <c r="CZ19" s="214">
        <v>344000</v>
      </c>
      <c r="DA19" s="214">
        <v>33606</v>
      </c>
      <c r="DB19" s="214">
        <v>867770</v>
      </c>
      <c r="DC19" s="214">
        <v>37296</v>
      </c>
      <c r="DD19" s="214">
        <v>6753</v>
      </c>
      <c r="DE19" s="214">
        <v>35207</v>
      </c>
      <c r="DF19" s="214">
        <v>182323</v>
      </c>
      <c r="DG19" s="214">
        <v>42946343</v>
      </c>
      <c r="DH19" s="214"/>
      <c r="DI19" s="215" t="s">
        <v>40</v>
      </c>
      <c r="DJ19" s="216">
        <v>13951731</v>
      </c>
      <c r="DK19" s="216">
        <v>55030</v>
      </c>
      <c r="DL19" s="216">
        <v>245803</v>
      </c>
      <c r="DM19" s="216">
        <v>86214</v>
      </c>
      <c r="DN19" s="216">
        <v>87698</v>
      </c>
      <c r="DO19" s="216">
        <v>54741</v>
      </c>
      <c r="DP19" s="216">
        <v>725102</v>
      </c>
      <c r="DQ19" s="216">
        <v>179395</v>
      </c>
      <c r="DR19" s="216">
        <v>117079</v>
      </c>
      <c r="DS19" s="216">
        <v>405387</v>
      </c>
      <c r="DT19" s="216">
        <v>389593</v>
      </c>
      <c r="DU19" s="216">
        <v>454488</v>
      </c>
      <c r="DV19" s="216">
        <v>57904</v>
      </c>
      <c r="DW19" s="216">
        <v>56865</v>
      </c>
      <c r="DX19" s="216">
        <v>859338</v>
      </c>
      <c r="DY19" s="216">
        <v>189110</v>
      </c>
      <c r="DZ19" s="216">
        <v>311489</v>
      </c>
      <c r="EA19" s="216">
        <v>9440168</v>
      </c>
      <c r="EB19" s="216">
        <v>20436</v>
      </c>
      <c r="EC19" s="216">
        <v>270921</v>
      </c>
      <c r="ED19" s="216">
        <v>0</v>
      </c>
      <c r="EE19" s="216">
        <v>226</v>
      </c>
      <c r="EF19" s="216">
        <v>11060</v>
      </c>
      <c r="EG19" s="216">
        <v>33891</v>
      </c>
      <c r="EH19" s="216">
        <v>906728</v>
      </c>
      <c r="EI19" s="216">
        <v>10471</v>
      </c>
      <c r="EJ19" s="216">
        <v>4595</v>
      </c>
      <c r="EK19" s="216">
        <v>4940</v>
      </c>
      <c r="EL19" s="216">
        <v>0</v>
      </c>
      <c r="EM19" s="216">
        <v>6002</v>
      </c>
      <c r="EN19" s="216">
        <v>4618</v>
      </c>
      <c r="EO19" s="216">
        <v>0</v>
      </c>
      <c r="EP19" s="216">
        <v>3102</v>
      </c>
      <c r="EQ19" s="216">
        <v>0</v>
      </c>
      <c r="ER19" s="216">
        <v>1721</v>
      </c>
      <c r="ES19" s="216">
        <v>987354</v>
      </c>
      <c r="ET19" s="216">
        <v>11549</v>
      </c>
      <c r="EU19" s="216">
        <v>282</v>
      </c>
      <c r="EV19" s="216">
        <v>1102</v>
      </c>
      <c r="EW19" s="216">
        <v>0</v>
      </c>
      <c r="EX19" s="216">
        <v>0</v>
      </c>
      <c r="EY19" s="216">
        <v>54187</v>
      </c>
      <c r="EZ19" s="216">
        <v>782</v>
      </c>
      <c r="FA19" s="216">
        <v>363092</v>
      </c>
      <c r="FB19" s="216">
        <v>1594236</v>
      </c>
      <c r="FC19" s="216">
        <v>9825</v>
      </c>
      <c r="FD19" s="216">
        <v>106306</v>
      </c>
      <c r="FE19" s="216">
        <v>97997</v>
      </c>
      <c r="FF19" s="216">
        <v>719112</v>
      </c>
      <c r="FG19" s="216">
        <v>89</v>
      </c>
      <c r="FH19" s="216">
        <v>0</v>
      </c>
      <c r="FI19" s="216">
        <v>1427</v>
      </c>
      <c r="FJ19" s="216">
        <v>11614</v>
      </c>
      <c r="FK19" s="216">
        <v>17965715</v>
      </c>
    </row>
    <row r="20" spans="1:167" x14ac:dyDescent="0.35">
      <c r="A20" s="203" t="s">
        <v>39</v>
      </c>
      <c r="B20" s="213">
        <f t="shared" si="4"/>
        <v>2350751</v>
      </c>
      <c r="C20" s="213">
        <f t="shared" si="4"/>
        <v>54608</v>
      </c>
      <c r="D20" s="213">
        <f t="shared" si="4"/>
        <v>26545</v>
      </c>
      <c r="E20" s="213">
        <f t="shared" si="4"/>
        <v>18923</v>
      </c>
      <c r="F20" s="213">
        <f t="shared" si="4"/>
        <v>20838</v>
      </c>
      <c r="G20" s="213">
        <f t="shared" si="4"/>
        <v>73586</v>
      </c>
      <c r="H20" s="213">
        <f t="shared" si="4"/>
        <v>180141</v>
      </c>
      <c r="I20" s="213">
        <f t="shared" si="4"/>
        <v>40131</v>
      </c>
      <c r="J20" s="213">
        <f t="shared" si="4"/>
        <v>21093</v>
      </c>
      <c r="K20" s="213">
        <f t="shared" si="4"/>
        <v>36544</v>
      </c>
      <c r="L20" s="213">
        <f t="shared" si="4"/>
        <v>40549</v>
      </c>
      <c r="M20" s="213">
        <f t="shared" si="4"/>
        <v>84552</v>
      </c>
      <c r="N20" s="213">
        <f t="shared" si="4"/>
        <v>17441</v>
      </c>
      <c r="O20" s="213">
        <f t="shared" si="4"/>
        <v>17265</v>
      </c>
      <c r="P20" s="213">
        <f t="shared" si="4"/>
        <v>182338</v>
      </c>
      <c r="Q20" s="213">
        <f t="shared" si="4"/>
        <v>45089</v>
      </c>
      <c r="R20" s="213">
        <f t="shared" si="5"/>
        <v>120038</v>
      </c>
      <c r="S20" s="213">
        <f t="shared" si="5"/>
        <v>1362863</v>
      </c>
      <c r="T20" s="213">
        <f t="shared" si="5"/>
        <v>6444</v>
      </c>
      <c r="U20" s="213">
        <f t="shared" si="5"/>
        <v>56371</v>
      </c>
      <c r="V20" s="213">
        <f t="shared" si="5"/>
        <v>564580</v>
      </c>
      <c r="W20" s="213">
        <f t="shared" si="5"/>
        <v>82053</v>
      </c>
      <c r="X20" s="213">
        <f t="shared" si="5"/>
        <v>1381635</v>
      </c>
      <c r="Y20" s="213">
        <f t="shared" si="5"/>
        <v>164428</v>
      </c>
      <c r="Z20" s="213">
        <f t="shared" si="5"/>
        <v>175636</v>
      </c>
      <c r="AA20" s="213">
        <f t="shared" si="5"/>
        <v>31562</v>
      </c>
      <c r="AB20" s="213">
        <f t="shared" si="5"/>
        <v>12080</v>
      </c>
      <c r="AC20" s="213">
        <f t="shared" si="5"/>
        <v>1429</v>
      </c>
      <c r="AD20" s="213">
        <f t="shared" si="5"/>
        <v>86837</v>
      </c>
      <c r="AE20" s="213">
        <f t="shared" si="5"/>
        <v>312690</v>
      </c>
      <c r="AF20" s="213">
        <f t="shared" si="5"/>
        <v>46778</v>
      </c>
      <c r="AG20" s="213">
        <f t="shared" si="5"/>
        <v>42483</v>
      </c>
      <c r="AH20" s="213">
        <f t="shared" si="6"/>
        <v>11455</v>
      </c>
      <c r="AI20" s="213">
        <f t="shared" si="6"/>
        <v>6536</v>
      </c>
      <c r="AJ20" s="213">
        <f t="shared" si="6"/>
        <v>26467</v>
      </c>
      <c r="AK20" s="213">
        <f t="shared" si="6"/>
        <v>2946649</v>
      </c>
      <c r="AL20" s="213">
        <f t="shared" si="6"/>
        <v>35619</v>
      </c>
      <c r="AM20" s="213">
        <f t="shared" si="6"/>
        <v>8559</v>
      </c>
      <c r="AN20" s="213">
        <f t="shared" si="6"/>
        <v>5353</v>
      </c>
      <c r="AO20" s="213">
        <f t="shared" si="6"/>
        <v>65008</v>
      </c>
      <c r="AP20" s="213">
        <f t="shared" si="6"/>
        <v>60473</v>
      </c>
      <c r="AQ20" s="213">
        <f t="shared" si="6"/>
        <v>54318</v>
      </c>
      <c r="AR20" s="213">
        <f t="shared" si="6"/>
        <v>1636</v>
      </c>
      <c r="AS20" s="213">
        <f t="shared" si="6"/>
        <v>279959</v>
      </c>
      <c r="AT20" s="213">
        <f t="shared" si="6"/>
        <v>230953</v>
      </c>
      <c r="AU20" s="213">
        <f t="shared" si="6"/>
        <v>25898</v>
      </c>
      <c r="AV20" s="213">
        <f t="shared" si="6"/>
        <v>43509</v>
      </c>
      <c r="AW20" s="213">
        <f t="shared" si="6"/>
        <v>10043</v>
      </c>
      <c r="AX20" s="213">
        <f t="shared" si="7"/>
        <v>17839</v>
      </c>
      <c r="AY20" s="213">
        <f t="shared" si="7"/>
        <v>837</v>
      </c>
      <c r="AZ20" s="213">
        <f t="shared" si="7"/>
        <v>739</v>
      </c>
      <c r="BA20" s="213">
        <f t="shared" si="7"/>
        <v>3659</v>
      </c>
      <c r="BB20" s="213">
        <f t="shared" si="7"/>
        <v>24659</v>
      </c>
      <c r="BC20" s="213">
        <f t="shared" si="7"/>
        <v>6221069</v>
      </c>
      <c r="BD20" s="171"/>
      <c r="BE20" s="203" t="s">
        <v>39</v>
      </c>
      <c r="BF20" s="214">
        <v>873884</v>
      </c>
      <c r="BG20" s="214">
        <v>53728</v>
      </c>
      <c r="BH20" s="214">
        <v>23570</v>
      </c>
      <c r="BI20" s="214">
        <v>17216</v>
      </c>
      <c r="BJ20" s="214">
        <v>18856</v>
      </c>
      <c r="BK20" s="214">
        <v>70830</v>
      </c>
      <c r="BL20" s="214">
        <v>161390</v>
      </c>
      <c r="BM20" s="214">
        <v>35817</v>
      </c>
      <c r="BN20" s="214">
        <v>882</v>
      </c>
      <c r="BO20" s="214">
        <v>26629</v>
      </c>
      <c r="BP20" s="214">
        <v>32121</v>
      </c>
      <c r="BQ20" s="214">
        <v>70873</v>
      </c>
      <c r="BR20" s="214">
        <v>16810</v>
      </c>
      <c r="BS20" s="214">
        <v>15396</v>
      </c>
      <c r="BT20" s="214">
        <v>147130</v>
      </c>
      <c r="BU20" s="214">
        <v>39124</v>
      </c>
      <c r="BV20" s="214">
        <v>100799</v>
      </c>
      <c r="BW20" s="214">
        <v>36117</v>
      </c>
      <c r="BX20" s="214">
        <v>6242</v>
      </c>
      <c r="BY20" s="214">
        <v>54082</v>
      </c>
      <c r="BZ20" s="214">
        <v>564580</v>
      </c>
      <c r="CA20" s="214">
        <v>82047</v>
      </c>
      <c r="CB20" s="214">
        <v>1380620</v>
      </c>
      <c r="CC20" s="214">
        <v>158254</v>
      </c>
      <c r="CD20" s="214">
        <v>86595</v>
      </c>
      <c r="CE20" s="214">
        <v>31080</v>
      </c>
      <c r="CF20" s="214">
        <v>11363</v>
      </c>
      <c r="CG20" s="214">
        <v>1018</v>
      </c>
      <c r="CH20" s="214">
        <v>86837</v>
      </c>
      <c r="CI20" s="214">
        <v>311686</v>
      </c>
      <c r="CJ20" s="214">
        <v>46568</v>
      </c>
      <c r="CK20" s="214">
        <v>42483</v>
      </c>
      <c r="CL20" s="214">
        <v>11059</v>
      </c>
      <c r="CM20" s="214">
        <v>6536</v>
      </c>
      <c r="CN20" s="214">
        <v>26426</v>
      </c>
      <c r="CO20" s="214">
        <v>2847152</v>
      </c>
      <c r="CP20" s="214">
        <v>35619</v>
      </c>
      <c r="CQ20" s="214">
        <v>8558</v>
      </c>
      <c r="CR20" s="214">
        <v>5276</v>
      </c>
      <c r="CS20" s="214">
        <v>65008</v>
      </c>
      <c r="CT20" s="214">
        <v>60473</v>
      </c>
      <c r="CU20" s="214">
        <v>54314</v>
      </c>
      <c r="CV20" s="214">
        <v>1636</v>
      </c>
      <c r="CW20" s="214">
        <v>257703</v>
      </c>
      <c r="CX20" s="214">
        <v>149616</v>
      </c>
      <c r="CY20" s="214">
        <v>25893</v>
      </c>
      <c r="CZ20" s="214">
        <v>28607</v>
      </c>
      <c r="DA20" s="214">
        <v>2089</v>
      </c>
      <c r="DB20" s="214">
        <v>17839</v>
      </c>
      <c r="DC20" s="214">
        <v>837</v>
      </c>
      <c r="DD20" s="214">
        <v>739</v>
      </c>
      <c r="DE20" s="214">
        <v>3592</v>
      </c>
      <c r="DF20" s="214">
        <v>23008</v>
      </c>
      <c r="DG20" s="214">
        <v>4515571</v>
      </c>
      <c r="DH20" s="214"/>
      <c r="DI20" s="215" t="s">
        <v>39</v>
      </c>
      <c r="DJ20" s="216">
        <v>1476867</v>
      </c>
      <c r="DK20" s="216">
        <v>880</v>
      </c>
      <c r="DL20" s="216">
        <v>2975</v>
      </c>
      <c r="DM20" s="216">
        <v>1707</v>
      </c>
      <c r="DN20" s="216">
        <v>1982</v>
      </c>
      <c r="DO20" s="216">
        <v>2756</v>
      </c>
      <c r="DP20" s="216">
        <v>18751</v>
      </c>
      <c r="DQ20" s="216">
        <v>4314</v>
      </c>
      <c r="DR20" s="216">
        <v>20211</v>
      </c>
      <c r="DS20" s="216">
        <v>9915</v>
      </c>
      <c r="DT20" s="216">
        <v>8428</v>
      </c>
      <c r="DU20" s="216">
        <v>13679</v>
      </c>
      <c r="DV20" s="216">
        <v>631</v>
      </c>
      <c r="DW20" s="216">
        <v>1869</v>
      </c>
      <c r="DX20" s="216">
        <v>35208</v>
      </c>
      <c r="DY20" s="216">
        <v>5965</v>
      </c>
      <c r="DZ20" s="216">
        <v>19239</v>
      </c>
      <c r="EA20" s="216">
        <v>1326746</v>
      </c>
      <c r="EB20" s="216">
        <v>202</v>
      </c>
      <c r="EC20" s="216">
        <v>2289</v>
      </c>
      <c r="ED20" s="216">
        <v>0</v>
      </c>
      <c r="EE20" s="216">
        <v>6</v>
      </c>
      <c r="EF20" s="216">
        <v>1015</v>
      </c>
      <c r="EG20" s="216">
        <v>6174</v>
      </c>
      <c r="EH20" s="216">
        <v>89041</v>
      </c>
      <c r="EI20" s="216">
        <v>482</v>
      </c>
      <c r="EJ20" s="216">
        <v>717</v>
      </c>
      <c r="EK20" s="216">
        <v>411</v>
      </c>
      <c r="EL20" s="216">
        <v>0</v>
      </c>
      <c r="EM20" s="216">
        <v>1004</v>
      </c>
      <c r="EN20" s="216">
        <v>210</v>
      </c>
      <c r="EO20" s="216">
        <v>0</v>
      </c>
      <c r="EP20" s="216">
        <v>396</v>
      </c>
      <c r="EQ20" s="216">
        <v>0</v>
      </c>
      <c r="ER20" s="216">
        <v>41</v>
      </c>
      <c r="ES20" s="216">
        <v>99497</v>
      </c>
      <c r="ET20" s="216">
        <v>0</v>
      </c>
      <c r="EU20" s="216">
        <v>1</v>
      </c>
      <c r="EV20" s="216">
        <v>77</v>
      </c>
      <c r="EW20" s="216">
        <v>0</v>
      </c>
      <c r="EX20" s="216">
        <v>0</v>
      </c>
      <c r="EY20" s="216">
        <v>4</v>
      </c>
      <c r="EZ20" s="216">
        <v>0</v>
      </c>
      <c r="FA20" s="216">
        <v>22256</v>
      </c>
      <c r="FB20" s="216">
        <v>81337</v>
      </c>
      <c r="FC20" s="216">
        <v>5</v>
      </c>
      <c r="FD20" s="216">
        <v>14902</v>
      </c>
      <c r="FE20" s="216">
        <v>7954</v>
      </c>
      <c r="FF20" s="216">
        <v>0</v>
      </c>
      <c r="FG20" s="216">
        <v>0</v>
      </c>
      <c r="FH20" s="216">
        <v>0</v>
      </c>
      <c r="FI20" s="216">
        <v>67</v>
      </c>
      <c r="FJ20" s="216">
        <v>1651</v>
      </c>
      <c r="FK20" s="216">
        <v>1705498</v>
      </c>
    </row>
    <row r="21" spans="1:167" x14ac:dyDescent="0.35">
      <c r="A21" s="203" t="s">
        <v>38</v>
      </c>
      <c r="B21" s="213">
        <f t="shared" si="4"/>
        <v>272893</v>
      </c>
      <c r="C21" s="213">
        <f t="shared" si="4"/>
        <v>30636</v>
      </c>
      <c r="D21" s="213">
        <f t="shared" si="4"/>
        <v>1353</v>
      </c>
      <c r="E21" s="213">
        <f t="shared" si="4"/>
        <v>1946</v>
      </c>
      <c r="F21" s="213">
        <f t="shared" si="4"/>
        <v>463</v>
      </c>
      <c r="G21" s="213">
        <f t="shared" si="4"/>
        <v>2905</v>
      </c>
      <c r="H21" s="213">
        <f t="shared" si="4"/>
        <v>7292</v>
      </c>
      <c r="I21" s="213">
        <f t="shared" si="4"/>
        <v>1876</v>
      </c>
      <c r="J21" s="213">
        <f t="shared" si="4"/>
        <v>2065</v>
      </c>
      <c r="K21" s="213">
        <f t="shared" si="4"/>
        <v>2903</v>
      </c>
      <c r="L21" s="213">
        <f t="shared" si="4"/>
        <v>2496</v>
      </c>
      <c r="M21" s="213">
        <f t="shared" si="4"/>
        <v>1947</v>
      </c>
      <c r="N21" s="213">
        <f t="shared" si="4"/>
        <v>851</v>
      </c>
      <c r="O21" s="213">
        <f t="shared" si="4"/>
        <v>535</v>
      </c>
      <c r="P21" s="213">
        <f t="shared" si="4"/>
        <v>10784</v>
      </c>
      <c r="Q21" s="213">
        <f t="shared" si="4"/>
        <v>8166</v>
      </c>
      <c r="R21" s="213">
        <f t="shared" si="5"/>
        <v>2729</v>
      </c>
      <c r="S21" s="213">
        <f t="shared" si="5"/>
        <v>218001</v>
      </c>
      <c r="T21" s="213">
        <f t="shared" si="5"/>
        <v>310</v>
      </c>
      <c r="U21" s="213">
        <f t="shared" si="5"/>
        <v>6271</v>
      </c>
      <c r="V21" s="213">
        <f t="shared" si="5"/>
        <v>16949</v>
      </c>
      <c r="W21" s="213">
        <f t="shared" si="5"/>
        <v>1233</v>
      </c>
      <c r="X21" s="213">
        <f t="shared" si="5"/>
        <v>75760</v>
      </c>
      <c r="Y21" s="213">
        <f t="shared" si="5"/>
        <v>7766</v>
      </c>
      <c r="Z21" s="213">
        <f t="shared" si="5"/>
        <v>64752</v>
      </c>
      <c r="AA21" s="213">
        <f t="shared" si="5"/>
        <v>915</v>
      </c>
      <c r="AB21" s="213">
        <f t="shared" si="5"/>
        <v>373</v>
      </c>
      <c r="AC21" s="213">
        <f t="shared" si="5"/>
        <v>184</v>
      </c>
      <c r="AD21" s="213">
        <f t="shared" si="5"/>
        <v>8162</v>
      </c>
      <c r="AE21" s="213">
        <f t="shared" si="5"/>
        <v>65276</v>
      </c>
      <c r="AF21" s="213">
        <f t="shared" si="5"/>
        <v>3782</v>
      </c>
      <c r="AG21" s="213">
        <f t="shared" si="5"/>
        <v>2814</v>
      </c>
      <c r="AH21" s="213">
        <f t="shared" si="6"/>
        <v>631</v>
      </c>
      <c r="AI21" s="213">
        <f t="shared" si="6"/>
        <v>687</v>
      </c>
      <c r="AJ21" s="213">
        <f t="shared" si="6"/>
        <v>2848</v>
      </c>
      <c r="AK21" s="213">
        <f t="shared" si="6"/>
        <v>252132</v>
      </c>
      <c r="AL21" s="213">
        <f t="shared" si="6"/>
        <v>17089</v>
      </c>
      <c r="AM21" s="213">
        <f t="shared" si="6"/>
        <v>612</v>
      </c>
      <c r="AN21" s="213">
        <f t="shared" si="6"/>
        <v>1194</v>
      </c>
      <c r="AO21" s="213">
        <f t="shared" si="6"/>
        <v>527994</v>
      </c>
      <c r="AP21" s="213">
        <f t="shared" si="6"/>
        <v>108891</v>
      </c>
      <c r="AQ21" s="213">
        <f t="shared" si="6"/>
        <v>20474</v>
      </c>
      <c r="AR21" s="213">
        <f t="shared" si="6"/>
        <v>7</v>
      </c>
      <c r="AS21" s="213">
        <f t="shared" si="6"/>
        <v>1247826</v>
      </c>
      <c r="AT21" s="213">
        <f t="shared" si="6"/>
        <v>199619</v>
      </c>
      <c r="AU21" s="213">
        <f t="shared" si="6"/>
        <v>7958</v>
      </c>
      <c r="AV21" s="213">
        <f t="shared" si="6"/>
        <v>261075</v>
      </c>
      <c r="AW21" s="213">
        <f t="shared" si="6"/>
        <v>17188</v>
      </c>
      <c r="AX21" s="213">
        <f t="shared" si="7"/>
        <v>79393</v>
      </c>
      <c r="AY21" s="213">
        <f t="shared" si="7"/>
        <v>5732</v>
      </c>
      <c r="AZ21" s="213">
        <f t="shared" si="7"/>
        <v>7240</v>
      </c>
      <c r="BA21" s="213">
        <f t="shared" si="7"/>
        <v>603</v>
      </c>
      <c r="BB21" s="213">
        <f t="shared" si="7"/>
        <v>19009</v>
      </c>
      <c r="BC21" s="213">
        <f t="shared" si="7"/>
        <v>3077565</v>
      </c>
      <c r="BD21" s="171"/>
      <c r="BE21" s="203" t="s">
        <v>38</v>
      </c>
      <c r="BF21" s="214">
        <v>38890</v>
      </c>
      <c r="BG21" s="214">
        <v>30484</v>
      </c>
      <c r="BH21" s="214">
        <v>1021</v>
      </c>
      <c r="BI21" s="214">
        <v>1899</v>
      </c>
      <c r="BJ21" s="214">
        <v>263</v>
      </c>
      <c r="BK21" s="214">
        <v>2872</v>
      </c>
      <c r="BL21" s="214">
        <v>6277</v>
      </c>
      <c r="BM21" s="214">
        <v>1772</v>
      </c>
      <c r="BN21" s="214">
        <v>37</v>
      </c>
      <c r="BO21" s="214">
        <v>832</v>
      </c>
      <c r="BP21" s="214">
        <v>1141</v>
      </c>
      <c r="BQ21" s="214">
        <v>1546</v>
      </c>
      <c r="BR21" s="214">
        <v>767</v>
      </c>
      <c r="BS21" s="214">
        <v>370</v>
      </c>
      <c r="BT21" s="214">
        <v>6844</v>
      </c>
      <c r="BU21" s="214">
        <v>6051</v>
      </c>
      <c r="BV21" s="214">
        <v>1746</v>
      </c>
      <c r="BW21" s="214">
        <v>3214</v>
      </c>
      <c r="BX21" s="214">
        <v>155</v>
      </c>
      <c r="BY21" s="214">
        <v>2083</v>
      </c>
      <c r="BZ21" s="214">
        <v>16949</v>
      </c>
      <c r="CA21" s="214">
        <v>1228</v>
      </c>
      <c r="CB21" s="214">
        <v>75542</v>
      </c>
      <c r="CC21" s="214">
        <v>7554</v>
      </c>
      <c r="CD21" s="214">
        <v>10476</v>
      </c>
      <c r="CE21" s="214">
        <v>904</v>
      </c>
      <c r="CF21" s="214">
        <v>362</v>
      </c>
      <c r="CG21" s="214">
        <v>41</v>
      </c>
      <c r="CH21" s="214">
        <v>8162</v>
      </c>
      <c r="CI21" s="214">
        <v>64886</v>
      </c>
      <c r="CJ21" s="214">
        <v>3749</v>
      </c>
      <c r="CK21" s="214">
        <v>2814</v>
      </c>
      <c r="CL21" s="214">
        <v>628</v>
      </c>
      <c r="CM21" s="214">
        <v>687</v>
      </c>
      <c r="CN21" s="214">
        <v>2848</v>
      </c>
      <c r="CO21" s="214">
        <v>196830</v>
      </c>
      <c r="CP21" s="214">
        <v>17089</v>
      </c>
      <c r="CQ21" s="214">
        <v>612</v>
      </c>
      <c r="CR21" s="214">
        <v>1194</v>
      </c>
      <c r="CS21" s="214">
        <v>527994</v>
      </c>
      <c r="CT21" s="214">
        <v>108891</v>
      </c>
      <c r="CU21" s="214">
        <v>19180</v>
      </c>
      <c r="CV21" s="214">
        <v>7</v>
      </c>
      <c r="CW21" s="214">
        <v>1063697</v>
      </c>
      <c r="CX21" s="214">
        <v>134427</v>
      </c>
      <c r="CY21" s="214">
        <v>7950</v>
      </c>
      <c r="CZ21" s="214">
        <v>156636</v>
      </c>
      <c r="DA21" s="214">
        <v>2382</v>
      </c>
      <c r="DB21" s="214">
        <v>61804</v>
      </c>
      <c r="DC21" s="214">
        <v>2893</v>
      </c>
      <c r="DD21" s="214">
        <v>7240</v>
      </c>
      <c r="DE21" s="214">
        <v>536</v>
      </c>
      <c r="DF21" s="214">
        <v>18783</v>
      </c>
      <c r="DG21" s="214">
        <v>2397519</v>
      </c>
      <c r="DH21" s="214"/>
      <c r="DI21" s="215" t="s">
        <v>38</v>
      </c>
      <c r="DJ21" s="216">
        <v>234003</v>
      </c>
      <c r="DK21" s="216">
        <v>152</v>
      </c>
      <c r="DL21" s="216">
        <v>332</v>
      </c>
      <c r="DM21" s="216">
        <v>47</v>
      </c>
      <c r="DN21" s="216">
        <v>200</v>
      </c>
      <c r="DO21" s="216">
        <v>33</v>
      </c>
      <c r="DP21" s="216">
        <v>1015</v>
      </c>
      <c r="DQ21" s="216">
        <v>104</v>
      </c>
      <c r="DR21" s="216">
        <v>2028</v>
      </c>
      <c r="DS21" s="216">
        <v>2071</v>
      </c>
      <c r="DT21" s="216">
        <v>1355</v>
      </c>
      <c r="DU21" s="216">
        <v>401</v>
      </c>
      <c r="DV21" s="216">
        <v>84</v>
      </c>
      <c r="DW21" s="216">
        <v>165</v>
      </c>
      <c r="DX21" s="216">
        <v>3940</v>
      </c>
      <c r="DY21" s="216">
        <v>2115</v>
      </c>
      <c r="DZ21" s="216">
        <v>983</v>
      </c>
      <c r="EA21" s="216">
        <v>214787</v>
      </c>
      <c r="EB21" s="216">
        <v>155</v>
      </c>
      <c r="EC21" s="216">
        <v>4188</v>
      </c>
      <c r="ED21" s="216">
        <v>0</v>
      </c>
      <c r="EE21" s="216">
        <v>5</v>
      </c>
      <c r="EF21" s="216">
        <v>218</v>
      </c>
      <c r="EG21" s="216">
        <v>212</v>
      </c>
      <c r="EH21" s="216">
        <v>54276</v>
      </c>
      <c r="EI21" s="216">
        <v>11</v>
      </c>
      <c r="EJ21" s="216">
        <v>11</v>
      </c>
      <c r="EK21" s="216">
        <v>143</v>
      </c>
      <c r="EL21" s="216">
        <v>0</v>
      </c>
      <c r="EM21" s="216">
        <v>390</v>
      </c>
      <c r="EN21" s="216">
        <v>33</v>
      </c>
      <c r="EO21" s="216">
        <v>0</v>
      </c>
      <c r="EP21" s="216">
        <v>3</v>
      </c>
      <c r="EQ21" s="216">
        <v>0</v>
      </c>
      <c r="ER21" s="216">
        <v>0</v>
      </c>
      <c r="ES21" s="216">
        <v>55302</v>
      </c>
      <c r="ET21" s="216">
        <v>0</v>
      </c>
      <c r="EU21" s="216">
        <v>0</v>
      </c>
      <c r="EV21" s="216">
        <v>0</v>
      </c>
      <c r="EW21" s="216">
        <v>0</v>
      </c>
      <c r="EX21" s="216">
        <v>0</v>
      </c>
      <c r="EY21" s="216">
        <v>1294</v>
      </c>
      <c r="EZ21" s="216">
        <v>0</v>
      </c>
      <c r="FA21" s="216">
        <v>184129</v>
      </c>
      <c r="FB21" s="216">
        <v>65192</v>
      </c>
      <c r="FC21" s="216">
        <v>8</v>
      </c>
      <c r="FD21" s="216">
        <v>104439</v>
      </c>
      <c r="FE21" s="216">
        <v>14806</v>
      </c>
      <c r="FF21" s="216">
        <v>17589</v>
      </c>
      <c r="FG21" s="216">
        <v>2839</v>
      </c>
      <c r="FH21" s="216">
        <v>0</v>
      </c>
      <c r="FI21" s="216">
        <v>67</v>
      </c>
      <c r="FJ21" s="216">
        <v>226</v>
      </c>
      <c r="FK21" s="216">
        <v>680046</v>
      </c>
    </row>
    <row r="22" spans="1:167" x14ac:dyDescent="0.35">
      <c r="A22" s="203" t="s">
        <v>37</v>
      </c>
      <c r="B22" s="213">
        <f t="shared" si="4"/>
        <v>426217</v>
      </c>
      <c r="C22" s="213">
        <f t="shared" si="4"/>
        <v>5217</v>
      </c>
      <c r="D22" s="213">
        <f t="shared" si="4"/>
        <v>12328</v>
      </c>
      <c r="E22" s="213">
        <f t="shared" si="4"/>
        <v>5942</v>
      </c>
      <c r="F22" s="213">
        <f t="shared" si="4"/>
        <v>6632</v>
      </c>
      <c r="G22" s="213">
        <f t="shared" si="4"/>
        <v>6037</v>
      </c>
      <c r="H22" s="213">
        <f t="shared" si="4"/>
        <v>47076</v>
      </c>
      <c r="I22" s="213">
        <f t="shared" si="4"/>
        <v>9609</v>
      </c>
      <c r="J22" s="213">
        <f t="shared" si="4"/>
        <v>2942</v>
      </c>
      <c r="K22" s="213">
        <f t="shared" si="4"/>
        <v>23700</v>
      </c>
      <c r="L22" s="213">
        <f t="shared" si="4"/>
        <v>17334</v>
      </c>
      <c r="M22" s="213">
        <f t="shared" si="4"/>
        <v>32140</v>
      </c>
      <c r="N22" s="213">
        <f t="shared" si="4"/>
        <v>3965</v>
      </c>
      <c r="O22" s="213">
        <f t="shared" si="4"/>
        <v>4059</v>
      </c>
      <c r="P22" s="213">
        <f t="shared" si="4"/>
        <v>65293</v>
      </c>
      <c r="Q22" s="213">
        <f t="shared" si="4"/>
        <v>16236</v>
      </c>
      <c r="R22" s="213">
        <f t="shared" si="5"/>
        <v>41015</v>
      </c>
      <c r="S22" s="213">
        <f t="shared" si="5"/>
        <v>117615</v>
      </c>
      <c r="T22" s="213">
        <f t="shared" si="5"/>
        <v>1953</v>
      </c>
      <c r="U22" s="213">
        <f t="shared" si="5"/>
        <v>12341</v>
      </c>
      <c r="V22" s="213">
        <f t="shared" si="5"/>
        <v>56410</v>
      </c>
      <c r="W22" s="213">
        <f t="shared" si="5"/>
        <v>6759</v>
      </c>
      <c r="X22" s="213">
        <f t="shared" si="5"/>
        <v>118098</v>
      </c>
      <c r="Y22" s="213">
        <f t="shared" si="5"/>
        <v>14829</v>
      </c>
      <c r="Z22" s="213">
        <f t="shared" si="5"/>
        <v>50478</v>
      </c>
      <c r="AA22" s="213">
        <f t="shared" si="5"/>
        <v>4714</v>
      </c>
      <c r="AB22" s="213">
        <f t="shared" si="5"/>
        <v>2719</v>
      </c>
      <c r="AC22" s="213">
        <f t="shared" si="5"/>
        <v>637</v>
      </c>
      <c r="AD22" s="213">
        <f t="shared" si="5"/>
        <v>7081</v>
      </c>
      <c r="AE22" s="213">
        <f t="shared" si="5"/>
        <v>19190</v>
      </c>
      <c r="AF22" s="213">
        <f t="shared" si="5"/>
        <v>5117</v>
      </c>
      <c r="AG22" s="213">
        <f t="shared" si="5"/>
        <v>3557</v>
      </c>
      <c r="AH22" s="213">
        <f t="shared" si="6"/>
        <v>100</v>
      </c>
      <c r="AI22" s="213">
        <f t="shared" si="6"/>
        <v>374</v>
      </c>
      <c r="AJ22" s="213">
        <f t="shared" si="6"/>
        <v>3056</v>
      </c>
      <c r="AK22" s="213">
        <f t="shared" si="6"/>
        <v>293119</v>
      </c>
      <c r="AL22" s="213">
        <f t="shared" si="6"/>
        <v>8135</v>
      </c>
      <c r="AM22" s="213">
        <f t="shared" si="6"/>
        <v>2527</v>
      </c>
      <c r="AN22" s="213">
        <f t="shared" si="6"/>
        <v>1324</v>
      </c>
      <c r="AO22" s="213">
        <f t="shared" si="6"/>
        <v>11367</v>
      </c>
      <c r="AP22" s="213">
        <f t="shared" si="6"/>
        <v>4728</v>
      </c>
      <c r="AQ22" s="213">
        <f t="shared" si="6"/>
        <v>2899</v>
      </c>
      <c r="AR22" s="213">
        <f t="shared" si="6"/>
        <v>1722</v>
      </c>
      <c r="AS22" s="213">
        <f t="shared" si="6"/>
        <v>31945</v>
      </c>
      <c r="AT22" s="213">
        <f t="shared" si="6"/>
        <v>26984</v>
      </c>
      <c r="AU22" s="213">
        <f t="shared" si="6"/>
        <v>4322</v>
      </c>
      <c r="AV22" s="213">
        <f t="shared" si="6"/>
        <v>2564</v>
      </c>
      <c r="AW22" s="213">
        <f t="shared" si="6"/>
        <v>613</v>
      </c>
      <c r="AX22" s="213">
        <f t="shared" si="7"/>
        <v>2890</v>
      </c>
      <c r="AY22" s="213">
        <f t="shared" si="7"/>
        <v>104</v>
      </c>
      <c r="AZ22" s="213">
        <f t="shared" si="7"/>
        <v>119</v>
      </c>
      <c r="BA22" s="213">
        <f t="shared" si="7"/>
        <v>215</v>
      </c>
      <c r="BB22" s="213">
        <f t="shared" si="7"/>
        <v>2317</v>
      </c>
      <c r="BC22" s="213">
        <f t="shared" si="7"/>
        <v>829328</v>
      </c>
      <c r="BD22" s="171"/>
      <c r="BE22" s="203" t="s">
        <v>37</v>
      </c>
      <c r="BF22" s="214">
        <v>144014</v>
      </c>
      <c r="BG22" s="214">
        <v>5217</v>
      </c>
      <c r="BH22" s="214">
        <v>7927</v>
      </c>
      <c r="BI22" s="214">
        <v>2893</v>
      </c>
      <c r="BJ22" s="214">
        <v>3598</v>
      </c>
      <c r="BK22" s="214">
        <v>3194</v>
      </c>
      <c r="BL22" s="214">
        <v>23300</v>
      </c>
      <c r="BM22" s="214">
        <v>5061</v>
      </c>
      <c r="BN22" s="214">
        <v>990</v>
      </c>
      <c r="BO22" s="214">
        <v>6163</v>
      </c>
      <c r="BP22" s="214">
        <v>7887</v>
      </c>
      <c r="BQ22" s="214">
        <v>12001</v>
      </c>
      <c r="BR22" s="214">
        <v>2597</v>
      </c>
      <c r="BS22" s="214">
        <v>2114</v>
      </c>
      <c r="BT22" s="214">
        <v>31651</v>
      </c>
      <c r="BU22" s="214">
        <v>4962</v>
      </c>
      <c r="BV22" s="214">
        <v>15618</v>
      </c>
      <c r="BW22" s="214">
        <v>5108</v>
      </c>
      <c r="BX22" s="214">
        <v>1097</v>
      </c>
      <c r="BY22" s="214">
        <v>7853</v>
      </c>
      <c r="BZ22" s="214">
        <v>56410</v>
      </c>
      <c r="CA22" s="214">
        <v>6757</v>
      </c>
      <c r="CB22" s="214">
        <v>117888</v>
      </c>
      <c r="CC22" s="214">
        <v>14683</v>
      </c>
      <c r="CD22" s="214">
        <v>5318</v>
      </c>
      <c r="CE22" s="214">
        <v>4249</v>
      </c>
      <c r="CF22" s="214">
        <v>2719</v>
      </c>
      <c r="CG22" s="214">
        <v>143</v>
      </c>
      <c r="CH22" s="214">
        <v>7081</v>
      </c>
      <c r="CI22" s="214">
        <v>19190</v>
      </c>
      <c r="CJ22" s="214">
        <v>4677</v>
      </c>
      <c r="CK22" s="214">
        <v>3557</v>
      </c>
      <c r="CL22" s="214">
        <v>100</v>
      </c>
      <c r="CM22" s="214">
        <v>374</v>
      </c>
      <c r="CN22" s="214">
        <v>3056</v>
      </c>
      <c r="CO22" s="214">
        <v>246202</v>
      </c>
      <c r="CP22" s="214">
        <v>8135</v>
      </c>
      <c r="CQ22" s="214">
        <v>2527</v>
      </c>
      <c r="CR22" s="214">
        <v>1287</v>
      </c>
      <c r="CS22" s="214">
        <v>11367</v>
      </c>
      <c r="CT22" s="214">
        <v>4728</v>
      </c>
      <c r="CU22" s="214">
        <v>2899</v>
      </c>
      <c r="CV22" s="214">
        <v>1722</v>
      </c>
      <c r="CW22" s="214">
        <v>31244</v>
      </c>
      <c r="CX22" s="214">
        <v>21511</v>
      </c>
      <c r="CY22" s="214">
        <v>4322</v>
      </c>
      <c r="CZ22" s="214">
        <v>2564</v>
      </c>
      <c r="DA22" s="214">
        <v>613</v>
      </c>
      <c r="DB22" s="214">
        <v>2890</v>
      </c>
      <c r="DC22" s="214">
        <v>104</v>
      </c>
      <c r="DD22" s="214">
        <v>119</v>
      </c>
      <c r="DE22" s="214">
        <v>215</v>
      </c>
      <c r="DF22" s="214">
        <v>2283</v>
      </c>
      <c r="DG22" s="214">
        <v>493963</v>
      </c>
      <c r="DH22" s="214"/>
      <c r="DI22" s="215" t="s">
        <v>37</v>
      </c>
      <c r="DJ22" s="216">
        <v>282203</v>
      </c>
      <c r="DK22" s="216">
        <v>0</v>
      </c>
      <c r="DL22" s="216">
        <v>4401</v>
      </c>
      <c r="DM22" s="216">
        <v>3049</v>
      </c>
      <c r="DN22" s="216">
        <v>3034</v>
      </c>
      <c r="DO22" s="216">
        <v>2843</v>
      </c>
      <c r="DP22" s="216">
        <v>23776</v>
      </c>
      <c r="DQ22" s="216">
        <v>4548</v>
      </c>
      <c r="DR22" s="216">
        <v>1952</v>
      </c>
      <c r="DS22" s="216">
        <v>17537</v>
      </c>
      <c r="DT22" s="216">
        <v>9447</v>
      </c>
      <c r="DU22" s="216">
        <v>20139</v>
      </c>
      <c r="DV22" s="216">
        <v>1368</v>
      </c>
      <c r="DW22" s="216">
        <v>1945</v>
      </c>
      <c r="DX22" s="216">
        <v>33642</v>
      </c>
      <c r="DY22" s="216">
        <v>11274</v>
      </c>
      <c r="DZ22" s="216">
        <v>25397</v>
      </c>
      <c r="EA22" s="216">
        <v>112507</v>
      </c>
      <c r="EB22" s="216">
        <v>856</v>
      </c>
      <c r="EC22" s="216">
        <v>4488</v>
      </c>
      <c r="ED22" s="216">
        <v>0</v>
      </c>
      <c r="EE22" s="216">
        <v>2</v>
      </c>
      <c r="EF22" s="216">
        <v>210</v>
      </c>
      <c r="EG22" s="216">
        <v>146</v>
      </c>
      <c r="EH22" s="216">
        <v>45160</v>
      </c>
      <c r="EI22" s="216">
        <v>465</v>
      </c>
      <c r="EJ22" s="216">
        <v>0</v>
      </c>
      <c r="EK22" s="216">
        <v>494</v>
      </c>
      <c r="EL22" s="216">
        <v>0</v>
      </c>
      <c r="EM22" s="216">
        <v>0</v>
      </c>
      <c r="EN22" s="216">
        <v>440</v>
      </c>
      <c r="EO22" s="216">
        <v>0</v>
      </c>
      <c r="EP22" s="216">
        <v>0</v>
      </c>
      <c r="EQ22" s="216">
        <v>0</v>
      </c>
      <c r="ER22" s="216">
        <v>0</v>
      </c>
      <c r="ES22" s="216">
        <v>46917</v>
      </c>
      <c r="ET22" s="216">
        <v>0</v>
      </c>
      <c r="EU22" s="216">
        <v>0</v>
      </c>
      <c r="EV22" s="216">
        <v>37</v>
      </c>
      <c r="EW22" s="216">
        <v>0</v>
      </c>
      <c r="EX22" s="216">
        <v>0</v>
      </c>
      <c r="EY22" s="216">
        <v>0</v>
      </c>
      <c r="EZ22" s="216">
        <v>0</v>
      </c>
      <c r="FA22" s="216">
        <v>701</v>
      </c>
      <c r="FB22" s="216">
        <v>5473</v>
      </c>
      <c r="FC22" s="216">
        <v>0</v>
      </c>
      <c r="FD22" s="216">
        <v>0</v>
      </c>
      <c r="FE22" s="216">
        <v>0</v>
      </c>
      <c r="FF22" s="216">
        <v>0</v>
      </c>
      <c r="FG22" s="216">
        <v>0</v>
      </c>
      <c r="FH22" s="216">
        <v>0</v>
      </c>
      <c r="FI22" s="216">
        <v>0</v>
      </c>
      <c r="FJ22" s="216">
        <v>34</v>
      </c>
      <c r="FK22" s="216">
        <v>335365</v>
      </c>
    </row>
    <row r="23" spans="1:167" x14ac:dyDescent="0.35">
      <c r="A23" s="203" t="s">
        <v>36</v>
      </c>
      <c r="B23" s="213">
        <f t="shared" si="4"/>
        <v>971314</v>
      </c>
      <c r="C23" s="213">
        <f t="shared" si="4"/>
        <v>22183</v>
      </c>
      <c r="D23" s="213">
        <f t="shared" si="4"/>
        <v>36910</v>
      </c>
      <c r="E23" s="213">
        <f t="shared" si="4"/>
        <v>10064</v>
      </c>
      <c r="F23" s="213">
        <f t="shared" si="4"/>
        <v>8011</v>
      </c>
      <c r="G23" s="213">
        <f t="shared" si="4"/>
        <v>13420</v>
      </c>
      <c r="H23" s="213">
        <f t="shared" si="4"/>
        <v>92867</v>
      </c>
      <c r="I23" s="213">
        <f t="shared" si="4"/>
        <v>22431</v>
      </c>
      <c r="J23" s="213">
        <f t="shared" si="4"/>
        <v>2563</v>
      </c>
      <c r="K23" s="213">
        <f t="shared" si="4"/>
        <v>34334</v>
      </c>
      <c r="L23" s="213">
        <f t="shared" si="4"/>
        <v>42865</v>
      </c>
      <c r="M23" s="213">
        <f t="shared" si="4"/>
        <v>50042</v>
      </c>
      <c r="N23" s="213">
        <f t="shared" si="4"/>
        <v>4054</v>
      </c>
      <c r="O23" s="213">
        <f t="shared" si="4"/>
        <v>11087</v>
      </c>
      <c r="P23" s="213">
        <f t="shared" si="4"/>
        <v>133001</v>
      </c>
      <c r="Q23" s="213">
        <f t="shared" si="4"/>
        <v>28399</v>
      </c>
      <c r="R23" s="213">
        <f t="shared" si="5"/>
        <v>42800</v>
      </c>
      <c r="S23" s="213">
        <f t="shared" si="5"/>
        <v>404313</v>
      </c>
      <c r="T23" s="213">
        <f t="shared" si="5"/>
        <v>2918</v>
      </c>
      <c r="U23" s="213">
        <f t="shared" si="5"/>
        <v>31235</v>
      </c>
      <c r="V23" s="213">
        <f t="shared" si="5"/>
        <v>68008</v>
      </c>
      <c r="W23" s="213">
        <f t="shared" si="5"/>
        <v>7911</v>
      </c>
      <c r="X23" s="213">
        <f t="shared" si="5"/>
        <v>107571</v>
      </c>
      <c r="Y23" s="213">
        <f t="shared" si="5"/>
        <v>12754</v>
      </c>
      <c r="Z23" s="213">
        <f t="shared" si="5"/>
        <v>43698</v>
      </c>
      <c r="AA23" s="213">
        <f t="shared" si="5"/>
        <v>3530</v>
      </c>
      <c r="AB23" s="213">
        <f t="shared" si="5"/>
        <v>1645</v>
      </c>
      <c r="AC23" s="213">
        <f t="shared" si="5"/>
        <v>541</v>
      </c>
      <c r="AD23" s="213">
        <f t="shared" si="5"/>
        <v>13574</v>
      </c>
      <c r="AE23" s="213">
        <f t="shared" si="5"/>
        <v>25536</v>
      </c>
      <c r="AF23" s="213">
        <f t="shared" si="5"/>
        <v>6069</v>
      </c>
      <c r="AG23" s="213">
        <f t="shared" si="5"/>
        <v>5680</v>
      </c>
      <c r="AH23" s="213">
        <f t="shared" si="6"/>
        <v>1409</v>
      </c>
      <c r="AI23" s="213">
        <f t="shared" si="6"/>
        <v>2174</v>
      </c>
      <c r="AJ23" s="213">
        <f t="shared" si="6"/>
        <v>4580</v>
      </c>
      <c r="AK23" s="213">
        <f t="shared" si="6"/>
        <v>304680</v>
      </c>
      <c r="AL23" s="213">
        <f t="shared" si="6"/>
        <v>15887</v>
      </c>
      <c r="AM23" s="213">
        <f t="shared" si="6"/>
        <v>2755</v>
      </c>
      <c r="AN23" s="213">
        <f t="shared" si="6"/>
        <v>6115</v>
      </c>
      <c r="AO23" s="213">
        <f t="shared" si="6"/>
        <v>80573</v>
      </c>
      <c r="AP23" s="213">
        <f t="shared" si="6"/>
        <v>34496</v>
      </c>
      <c r="AQ23" s="213">
        <f t="shared" si="6"/>
        <v>26186</v>
      </c>
      <c r="AR23" s="213">
        <f t="shared" si="6"/>
        <v>1867</v>
      </c>
      <c r="AS23" s="213">
        <f t="shared" si="6"/>
        <v>347812</v>
      </c>
      <c r="AT23" s="213">
        <f t="shared" si="6"/>
        <v>344922</v>
      </c>
      <c r="AU23" s="213">
        <f t="shared" si="6"/>
        <v>26956</v>
      </c>
      <c r="AV23" s="213">
        <f t="shared" si="6"/>
        <v>4991</v>
      </c>
      <c r="AW23" s="213">
        <f t="shared" si="6"/>
        <v>1888</v>
      </c>
      <c r="AX23" s="213">
        <f t="shared" si="7"/>
        <v>21665</v>
      </c>
      <c r="AY23" s="213">
        <f t="shared" si="7"/>
        <v>2015</v>
      </c>
      <c r="AZ23" s="213">
        <f t="shared" si="7"/>
        <v>480</v>
      </c>
      <c r="BA23" s="213">
        <f t="shared" si="7"/>
        <v>3057</v>
      </c>
      <c r="BB23" s="213">
        <f t="shared" si="7"/>
        <v>10400</v>
      </c>
      <c r="BC23" s="213">
        <f t="shared" si="7"/>
        <v>2230242</v>
      </c>
      <c r="BD23" s="171"/>
      <c r="BE23" s="203" t="s">
        <v>36</v>
      </c>
      <c r="BF23" s="214">
        <v>401146</v>
      </c>
      <c r="BG23" s="214">
        <v>19013</v>
      </c>
      <c r="BH23" s="214">
        <v>27177</v>
      </c>
      <c r="BI23" s="214">
        <v>7602</v>
      </c>
      <c r="BJ23" s="214">
        <v>5693</v>
      </c>
      <c r="BK23" s="214">
        <v>10841</v>
      </c>
      <c r="BL23" s="214">
        <v>58693</v>
      </c>
      <c r="BM23" s="214">
        <v>13902</v>
      </c>
      <c r="BN23" s="214">
        <v>839</v>
      </c>
      <c r="BO23" s="214">
        <v>20224</v>
      </c>
      <c r="BP23" s="214">
        <v>27563</v>
      </c>
      <c r="BQ23" s="214">
        <v>35353</v>
      </c>
      <c r="BR23" s="214">
        <v>3376</v>
      </c>
      <c r="BS23" s="214">
        <v>8641</v>
      </c>
      <c r="BT23" s="214">
        <v>89665</v>
      </c>
      <c r="BU23" s="214">
        <v>19571</v>
      </c>
      <c r="BV23" s="214">
        <v>28689</v>
      </c>
      <c r="BW23" s="214">
        <v>18861</v>
      </c>
      <c r="BX23" s="214">
        <v>2136</v>
      </c>
      <c r="BY23" s="214">
        <v>22320</v>
      </c>
      <c r="BZ23" s="214">
        <v>68008</v>
      </c>
      <c r="CA23" s="214">
        <v>7904</v>
      </c>
      <c r="CB23" s="214">
        <v>107215</v>
      </c>
      <c r="CC23" s="214">
        <v>11952</v>
      </c>
      <c r="CD23" s="214">
        <v>11187</v>
      </c>
      <c r="CE23" s="214">
        <v>3052</v>
      </c>
      <c r="CF23" s="214">
        <v>1544</v>
      </c>
      <c r="CG23" s="214">
        <v>259</v>
      </c>
      <c r="CH23" s="214">
        <v>13574</v>
      </c>
      <c r="CI23" s="214">
        <v>25386</v>
      </c>
      <c r="CJ23" s="214">
        <v>5942</v>
      </c>
      <c r="CK23" s="214">
        <v>5680</v>
      </c>
      <c r="CL23" s="214">
        <v>1337</v>
      </c>
      <c r="CM23" s="214">
        <v>2174</v>
      </c>
      <c r="CN23" s="214">
        <v>4507</v>
      </c>
      <c r="CO23" s="214">
        <v>269721</v>
      </c>
      <c r="CP23" s="214">
        <v>15589</v>
      </c>
      <c r="CQ23" s="214">
        <v>2732</v>
      </c>
      <c r="CR23" s="214">
        <v>6063</v>
      </c>
      <c r="CS23" s="214">
        <v>80573</v>
      </c>
      <c r="CT23" s="214">
        <v>34496</v>
      </c>
      <c r="CU23" s="214">
        <v>22312</v>
      </c>
      <c r="CV23" s="214">
        <v>1858</v>
      </c>
      <c r="CW23" s="214">
        <v>277942</v>
      </c>
      <c r="CX23" s="214">
        <v>155197</v>
      </c>
      <c r="CY23" s="214">
        <v>26740</v>
      </c>
      <c r="CZ23" s="214">
        <v>4991</v>
      </c>
      <c r="DA23" s="214">
        <v>1888</v>
      </c>
      <c r="DB23" s="214">
        <v>21665</v>
      </c>
      <c r="DC23" s="214">
        <v>2015</v>
      </c>
      <c r="DD23" s="214">
        <v>480</v>
      </c>
      <c r="DE23" s="214">
        <v>3055</v>
      </c>
      <c r="DF23" s="214">
        <v>10324</v>
      </c>
      <c r="DG23" s="214">
        <v>1357800</v>
      </c>
      <c r="DH23" s="214"/>
      <c r="DI23" s="215" t="s">
        <v>36</v>
      </c>
      <c r="DJ23" s="216">
        <v>570168</v>
      </c>
      <c r="DK23" s="216">
        <v>3170</v>
      </c>
      <c r="DL23" s="216">
        <v>9733</v>
      </c>
      <c r="DM23" s="216">
        <v>2462</v>
      </c>
      <c r="DN23" s="216">
        <v>2318</v>
      </c>
      <c r="DO23" s="216">
        <v>2579</v>
      </c>
      <c r="DP23" s="216">
        <v>34174</v>
      </c>
      <c r="DQ23" s="216">
        <v>8529</v>
      </c>
      <c r="DR23" s="216">
        <v>1724</v>
      </c>
      <c r="DS23" s="216">
        <v>14110</v>
      </c>
      <c r="DT23" s="216">
        <v>15302</v>
      </c>
      <c r="DU23" s="216">
        <v>14689</v>
      </c>
      <c r="DV23" s="216">
        <v>678</v>
      </c>
      <c r="DW23" s="216">
        <v>2446</v>
      </c>
      <c r="DX23" s="216">
        <v>43336</v>
      </c>
      <c r="DY23" s="216">
        <v>8828</v>
      </c>
      <c r="DZ23" s="216">
        <v>14111</v>
      </c>
      <c r="EA23" s="216">
        <v>385452</v>
      </c>
      <c r="EB23" s="216">
        <v>782</v>
      </c>
      <c r="EC23" s="216">
        <v>8915</v>
      </c>
      <c r="ED23" s="216">
        <v>0</v>
      </c>
      <c r="EE23" s="216">
        <v>7</v>
      </c>
      <c r="EF23" s="216">
        <v>356</v>
      </c>
      <c r="EG23" s="216">
        <v>802</v>
      </c>
      <c r="EH23" s="216">
        <v>32511</v>
      </c>
      <c r="EI23" s="216">
        <v>478</v>
      </c>
      <c r="EJ23" s="216">
        <v>101</v>
      </c>
      <c r="EK23" s="216">
        <v>282</v>
      </c>
      <c r="EL23" s="216">
        <v>0</v>
      </c>
      <c r="EM23" s="216">
        <v>150</v>
      </c>
      <c r="EN23" s="216">
        <v>127</v>
      </c>
      <c r="EO23" s="216">
        <v>0</v>
      </c>
      <c r="EP23" s="216">
        <v>72</v>
      </c>
      <c r="EQ23" s="216">
        <v>0</v>
      </c>
      <c r="ER23" s="216">
        <v>73</v>
      </c>
      <c r="ES23" s="216">
        <v>34959</v>
      </c>
      <c r="ET23" s="216">
        <v>298</v>
      </c>
      <c r="EU23" s="216">
        <v>23</v>
      </c>
      <c r="EV23" s="216">
        <v>52</v>
      </c>
      <c r="EW23" s="216">
        <v>0</v>
      </c>
      <c r="EX23" s="216">
        <v>0</v>
      </c>
      <c r="EY23" s="216">
        <v>3874</v>
      </c>
      <c r="EZ23" s="216">
        <v>9</v>
      </c>
      <c r="FA23" s="216">
        <v>69870</v>
      </c>
      <c r="FB23" s="216">
        <v>189725</v>
      </c>
      <c r="FC23" s="216">
        <v>216</v>
      </c>
      <c r="FD23" s="216">
        <v>0</v>
      </c>
      <c r="FE23" s="216">
        <v>0</v>
      </c>
      <c r="FF23" s="216">
        <v>0</v>
      </c>
      <c r="FG23" s="216">
        <v>0</v>
      </c>
      <c r="FH23" s="216">
        <v>0</v>
      </c>
      <c r="FI23" s="216">
        <v>2</v>
      </c>
      <c r="FJ23" s="216">
        <v>76</v>
      </c>
      <c r="FK23" s="216">
        <v>872442</v>
      </c>
    </row>
    <row r="24" spans="1:167" x14ac:dyDescent="0.35">
      <c r="A24" s="203" t="s">
        <v>35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171"/>
      <c r="BE24" s="203" t="s">
        <v>35</v>
      </c>
      <c r="BF24" s="214" t="s">
        <v>27</v>
      </c>
      <c r="BG24" s="214" t="s">
        <v>27</v>
      </c>
      <c r="BH24" s="214" t="s">
        <v>27</v>
      </c>
      <c r="BI24" s="214" t="s">
        <v>27</v>
      </c>
      <c r="BJ24" s="214" t="s">
        <v>27</v>
      </c>
      <c r="BK24" s="214" t="s">
        <v>27</v>
      </c>
      <c r="BL24" s="214" t="s">
        <v>27</v>
      </c>
      <c r="BM24" s="214" t="s">
        <v>27</v>
      </c>
      <c r="BN24" s="214" t="s">
        <v>27</v>
      </c>
      <c r="BO24" s="214" t="s">
        <v>27</v>
      </c>
      <c r="BP24" s="214" t="s">
        <v>27</v>
      </c>
      <c r="BQ24" s="214" t="s">
        <v>27</v>
      </c>
      <c r="BR24" s="214" t="s">
        <v>27</v>
      </c>
      <c r="BS24" s="214" t="s">
        <v>27</v>
      </c>
      <c r="BT24" s="214" t="s">
        <v>27</v>
      </c>
      <c r="BU24" s="214" t="s">
        <v>27</v>
      </c>
      <c r="BV24" s="214" t="s">
        <v>27</v>
      </c>
      <c r="BW24" s="214" t="s">
        <v>27</v>
      </c>
      <c r="BX24" s="214" t="s">
        <v>27</v>
      </c>
      <c r="BY24" s="214" t="s">
        <v>27</v>
      </c>
      <c r="BZ24" s="214" t="s">
        <v>27</v>
      </c>
      <c r="CA24" s="214" t="s">
        <v>27</v>
      </c>
      <c r="CB24" s="214" t="s">
        <v>27</v>
      </c>
      <c r="CC24" s="214" t="s">
        <v>27</v>
      </c>
      <c r="CD24" s="214" t="s">
        <v>27</v>
      </c>
      <c r="CE24" s="214" t="s">
        <v>27</v>
      </c>
      <c r="CF24" s="214" t="s">
        <v>27</v>
      </c>
      <c r="CG24" s="214" t="s">
        <v>27</v>
      </c>
      <c r="CH24" s="214" t="s">
        <v>27</v>
      </c>
      <c r="CI24" s="214" t="s">
        <v>27</v>
      </c>
      <c r="CJ24" s="214" t="s">
        <v>27</v>
      </c>
      <c r="CK24" s="214" t="s">
        <v>27</v>
      </c>
      <c r="CL24" s="214" t="s">
        <v>27</v>
      </c>
      <c r="CM24" s="214" t="s">
        <v>27</v>
      </c>
      <c r="CN24" s="214" t="s">
        <v>27</v>
      </c>
      <c r="CO24" s="214" t="s">
        <v>27</v>
      </c>
      <c r="CP24" s="214" t="s">
        <v>27</v>
      </c>
      <c r="CQ24" s="214" t="s">
        <v>27</v>
      </c>
      <c r="CR24" s="214" t="s">
        <v>27</v>
      </c>
      <c r="CS24" s="214" t="s">
        <v>27</v>
      </c>
      <c r="CT24" s="214" t="s">
        <v>27</v>
      </c>
      <c r="CU24" s="214" t="s">
        <v>27</v>
      </c>
      <c r="CV24" s="214" t="s">
        <v>27</v>
      </c>
      <c r="CW24" s="214" t="s">
        <v>27</v>
      </c>
      <c r="CX24" s="214" t="s">
        <v>27</v>
      </c>
      <c r="CY24" s="214" t="s">
        <v>27</v>
      </c>
      <c r="CZ24" s="214" t="s">
        <v>27</v>
      </c>
      <c r="DA24" s="214" t="s">
        <v>27</v>
      </c>
      <c r="DB24" s="214" t="s">
        <v>27</v>
      </c>
      <c r="DC24" s="214" t="s">
        <v>27</v>
      </c>
      <c r="DD24" s="214" t="s">
        <v>27</v>
      </c>
      <c r="DE24" s="214" t="s">
        <v>27</v>
      </c>
      <c r="DF24" s="214" t="s">
        <v>27</v>
      </c>
      <c r="DG24" s="214" t="s">
        <v>27</v>
      </c>
      <c r="DH24" s="217"/>
      <c r="DI24" s="215" t="s">
        <v>35</v>
      </c>
      <c r="DJ24" s="216" t="s">
        <v>27</v>
      </c>
      <c r="DK24" s="216" t="s">
        <v>27</v>
      </c>
      <c r="DL24" s="216" t="s">
        <v>27</v>
      </c>
      <c r="DM24" s="216" t="s">
        <v>27</v>
      </c>
      <c r="DN24" s="216" t="s">
        <v>27</v>
      </c>
      <c r="DO24" s="216" t="s">
        <v>27</v>
      </c>
      <c r="DP24" s="216" t="s">
        <v>27</v>
      </c>
      <c r="DQ24" s="216" t="s">
        <v>27</v>
      </c>
      <c r="DR24" s="216" t="s">
        <v>27</v>
      </c>
      <c r="DS24" s="216" t="s">
        <v>27</v>
      </c>
      <c r="DT24" s="216" t="s">
        <v>27</v>
      </c>
      <c r="DU24" s="216" t="s">
        <v>27</v>
      </c>
      <c r="DV24" s="216" t="s">
        <v>27</v>
      </c>
      <c r="DW24" s="216" t="s">
        <v>27</v>
      </c>
      <c r="DX24" s="216" t="s">
        <v>27</v>
      </c>
      <c r="DY24" s="216" t="s">
        <v>27</v>
      </c>
      <c r="DZ24" s="216" t="s">
        <v>27</v>
      </c>
      <c r="EA24" s="216" t="s">
        <v>27</v>
      </c>
      <c r="EB24" s="216" t="s">
        <v>27</v>
      </c>
      <c r="EC24" s="216" t="s">
        <v>27</v>
      </c>
      <c r="ED24" s="216" t="s">
        <v>27</v>
      </c>
      <c r="EE24" s="216" t="s">
        <v>27</v>
      </c>
      <c r="EF24" s="216" t="s">
        <v>27</v>
      </c>
      <c r="EG24" s="216" t="s">
        <v>27</v>
      </c>
      <c r="EH24" s="216" t="s">
        <v>27</v>
      </c>
      <c r="EI24" s="216" t="s">
        <v>27</v>
      </c>
      <c r="EJ24" s="216" t="s">
        <v>27</v>
      </c>
      <c r="EK24" s="216" t="s">
        <v>27</v>
      </c>
      <c r="EL24" s="216" t="s">
        <v>27</v>
      </c>
      <c r="EM24" s="216" t="s">
        <v>27</v>
      </c>
      <c r="EN24" s="216" t="s">
        <v>27</v>
      </c>
      <c r="EO24" s="216" t="s">
        <v>27</v>
      </c>
      <c r="EP24" s="216" t="s">
        <v>27</v>
      </c>
      <c r="EQ24" s="216" t="s">
        <v>27</v>
      </c>
      <c r="ER24" s="216" t="s">
        <v>27</v>
      </c>
      <c r="ES24" s="216" t="s">
        <v>27</v>
      </c>
      <c r="ET24" s="216" t="s">
        <v>27</v>
      </c>
      <c r="EU24" s="216" t="s">
        <v>27</v>
      </c>
      <c r="EV24" s="216" t="s">
        <v>27</v>
      </c>
      <c r="EW24" s="216" t="s">
        <v>27</v>
      </c>
      <c r="EX24" s="216" t="s">
        <v>27</v>
      </c>
      <c r="EY24" s="216" t="s">
        <v>27</v>
      </c>
      <c r="EZ24" s="216" t="s">
        <v>27</v>
      </c>
      <c r="FA24" s="216" t="s">
        <v>27</v>
      </c>
      <c r="FB24" s="216" t="s">
        <v>27</v>
      </c>
      <c r="FC24" s="216" t="s">
        <v>27</v>
      </c>
      <c r="FD24" s="216" t="s">
        <v>27</v>
      </c>
      <c r="FE24" s="216" t="s">
        <v>27</v>
      </c>
      <c r="FF24" s="216" t="s">
        <v>27</v>
      </c>
      <c r="FG24" s="216" t="s">
        <v>27</v>
      </c>
      <c r="FH24" s="216" t="s">
        <v>27</v>
      </c>
      <c r="FI24" s="216" t="s">
        <v>27</v>
      </c>
      <c r="FJ24" s="216" t="s">
        <v>27</v>
      </c>
      <c r="FK24" s="216" t="s">
        <v>27</v>
      </c>
    </row>
    <row r="25" spans="1:167" x14ac:dyDescent="0.35">
      <c r="A25" s="203" t="s">
        <v>34</v>
      </c>
      <c r="B25" s="213">
        <f t="shared" ref="B25:Q30" si="8">BF25+DJ25</f>
        <v>422375</v>
      </c>
      <c r="C25" s="213">
        <f t="shared" si="8"/>
        <v>1222</v>
      </c>
      <c r="D25" s="213">
        <f t="shared" si="8"/>
        <v>15627</v>
      </c>
      <c r="E25" s="213">
        <f t="shared" si="8"/>
        <v>5519</v>
      </c>
      <c r="F25" s="213">
        <f t="shared" si="8"/>
        <v>2416</v>
      </c>
      <c r="G25" s="213">
        <f t="shared" si="8"/>
        <v>731</v>
      </c>
      <c r="H25" s="213">
        <f t="shared" si="8"/>
        <v>30063</v>
      </c>
      <c r="I25" s="213">
        <f t="shared" si="8"/>
        <v>12665</v>
      </c>
      <c r="J25" s="213">
        <f t="shared" si="8"/>
        <v>448</v>
      </c>
      <c r="K25" s="213">
        <f t="shared" si="8"/>
        <v>597</v>
      </c>
      <c r="L25" s="213">
        <f t="shared" si="8"/>
        <v>4307</v>
      </c>
      <c r="M25" s="213">
        <f t="shared" si="8"/>
        <v>64545</v>
      </c>
      <c r="N25" s="213">
        <f t="shared" si="8"/>
        <v>775</v>
      </c>
      <c r="O25" s="213">
        <f t="shared" si="8"/>
        <v>396</v>
      </c>
      <c r="P25" s="213">
        <f t="shared" si="8"/>
        <v>18346</v>
      </c>
      <c r="Q25" s="213">
        <f t="shared" si="8"/>
        <v>4393</v>
      </c>
      <c r="R25" s="213">
        <f t="shared" ref="R25:AG30" si="9">BV25+DZ25</f>
        <v>1843</v>
      </c>
      <c r="S25" s="213">
        <f t="shared" si="9"/>
        <v>149185</v>
      </c>
      <c r="T25" s="213">
        <f t="shared" si="9"/>
        <v>3869</v>
      </c>
      <c r="U25" s="213">
        <f t="shared" si="9"/>
        <v>106650</v>
      </c>
      <c r="V25" s="213">
        <f t="shared" si="9"/>
        <v>2437</v>
      </c>
      <c r="W25" s="213">
        <f t="shared" si="9"/>
        <v>379</v>
      </c>
      <c r="X25" s="213">
        <f t="shared" si="9"/>
        <v>24298</v>
      </c>
      <c r="Y25" s="213">
        <f t="shared" si="9"/>
        <v>27754</v>
      </c>
      <c r="Z25" s="213">
        <f t="shared" si="9"/>
        <v>961755</v>
      </c>
      <c r="AA25" s="213">
        <f t="shared" si="9"/>
        <v>2571</v>
      </c>
      <c r="AB25" s="213">
        <f t="shared" si="9"/>
        <v>1409</v>
      </c>
      <c r="AC25" s="213">
        <f t="shared" si="9"/>
        <v>129</v>
      </c>
      <c r="AD25" s="213">
        <f t="shared" si="9"/>
        <v>71</v>
      </c>
      <c r="AE25" s="213">
        <f t="shared" si="9"/>
        <v>1040</v>
      </c>
      <c r="AF25" s="213">
        <f t="shared" si="9"/>
        <v>35</v>
      </c>
      <c r="AG25" s="213">
        <f t="shared" si="9"/>
        <v>2</v>
      </c>
      <c r="AH25" s="213">
        <f t="shared" ref="AH25:AW30" si="10">CL25+EP25</f>
        <v>2</v>
      </c>
      <c r="AI25" s="213">
        <f t="shared" si="10"/>
        <v>0</v>
      </c>
      <c r="AJ25" s="213">
        <f t="shared" si="10"/>
        <v>103</v>
      </c>
      <c r="AK25" s="213">
        <f t="shared" si="10"/>
        <v>1021985</v>
      </c>
      <c r="AL25" s="213">
        <f t="shared" si="10"/>
        <v>784</v>
      </c>
      <c r="AM25" s="213">
        <f t="shared" si="10"/>
        <v>4</v>
      </c>
      <c r="AN25" s="213">
        <f t="shared" si="10"/>
        <v>226</v>
      </c>
      <c r="AO25" s="213">
        <f t="shared" si="10"/>
        <v>98</v>
      </c>
      <c r="AP25" s="213">
        <f t="shared" si="10"/>
        <v>712</v>
      </c>
      <c r="AQ25" s="213">
        <f t="shared" si="10"/>
        <v>4919</v>
      </c>
      <c r="AR25" s="213">
        <f t="shared" si="10"/>
        <v>118753</v>
      </c>
      <c r="AS25" s="213">
        <f t="shared" si="10"/>
        <v>1022</v>
      </c>
      <c r="AT25" s="213">
        <f t="shared" si="10"/>
        <v>21016</v>
      </c>
      <c r="AU25" s="213">
        <f t="shared" si="10"/>
        <v>860</v>
      </c>
      <c r="AV25" s="213">
        <f t="shared" si="10"/>
        <v>2284</v>
      </c>
      <c r="AW25" s="213">
        <f t="shared" si="10"/>
        <v>4</v>
      </c>
      <c r="AX25" s="213">
        <f t="shared" ref="AP25:BC30" si="11">DB25+FF25</f>
        <v>1487</v>
      </c>
      <c r="AY25" s="213">
        <f t="shared" si="11"/>
        <v>8</v>
      </c>
      <c r="AZ25" s="213">
        <f t="shared" si="11"/>
        <v>12</v>
      </c>
      <c r="BA25" s="213">
        <f t="shared" si="11"/>
        <v>550</v>
      </c>
      <c r="BB25" s="213">
        <f t="shared" si="11"/>
        <v>2780</v>
      </c>
      <c r="BC25" s="213">
        <f t="shared" si="11"/>
        <v>1601101</v>
      </c>
      <c r="BD25" s="171"/>
      <c r="BE25" s="203" t="s">
        <v>34</v>
      </c>
      <c r="BF25" s="214">
        <v>217477</v>
      </c>
      <c r="BG25" s="214">
        <v>1073</v>
      </c>
      <c r="BH25" s="214">
        <v>14167</v>
      </c>
      <c r="BI25" s="214">
        <v>5120</v>
      </c>
      <c r="BJ25" s="214">
        <v>2035</v>
      </c>
      <c r="BK25" s="214">
        <v>357</v>
      </c>
      <c r="BL25" s="214">
        <v>14714</v>
      </c>
      <c r="BM25" s="214">
        <v>7721</v>
      </c>
      <c r="BN25" s="214">
        <v>384</v>
      </c>
      <c r="BO25" s="214">
        <v>579</v>
      </c>
      <c r="BP25" s="214">
        <v>3766</v>
      </c>
      <c r="BQ25" s="214">
        <v>34198</v>
      </c>
      <c r="BR25" s="214">
        <v>485</v>
      </c>
      <c r="BS25" s="214">
        <v>209</v>
      </c>
      <c r="BT25" s="214">
        <v>11722</v>
      </c>
      <c r="BU25" s="214">
        <v>3998</v>
      </c>
      <c r="BV25" s="214">
        <v>1049</v>
      </c>
      <c r="BW25" s="214">
        <v>12992</v>
      </c>
      <c r="BX25" s="214">
        <v>2887</v>
      </c>
      <c r="BY25" s="214">
        <v>101094</v>
      </c>
      <c r="BZ25" s="214">
        <v>2437</v>
      </c>
      <c r="CA25" s="214">
        <v>266</v>
      </c>
      <c r="CB25" s="214">
        <v>14767</v>
      </c>
      <c r="CC25" s="214">
        <v>54</v>
      </c>
      <c r="CD25" s="214">
        <v>105</v>
      </c>
      <c r="CE25" s="214">
        <v>41</v>
      </c>
      <c r="CF25" s="214">
        <v>0</v>
      </c>
      <c r="CG25" s="214">
        <v>0</v>
      </c>
      <c r="CH25" s="214">
        <v>71</v>
      </c>
      <c r="CI25" s="214">
        <v>81</v>
      </c>
      <c r="CJ25" s="214">
        <v>35</v>
      </c>
      <c r="CK25" s="214">
        <v>2</v>
      </c>
      <c r="CL25" s="214">
        <v>2</v>
      </c>
      <c r="CM25" s="214">
        <v>0</v>
      </c>
      <c r="CN25" s="214">
        <v>103</v>
      </c>
      <c r="CO25" s="214">
        <v>17964</v>
      </c>
      <c r="CP25" s="214">
        <v>784</v>
      </c>
      <c r="CQ25" s="214">
        <v>4</v>
      </c>
      <c r="CR25" s="214">
        <v>190</v>
      </c>
      <c r="CS25" s="214">
        <v>98</v>
      </c>
      <c r="CT25" s="214">
        <v>712</v>
      </c>
      <c r="CU25" s="214">
        <v>4733</v>
      </c>
      <c r="CV25" s="214">
        <v>118050</v>
      </c>
      <c r="CW25" s="214">
        <v>104</v>
      </c>
      <c r="CX25" s="214">
        <v>712</v>
      </c>
      <c r="CY25" s="214">
        <v>860</v>
      </c>
      <c r="CZ25" s="214">
        <v>990</v>
      </c>
      <c r="DA25" s="214">
        <v>0</v>
      </c>
      <c r="DB25" s="214">
        <v>1487</v>
      </c>
      <c r="DC25" s="214">
        <v>8</v>
      </c>
      <c r="DD25" s="214">
        <v>12</v>
      </c>
      <c r="DE25" s="214">
        <v>550</v>
      </c>
      <c r="DF25" s="214">
        <v>2581</v>
      </c>
      <c r="DG25" s="214">
        <v>368389</v>
      </c>
      <c r="DH25" s="214"/>
      <c r="DI25" s="215" t="s">
        <v>34</v>
      </c>
      <c r="DJ25" s="216">
        <v>204898</v>
      </c>
      <c r="DK25" s="216">
        <v>149</v>
      </c>
      <c r="DL25" s="216">
        <v>1460</v>
      </c>
      <c r="DM25" s="216">
        <v>399</v>
      </c>
      <c r="DN25" s="216">
        <v>381</v>
      </c>
      <c r="DO25" s="216">
        <v>374</v>
      </c>
      <c r="DP25" s="216">
        <v>15349</v>
      </c>
      <c r="DQ25" s="216">
        <v>4944</v>
      </c>
      <c r="DR25" s="216">
        <v>64</v>
      </c>
      <c r="DS25" s="216">
        <v>18</v>
      </c>
      <c r="DT25" s="216">
        <v>541</v>
      </c>
      <c r="DU25" s="216">
        <v>30347</v>
      </c>
      <c r="DV25" s="216">
        <v>290</v>
      </c>
      <c r="DW25" s="216">
        <v>187</v>
      </c>
      <c r="DX25" s="216">
        <v>6624</v>
      </c>
      <c r="DY25" s="216">
        <v>395</v>
      </c>
      <c r="DZ25" s="216">
        <v>794</v>
      </c>
      <c r="EA25" s="216">
        <v>136193</v>
      </c>
      <c r="EB25" s="216">
        <v>982</v>
      </c>
      <c r="EC25" s="216">
        <v>5556</v>
      </c>
      <c r="ED25" s="216">
        <v>0</v>
      </c>
      <c r="EE25" s="216">
        <v>113</v>
      </c>
      <c r="EF25" s="216">
        <v>9531</v>
      </c>
      <c r="EG25" s="216">
        <v>27700</v>
      </c>
      <c r="EH25" s="216">
        <v>961650</v>
      </c>
      <c r="EI25" s="216">
        <v>2530</v>
      </c>
      <c r="EJ25" s="216">
        <v>1409</v>
      </c>
      <c r="EK25" s="216">
        <v>129</v>
      </c>
      <c r="EL25" s="216">
        <v>0</v>
      </c>
      <c r="EM25" s="216">
        <v>959</v>
      </c>
      <c r="EN25" s="216">
        <v>0</v>
      </c>
      <c r="EO25" s="216">
        <v>0</v>
      </c>
      <c r="EP25" s="216">
        <v>0</v>
      </c>
      <c r="EQ25" s="216">
        <v>0</v>
      </c>
      <c r="ER25" s="216">
        <v>0</v>
      </c>
      <c r="ES25" s="216">
        <v>1004021</v>
      </c>
      <c r="ET25" s="216">
        <v>0</v>
      </c>
      <c r="EU25" s="216">
        <v>0</v>
      </c>
      <c r="EV25" s="216">
        <v>36</v>
      </c>
      <c r="EW25" s="216">
        <v>0</v>
      </c>
      <c r="EX25" s="216">
        <v>0</v>
      </c>
      <c r="EY25" s="216">
        <v>186</v>
      </c>
      <c r="EZ25" s="216">
        <v>703</v>
      </c>
      <c r="FA25" s="216">
        <v>918</v>
      </c>
      <c r="FB25" s="216">
        <v>20304</v>
      </c>
      <c r="FC25" s="216">
        <v>0</v>
      </c>
      <c r="FD25" s="216">
        <v>1294</v>
      </c>
      <c r="FE25" s="216">
        <v>4</v>
      </c>
      <c r="FF25" s="216">
        <v>0</v>
      </c>
      <c r="FG25" s="216">
        <v>0</v>
      </c>
      <c r="FH25" s="216">
        <v>0</v>
      </c>
      <c r="FI25" s="216">
        <v>0</v>
      </c>
      <c r="FJ25" s="216">
        <v>199</v>
      </c>
      <c r="FK25" s="216">
        <v>1232712</v>
      </c>
    </row>
    <row r="26" spans="1:167" x14ac:dyDescent="0.35">
      <c r="A26" s="203" t="s">
        <v>33</v>
      </c>
      <c r="B26" s="213">
        <f t="shared" si="8"/>
        <v>12153709</v>
      </c>
      <c r="C26" s="213">
        <f t="shared" si="8"/>
        <v>47917</v>
      </c>
      <c r="D26" s="213">
        <f t="shared" si="8"/>
        <v>256214</v>
      </c>
      <c r="E26" s="213">
        <f t="shared" si="8"/>
        <v>93224</v>
      </c>
      <c r="F26" s="213">
        <f t="shared" si="8"/>
        <v>96491</v>
      </c>
      <c r="G26" s="213">
        <f t="shared" si="8"/>
        <v>52339</v>
      </c>
      <c r="H26" s="213">
        <f t="shared" si="8"/>
        <v>645384</v>
      </c>
      <c r="I26" s="213">
        <f t="shared" si="8"/>
        <v>171846</v>
      </c>
      <c r="J26" s="213">
        <f t="shared" si="8"/>
        <v>101806</v>
      </c>
      <c r="K26" s="213">
        <f t="shared" si="8"/>
        <v>404139</v>
      </c>
      <c r="L26" s="213">
        <f t="shared" si="8"/>
        <v>372879</v>
      </c>
      <c r="M26" s="213">
        <f t="shared" si="8"/>
        <v>390880</v>
      </c>
      <c r="N26" s="213">
        <f t="shared" si="8"/>
        <v>36060</v>
      </c>
      <c r="O26" s="213">
        <f t="shared" si="8"/>
        <v>53960</v>
      </c>
      <c r="P26" s="213">
        <f t="shared" si="8"/>
        <v>871660</v>
      </c>
      <c r="Q26" s="213">
        <f t="shared" si="8"/>
        <v>169750</v>
      </c>
      <c r="R26" s="213">
        <f t="shared" si="9"/>
        <v>338353</v>
      </c>
      <c r="S26" s="213">
        <f t="shared" si="9"/>
        <v>7886467</v>
      </c>
      <c r="T26" s="213">
        <f t="shared" si="9"/>
        <v>42646</v>
      </c>
      <c r="U26" s="213">
        <f t="shared" si="9"/>
        <v>169611</v>
      </c>
      <c r="V26" s="213">
        <f t="shared" si="9"/>
        <v>11758</v>
      </c>
      <c r="W26" s="213">
        <f t="shared" si="9"/>
        <v>1943</v>
      </c>
      <c r="X26" s="213">
        <f t="shared" si="9"/>
        <v>125669</v>
      </c>
      <c r="Y26" s="213">
        <f t="shared" si="9"/>
        <v>5152</v>
      </c>
      <c r="Z26" s="213">
        <f t="shared" si="9"/>
        <v>3817</v>
      </c>
      <c r="AA26" s="213">
        <f t="shared" si="9"/>
        <v>8954</v>
      </c>
      <c r="AB26" s="213">
        <f t="shared" si="9"/>
        <v>5996</v>
      </c>
      <c r="AC26" s="213">
        <f t="shared" si="9"/>
        <v>709</v>
      </c>
      <c r="AD26" s="213">
        <f t="shared" si="9"/>
        <v>4984</v>
      </c>
      <c r="AE26" s="213">
        <f t="shared" si="9"/>
        <v>653</v>
      </c>
      <c r="AF26" s="213">
        <f t="shared" si="9"/>
        <v>2263</v>
      </c>
      <c r="AG26" s="213">
        <f t="shared" si="9"/>
        <v>98</v>
      </c>
      <c r="AH26" s="213">
        <f t="shared" si="10"/>
        <v>1146</v>
      </c>
      <c r="AI26" s="213">
        <f t="shared" si="10"/>
        <v>125</v>
      </c>
      <c r="AJ26" s="213">
        <f t="shared" si="10"/>
        <v>841</v>
      </c>
      <c r="AK26" s="213">
        <f t="shared" si="10"/>
        <v>174108</v>
      </c>
      <c r="AL26" s="213">
        <f t="shared" si="10"/>
        <v>4698</v>
      </c>
      <c r="AM26" s="213">
        <f t="shared" si="10"/>
        <v>1436</v>
      </c>
      <c r="AN26" s="213">
        <f t="shared" si="10"/>
        <v>4650</v>
      </c>
      <c r="AO26" s="213">
        <f t="shared" si="10"/>
        <v>105</v>
      </c>
      <c r="AP26" s="213">
        <f t="shared" si="11"/>
        <v>78</v>
      </c>
      <c r="AQ26" s="213">
        <f t="shared" si="11"/>
        <v>231917</v>
      </c>
      <c r="AR26" s="213">
        <f t="shared" si="11"/>
        <v>387</v>
      </c>
      <c r="AS26" s="213">
        <f t="shared" si="11"/>
        <v>2858</v>
      </c>
      <c r="AT26" s="213">
        <f t="shared" si="11"/>
        <v>187592</v>
      </c>
      <c r="AU26" s="213">
        <f t="shared" si="11"/>
        <v>17323</v>
      </c>
      <c r="AV26" s="213">
        <f t="shared" si="11"/>
        <v>61070</v>
      </c>
      <c r="AW26" s="213">
        <f t="shared" si="11"/>
        <v>17011</v>
      </c>
      <c r="AX26" s="213">
        <f t="shared" si="11"/>
        <v>366712</v>
      </c>
      <c r="AY26" s="213">
        <f t="shared" si="11"/>
        <v>0</v>
      </c>
      <c r="AZ26" s="213">
        <f t="shared" si="11"/>
        <v>0</v>
      </c>
      <c r="BA26" s="213">
        <f t="shared" si="11"/>
        <v>28</v>
      </c>
      <c r="BB26" s="213">
        <f t="shared" si="11"/>
        <v>6214</v>
      </c>
      <c r="BC26" s="213">
        <f t="shared" si="11"/>
        <v>13277813</v>
      </c>
      <c r="BD26" s="171"/>
      <c r="BE26" s="203" t="s">
        <v>33</v>
      </c>
      <c r="BF26" s="214">
        <v>508599</v>
      </c>
      <c r="BG26" s="214">
        <v>474</v>
      </c>
      <c r="BH26" s="214">
        <v>21124</v>
      </c>
      <c r="BI26" s="214">
        <v>9456</v>
      </c>
      <c r="BJ26" s="214">
        <v>10804</v>
      </c>
      <c r="BK26" s="214">
        <v>7932</v>
      </c>
      <c r="BL26" s="214">
        <v>64109</v>
      </c>
      <c r="BM26" s="214">
        <v>9200</v>
      </c>
      <c r="BN26" s="214">
        <v>2646</v>
      </c>
      <c r="BO26" s="214">
        <v>30530</v>
      </c>
      <c r="BP26" s="214">
        <v>22857</v>
      </c>
      <c r="BQ26" s="214">
        <v>29508</v>
      </c>
      <c r="BR26" s="214">
        <v>1093</v>
      </c>
      <c r="BS26" s="214">
        <v>3207</v>
      </c>
      <c r="BT26" s="214">
        <v>95721</v>
      </c>
      <c r="BU26" s="214">
        <v>17944</v>
      </c>
      <c r="BV26" s="214">
        <v>52392</v>
      </c>
      <c r="BW26" s="214">
        <v>90541</v>
      </c>
      <c r="BX26" s="214">
        <v>24922</v>
      </c>
      <c r="BY26" s="214">
        <v>14613</v>
      </c>
      <c r="BZ26" s="214">
        <v>11758</v>
      </c>
      <c r="CA26" s="214">
        <v>1913</v>
      </c>
      <c r="CB26" s="214">
        <v>124104</v>
      </c>
      <c r="CC26" s="214">
        <v>2692</v>
      </c>
      <c r="CD26" s="214">
        <v>1681</v>
      </c>
      <c r="CE26" s="214">
        <v>5783</v>
      </c>
      <c r="CF26" s="214">
        <v>4826</v>
      </c>
      <c r="CG26" s="214">
        <v>54</v>
      </c>
      <c r="CH26" s="214">
        <v>4984</v>
      </c>
      <c r="CI26" s="214">
        <v>367</v>
      </c>
      <c r="CJ26" s="214">
        <v>457</v>
      </c>
      <c r="CK26" s="214">
        <v>98</v>
      </c>
      <c r="CL26" s="214">
        <v>0</v>
      </c>
      <c r="CM26" s="214">
        <v>125</v>
      </c>
      <c r="CN26" s="214">
        <v>250</v>
      </c>
      <c r="CO26" s="214">
        <v>159092</v>
      </c>
      <c r="CP26" s="214">
        <v>567</v>
      </c>
      <c r="CQ26" s="214">
        <v>1319</v>
      </c>
      <c r="CR26" s="214">
        <v>3914</v>
      </c>
      <c r="CS26" s="214">
        <v>105</v>
      </c>
      <c r="CT26" s="214">
        <v>78</v>
      </c>
      <c r="CU26" s="214">
        <v>183645</v>
      </c>
      <c r="CV26" s="214">
        <v>387</v>
      </c>
      <c r="CW26" s="214">
        <v>1934</v>
      </c>
      <c r="CX26" s="214">
        <v>15016</v>
      </c>
      <c r="CY26" s="214">
        <v>11122</v>
      </c>
      <c r="CZ26" s="214">
        <v>8644</v>
      </c>
      <c r="DA26" s="214">
        <v>843</v>
      </c>
      <c r="DB26" s="214">
        <v>21403</v>
      </c>
      <c r="DC26" s="214">
        <v>0</v>
      </c>
      <c r="DD26" s="214">
        <v>0</v>
      </c>
      <c r="DE26" s="214">
        <v>28</v>
      </c>
      <c r="DF26" s="214">
        <v>436</v>
      </c>
      <c r="DG26" s="214">
        <v>917606</v>
      </c>
      <c r="DH26" s="214"/>
      <c r="DI26" s="215" t="s">
        <v>33</v>
      </c>
      <c r="DJ26" s="216">
        <v>11645110</v>
      </c>
      <c r="DK26" s="216">
        <v>47443</v>
      </c>
      <c r="DL26" s="216">
        <v>235090</v>
      </c>
      <c r="DM26" s="216">
        <v>83768</v>
      </c>
      <c r="DN26" s="216">
        <v>85687</v>
      </c>
      <c r="DO26" s="216">
        <v>44407</v>
      </c>
      <c r="DP26" s="216">
        <v>581275</v>
      </c>
      <c r="DQ26" s="216">
        <v>162646</v>
      </c>
      <c r="DR26" s="216">
        <v>99160</v>
      </c>
      <c r="DS26" s="216">
        <v>373609</v>
      </c>
      <c r="DT26" s="216">
        <v>350022</v>
      </c>
      <c r="DU26" s="216">
        <v>361372</v>
      </c>
      <c r="DV26" s="216">
        <v>34967</v>
      </c>
      <c r="DW26" s="216">
        <v>50753</v>
      </c>
      <c r="DX26" s="216">
        <v>775939</v>
      </c>
      <c r="DY26" s="216">
        <v>151806</v>
      </c>
      <c r="DZ26" s="216">
        <v>285961</v>
      </c>
      <c r="EA26" s="216">
        <v>7795926</v>
      </c>
      <c r="EB26" s="216">
        <v>17724</v>
      </c>
      <c r="EC26" s="216">
        <v>154998</v>
      </c>
      <c r="ED26" s="216">
        <v>0</v>
      </c>
      <c r="EE26" s="216">
        <v>30</v>
      </c>
      <c r="EF26" s="216">
        <v>1565</v>
      </c>
      <c r="EG26" s="216">
        <v>2460</v>
      </c>
      <c r="EH26" s="216">
        <v>2136</v>
      </c>
      <c r="EI26" s="216">
        <v>3171</v>
      </c>
      <c r="EJ26" s="216">
        <v>1170</v>
      </c>
      <c r="EK26" s="216">
        <v>655</v>
      </c>
      <c r="EL26" s="216">
        <v>0</v>
      </c>
      <c r="EM26" s="216">
        <v>286</v>
      </c>
      <c r="EN26" s="216">
        <v>1806</v>
      </c>
      <c r="EO26" s="216">
        <v>0</v>
      </c>
      <c r="EP26" s="216">
        <v>1146</v>
      </c>
      <c r="EQ26" s="216">
        <v>0</v>
      </c>
      <c r="ER26" s="216">
        <v>591</v>
      </c>
      <c r="ES26" s="216">
        <v>15016</v>
      </c>
      <c r="ET26" s="216">
        <v>4131</v>
      </c>
      <c r="EU26" s="216">
        <v>117</v>
      </c>
      <c r="EV26" s="216">
        <v>736</v>
      </c>
      <c r="EW26" s="216">
        <v>0</v>
      </c>
      <c r="EX26" s="216">
        <v>0</v>
      </c>
      <c r="EY26" s="216">
        <v>48272</v>
      </c>
      <c r="EZ26" s="216">
        <v>0</v>
      </c>
      <c r="FA26" s="216">
        <v>924</v>
      </c>
      <c r="FB26" s="216">
        <v>172576</v>
      </c>
      <c r="FC26" s="216">
        <v>6201</v>
      </c>
      <c r="FD26" s="216">
        <v>52426</v>
      </c>
      <c r="FE26" s="216">
        <v>16168</v>
      </c>
      <c r="FF26" s="216">
        <v>345309</v>
      </c>
      <c r="FG26" s="216">
        <v>0</v>
      </c>
      <c r="FH26" s="216">
        <v>0</v>
      </c>
      <c r="FI26" s="216">
        <v>0</v>
      </c>
      <c r="FJ26" s="216">
        <v>5778</v>
      </c>
      <c r="FK26" s="216">
        <v>12360207</v>
      </c>
    </row>
    <row r="27" spans="1:167" x14ac:dyDescent="0.35">
      <c r="A27" s="203" t="s">
        <v>32</v>
      </c>
      <c r="B27" s="213">
        <f t="shared" si="8"/>
        <v>1106122</v>
      </c>
      <c r="C27" s="213">
        <f t="shared" si="8"/>
        <v>472</v>
      </c>
      <c r="D27" s="213">
        <f t="shared" si="8"/>
        <v>3040</v>
      </c>
      <c r="E27" s="213">
        <f t="shared" si="8"/>
        <v>730</v>
      </c>
      <c r="F27" s="213">
        <f t="shared" si="8"/>
        <v>837</v>
      </c>
      <c r="G27" s="213">
        <f t="shared" si="8"/>
        <v>190</v>
      </c>
      <c r="H27" s="213">
        <f t="shared" si="8"/>
        <v>3459</v>
      </c>
      <c r="I27" s="213">
        <f t="shared" si="8"/>
        <v>417</v>
      </c>
      <c r="J27" s="213">
        <f t="shared" si="8"/>
        <v>22893</v>
      </c>
      <c r="K27" s="213">
        <f t="shared" si="8"/>
        <v>23339</v>
      </c>
      <c r="L27" s="213">
        <f t="shared" si="8"/>
        <v>9292</v>
      </c>
      <c r="M27" s="213">
        <f t="shared" si="8"/>
        <v>918</v>
      </c>
      <c r="N27" s="213">
        <f t="shared" si="8"/>
        <v>237</v>
      </c>
      <c r="O27" s="213">
        <f t="shared" si="8"/>
        <v>299</v>
      </c>
      <c r="P27" s="213">
        <f t="shared" si="8"/>
        <v>12669</v>
      </c>
      <c r="Q27" s="213">
        <f t="shared" si="8"/>
        <v>3799</v>
      </c>
      <c r="R27" s="213">
        <f t="shared" si="9"/>
        <v>5432</v>
      </c>
      <c r="S27" s="213">
        <f t="shared" si="9"/>
        <v>916757</v>
      </c>
      <c r="T27" s="213">
        <f t="shared" si="9"/>
        <v>1224</v>
      </c>
      <c r="U27" s="213">
        <f t="shared" si="9"/>
        <v>100590</v>
      </c>
      <c r="V27" s="213">
        <f t="shared" si="9"/>
        <v>203</v>
      </c>
      <c r="W27" s="213">
        <f t="shared" si="9"/>
        <v>13</v>
      </c>
      <c r="X27" s="213">
        <f t="shared" si="9"/>
        <v>2078</v>
      </c>
      <c r="Y27" s="213">
        <f t="shared" si="9"/>
        <v>3954</v>
      </c>
      <c r="Z27" s="213">
        <f t="shared" si="9"/>
        <v>2190</v>
      </c>
      <c r="AA27" s="213">
        <f t="shared" si="9"/>
        <v>118</v>
      </c>
      <c r="AB27" s="213">
        <f t="shared" si="9"/>
        <v>193</v>
      </c>
      <c r="AC27" s="213">
        <f t="shared" si="9"/>
        <v>119</v>
      </c>
      <c r="AD27" s="213">
        <f t="shared" si="9"/>
        <v>184</v>
      </c>
      <c r="AE27" s="213">
        <f t="shared" si="9"/>
        <v>46</v>
      </c>
      <c r="AF27" s="213">
        <f t="shared" si="9"/>
        <v>70</v>
      </c>
      <c r="AG27" s="213">
        <f t="shared" si="9"/>
        <v>39</v>
      </c>
      <c r="AH27" s="213">
        <f t="shared" si="10"/>
        <v>1</v>
      </c>
      <c r="AI27" s="213">
        <f t="shared" si="10"/>
        <v>2</v>
      </c>
      <c r="AJ27" s="213">
        <f t="shared" si="10"/>
        <v>79</v>
      </c>
      <c r="AK27" s="213">
        <f t="shared" si="10"/>
        <v>9289</v>
      </c>
      <c r="AL27" s="213">
        <f t="shared" si="10"/>
        <v>190</v>
      </c>
      <c r="AM27" s="213">
        <f t="shared" si="10"/>
        <v>57</v>
      </c>
      <c r="AN27" s="213">
        <f t="shared" si="10"/>
        <v>333</v>
      </c>
      <c r="AO27" s="213">
        <f t="shared" si="10"/>
        <v>754</v>
      </c>
      <c r="AP27" s="213">
        <f t="shared" si="11"/>
        <v>157</v>
      </c>
      <c r="AQ27" s="213">
        <f t="shared" si="11"/>
        <v>37066</v>
      </c>
      <c r="AR27" s="213">
        <f t="shared" si="11"/>
        <v>207</v>
      </c>
      <c r="AS27" s="213">
        <f t="shared" si="11"/>
        <v>4056</v>
      </c>
      <c r="AT27" s="213">
        <f t="shared" si="11"/>
        <v>80496</v>
      </c>
      <c r="AU27" s="213">
        <f t="shared" si="11"/>
        <v>379</v>
      </c>
      <c r="AV27" s="213">
        <f t="shared" si="11"/>
        <v>5686</v>
      </c>
      <c r="AW27" s="213">
        <f t="shared" si="11"/>
        <v>446</v>
      </c>
      <c r="AX27" s="213">
        <f t="shared" si="11"/>
        <v>192815</v>
      </c>
      <c r="AY27" s="213">
        <f t="shared" si="11"/>
        <v>0</v>
      </c>
      <c r="AZ27" s="213">
        <f t="shared" si="11"/>
        <v>7</v>
      </c>
      <c r="BA27" s="213">
        <f t="shared" si="11"/>
        <v>256</v>
      </c>
      <c r="BB27" s="213">
        <f t="shared" si="11"/>
        <v>389</v>
      </c>
      <c r="BC27" s="213">
        <f t="shared" si="11"/>
        <v>1439177</v>
      </c>
      <c r="BD27" s="171"/>
      <c r="BE27" s="203" t="s">
        <v>32</v>
      </c>
      <c r="BF27" s="214">
        <v>114956</v>
      </c>
      <c r="BG27" s="214">
        <v>342</v>
      </c>
      <c r="BH27" s="214">
        <v>2283</v>
      </c>
      <c r="BI27" s="214">
        <v>234</v>
      </c>
      <c r="BJ27" s="214">
        <v>735</v>
      </c>
      <c r="BK27" s="214">
        <v>182</v>
      </c>
      <c r="BL27" s="214">
        <v>2485</v>
      </c>
      <c r="BM27" s="214">
        <v>370</v>
      </c>
      <c r="BN27" s="214">
        <v>290</v>
      </c>
      <c r="BO27" s="214">
        <v>1937</v>
      </c>
      <c r="BP27" s="214">
        <v>1510</v>
      </c>
      <c r="BQ27" s="214">
        <v>774</v>
      </c>
      <c r="BR27" s="214">
        <v>197</v>
      </c>
      <c r="BS27" s="214">
        <v>168</v>
      </c>
      <c r="BT27" s="214">
        <v>10010</v>
      </c>
      <c r="BU27" s="214">
        <v>3455</v>
      </c>
      <c r="BV27" s="214">
        <v>5060</v>
      </c>
      <c r="BW27" s="214">
        <v>79382</v>
      </c>
      <c r="BX27" s="214">
        <v>1220</v>
      </c>
      <c r="BY27" s="214">
        <v>4664</v>
      </c>
      <c r="BZ27" s="214">
        <v>203</v>
      </c>
      <c r="CA27" s="214">
        <v>13</v>
      </c>
      <c r="CB27" s="214">
        <v>2068</v>
      </c>
      <c r="CC27" s="214">
        <v>3954</v>
      </c>
      <c r="CD27" s="214">
        <v>389</v>
      </c>
      <c r="CE27" s="214">
        <v>118</v>
      </c>
      <c r="CF27" s="214">
        <v>193</v>
      </c>
      <c r="CG27" s="214">
        <v>34</v>
      </c>
      <c r="CH27" s="214">
        <v>184</v>
      </c>
      <c r="CI27" s="214">
        <v>46</v>
      </c>
      <c r="CJ27" s="214">
        <v>70</v>
      </c>
      <c r="CK27" s="214">
        <v>39</v>
      </c>
      <c r="CL27" s="214">
        <v>1</v>
      </c>
      <c r="CM27" s="214">
        <v>2</v>
      </c>
      <c r="CN27" s="214">
        <v>32</v>
      </c>
      <c r="CO27" s="214">
        <v>7346</v>
      </c>
      <c r="CP27" s="214">
        <v>73</v>
      </c>
      <c r="CQ27" s="214">
        <v>57</v>
      </c>
      <c r="CR27" s="214">
        <v>333</v>
      </c>
      <c r="CS27" s="214">
        <v>754</v>
      </c>
      <c r="CT27" s="214">
        <v>157</v>
      </c>
      <c r="CU27" s="214">
        <v>31711</v>
      </c>
      <c r="CV27" s="214">
        <v>207</v>
      </c>
      <c r="CW27" s="214">
        <v>4056</v>
      </c>
      <c r="CX27" s="214">
        <v>61756</v>
      </c>
      <c r="CY27" s="214">
        <v>309</v>
      </c>
      <c r="CZ27" s="214">
        <v>4432</v>
      </c>
      <c r="DA27" s="214">
        <v>2</v>
      </c>
      <c r="DB27" s="214">
        <v>192815</v>
      </c>
      <c r="DC27" s="214">
        <v>0</v>
      </c>
      <c r="DD27" s="214">
        <v>7</v>
      </c>
      <c r="DE27" s="214">
        <v>256</v>
      </c>
      <c r="DF27" s="214">
        <v>389</v>
      </c>
      <c r="DG27" s="214">
        <v>419958</v>
      </c>
      <c r="DH27" s="214"/>
      <c r="DI27" s="215" t="s">
        <v>32</v>
      </c>
      <c r="DJ27" s="216">
        <v>991166</v>
      </c>
      <c r="DK27" s="216">
        <v>130</v>
      </c>
      <c r="DL27" s="216">
        <v>757</v>
      </c>
      <c r="DM27" s="216">
        <v>496</v>
      </c>
      <c r="DN27" s="216">
        <v>102</v>
      </c>
      <c r="DO27" s="216">
        <v>8</v>
      </c>
      <c r="DP27" s="216">
        <v>974</v>
      </c>
      <c r="DQ27" s="216">
        <v>47</v>
      </c>
      <c r="DR27" s="216">
        <v>22603</v>
      </c>
      <c r="DS27" s="216">
        <v>21402</v>
      </c>
      <c r="DT27" s="216">
        <v>7782</v>
      </c>
      <c r="DU27" s="216">
        <v>144</v>
      </c>
      <c r="DV27" s="216">
        <v>40</v>
      </c>
      <c r="DW27" s="216">
        <v>131</v>
      </c>
      <c r="DX27" s="216">
        <v>2659</v>
      </c>
      <c r="DY27" s="216">
        <v>344</v>
      </c>
      <c r="DZ27" s="216">
        <v>372</v>
      </c>
      <c r="EA27" s="216">
        <v>837375</v>
      </c>
      <c r="EB27" s="216">
        <v>4</v>
      </c>
      <c r="EC27" s="216">
        <v>95926</v>
      </c>
      <c r="ED27" s="216">
        <v>0</v>
      </c>
      <c r="EE27" s="216">
        <v>0</v>
      </c>
      <c r="EF27" s="216">
        <v>10</v>
      </c>
      <c r="EG27" s="216">
        <v>0</v>
      </c>
      <c r="EH27" s="216">
        <v>1801</v>
      </c>
      <c r="EI27" s="216">
        <v>0</v>
      </c>
      <c r="EJ27" s="216">
        <v>0</v>
      </c>
      <c r="EK27" s="216">
        <v>85</v>
      </c>
      <c r="EL27" s="216">
        <v>0</v>
      </c>
      <c r="EM27" s="216">
        <v>0</v>
      </c>
      <c r="EN27" s="216">
        <v>0</v>
      </c>
      <c r="EO27" s="216">
        <v>0</v>
      </c>
      <c r="EP27" s="216">
        <v>0</v>
      </c>
      <c r="EQ27" s="216">
        <v>0</v>
      </c>
      <c r="ER27" s="216">
        <v>47</v>
      </c>
      <c r="ES27" s="216">
        <v>1943</v>
      </c>
      <c r="ET27" s="216">
        <v>117</v>
      </c>
      <c r="EU27" s="216">
        <v>0</v>
      </c>
      <c r="EV27" s="216">
        <v>0</v>
      </c>
      <c r="EW27" s="216">
        <v>0</v>
      </c>
      <c r="EX27" s="216">
        <v>0</v>
      </c>
      <c r="EY27" s="216">
        <v>5355</v>
      </c>
      <c r="EZ27" s="216">
        <v>0</v>
      </c>
      <c r="FA27" s="216">
        <v>0</v>
      </c>
      <c r="FB27" s="216">
        <v>18740</v>
      </c>
      <c r="FC27" s="216">
        <v>70</v>
      </c>
      <c r="FD27" s="216">
        <v>1254</v>
      </c>
      <c r="FE27" s="216">
        <v>444</v>
      </c>
      <c r="FF27" s="216">
        <v>0</v>
      </c>
      <c r="FG27" s="216">
        <v>0</v>
      </c>
      <c r="FH27" s="216">
        <v>0</v>
      </c>
      <c r="FI27" s="216">
        <v>0</v>
      </c>
      <c r="FJ27" s="216">
        <v>0</v>
      </c>
      <c r="FK27" s="216">
        <v>1019219</v>
      </c>
    </row>
    <row r="28" spans="1:167" x14ac:dyDescent="0.35">
      <c r="A28" s="203" t="s">
        <v>31</v>
      </c>
      <c r="B28" s="213">
        <f t="shared" si="8"/>
        <v>364998</v>
      </c>
      <c r="C28" s="213">
        <f t="shared" si="8"/>
        <v>2585</v>
      </c>
      <c r="D28" s="213">
        <f t="shared" si="8"/>
        <v>2007</v>
      </c>
      <c r="E28" s="213">
        <f t="shared" si="8"/>
        <v>1660</v>
      </c>
      <c r="F28" s="213">
        <f t="shared" si="8"/>
        <v>1229</v>
      </c>
      <c r="G28" s="213">
        <f t="shared" si="8"/>
        <v>1563</v>
      </c>
      <c r="H28" s="213">
        <f t="shared" si="8"/>
        <v>37942</v>
      </c>
      <c r="I28" s="213">
        <f t="shared" si="8"/>
        <v>7277</v>
      </c>
      <c r="J28" s="213">
        <f t="shared" si="8"/>
        <v>1278</v>
      </c>
      <c r="K28" s="213">
        <f t="shared" si="8"/>
        <v>10446</v>
      </c>
      <c r="L28" s="213">
        <f t="shared" si="8"/>
        <v>9043</v>
      </c>
      <c r="M28" s="213">
        <f t="shared" si="8"/>
        <v>17862</v>
      </c>
      <c r="N28" s="213">
        <f t="shared" si="8"/>
        <v>4804</v>
      </c>
      <c r="O28" s="213">
        <f t="shared" si="8"/>
        <v>1412</v>
      </c>
      <c r="P28" s="213">
        <f t="shared" si="8"/>
        <v>29713</v>
      </c>
      <c r="Q28" s="213">
        <f t="shared" si="8"/>
        <v>2227</v>
      </c>
      <c r="R28" s="213">
        <f t="shared" si="9"/>
        <v>3775</v>
      </c>
      <c r="S28" s="213">
        <f t="shared" si="9"/>
        <v>221604</v>
      </c>
      <c r="T28" s="213">
        <f t="shared" si="9"/>
        <v>1911</v>
      </c>
      <c r="U28" s="213">
        <f t="shared" si="9"/>
        <v>9245</v>
      </c>
      <c r="V28" s="213">
        <f t="shared" si="9"/>
        <v>1245</v>
      </c>
      <c r="W28" s="213">
        <f t="shared" si="9"/>
        <v>57</v>
      </c>
      <c r="X28" s="213">
        <f t="shared" si="9"/>
        <v>5977</v>
      </c>
      <c r="Y28" s="213">
        <f t="shared" si="9"/>
        <v>1868</v>
      </c>
      <c r="Z28" s="213">
        <f t="shared" si="9"/>
        <v>49670</v>
      </c>
      <c r="AA28" s="213">
        <f t="shared" si="9"/>
        <v>1157</v>
      </c>
      <c r="AB28" s="213">
        <f t="shared" si="9"/>
        <v>731</v>
      </c>
      <c r="AC28" s="213">
        <f t="shared" si="9"/>
        <v>1140</v>
      </c>
      <c r="AD28" s="213">
        <f t="shared" si="9"/>
        <v>1069</v>
      </c>
      <c r="AE28" s="213">
        <f t="shared" si="9"/>
        <v>22472</v>
      </c>
      <c r="AF28" s="213">
        <f t="shared" si="9"/>
        <v>4228</v>
      </c>
      <c r="AG28" s="213">
        <f t="shared" si="9"/>
        <v>3731</v>
      </c>
      <c r="AH28" s="213">
        <f t="shared" si="10"/>
        <v>659</v>
      </c>
      <c r="AI28" s="213">
        <f t="shared" si="10"/>
        <v>851</v>
      </c>
      <c r="AJ28" s="213">
        <f t="shared" si="10"/>
        <v>880</v>
      </c>
      <c r="AK28" s="213">
        <f t="shared" si="10"/>
        <v>95735</v>
      </c>
      <c r="AL28" s="213">
        <f t="shared" si="10"/>
        <v>8916</v>
      </c>
      <c r="AM28" s="213">
        <f t="shared" si="10"/>
        <v>423</v>
      </c>
      <c r="AN28" s="213">
        <f t="shared" si="10"/>
        <v>1843</v>
      </c>
      <c r="AO28" s="213">
        <f t="shared" si="10"/>
        <v>29836</v>
      </c>
      <c r="AP28" s="213">
        <f t="shared" si="11"/>
        <v>14087</v>
      </c>
      <c r="AQ28" s="213">
        <f t="shared" si="11"/>
        <v>4704</v>
      </c>
      <c r="AR28" s="213">
        <f t="shared" si="11"/>
        <v>13393</v>
      </c>
      <c r="AS28" s="213">
        <f t="shared" si="11"/>
        <v>62506</v>
      </c>
      <c r="AT28" s="213">
        <f t="shared" si="11"/>
        <v>162135</v>
      </c>
      <c r="AU28" s="213">
        <f t="shared" si="11"/>
        <v>5307</v>
      </c>
      <c r="AV28" s="213">
        <f t="shared" si="11"/>
        <v>768246</v>
      </c>
      <c r="AW28" s="213">
        <f t="shared" si="11"/>
        <v>124281</v>
      </c>
      <c r="AX28" s="213">
        <f t="shared" si="11"/>
        <v>345785</v>
      </c>
      <c r="AY28" s="213">
        <f t="shared" si="11"/>
        <v>36003</v>
      </c>
      <c r="AZ28" s="213">
        <f t="shared" si="11"/>
        <v>3083</v>
      </c>
      <c r="BA28" s="213">
        <f t="shared" si="11"/>
        <v>49126</v>
      </c>
      <c r="BB28" s="213">
        <f t="shared" si="11"/>
        <v>39892</v>
      </c>
      <c r="BC28" s="213">
        <f t="shared" si="11"/>
        <v>2132884</v>
      </c>
      <c r="BD28" s="171"/>
      <c r="BE28" s="203" t="s">
        <v>31</v>
      </c>
      <c r="BF28" s="214">
        <v>104915</v>
      </c>
      <c r="BG28" s="214">
        <v>2254</v>
      </c>
      <c r="BH28" s="214">
        <v>1599</v>
      </c>
      <c r="BI28" s="214">
        <v>1623</v>
      </c>
      <c r="BJ28" s="214">
        <v>1224</v>
      </c>
      <c r="BK28" s="214">
        <v>1444</v>
      </c>
      <c r="BL28" s="214">
        <v>27554</v>
      </c>
      <c r="BM28" s="214">
        <v>6025</v>
      </c>
      <c r="BN28" s="214">
        <v>376</v>
      </c>
      <c r="BO28" s="214">
        <v>5833</v>
      </c>
      <c r="BP28" s="214">
        <v>5251</v>
      </c>
      <c r="BQ28" s="214">
        <v>9514</v>
      </c>
      <c r="BR28" s="214">
        <v>4234</v>
      </c>
      <c r="BS28" s="214">
        <v>1228</v>
      </c>
      <c r="BT28" s="214">
        <v>20176</v>
      </c>
      <c r="BU28" s="214">
        <v>1529</v>
      </c>
      <c r="BV28" s="214">
        <v>2597</v>
      </c>
      <c r="BW28" s="214">
        <v>6413</v>
      </c>
      <c r="BX28" s="214">
        <v>1546</v>
      </c>
      <c r="BY28" s="214">
        <v>6749</v>
      </c>
      <c r="BZ28" s="214">
        <v>1245</v>
      </c>
      <c r="CA28" s="214">
        <v>57</v>
      </c>
      <c r="CB28" s="214">
        <v>5720</v>
      </c>
      <c r="CC28" s="214">
        <v>1848</v>
      </c>
      <c r="CD28" s="214">
        <v>7049</v>
      </c>
      <c r="CE28" s="214">
        <v>949</v>
      </c>
      <c r="CF28" s="214">
        <v>267</v>
      </c>
      <c r="CG28" s="214">
        <v>432</v>
      </c>
      <c r="CH28" s="214">
        <v>1069</v>
      </c>
      <c r="CI28" s="214">
        <v>20235</v>
      </c>
      <c r="CJ28" s="214">
        <v>3947</v>
      </c>
      <c r="CK28" s="214">
        <v>3731</v>
      </c>
      <c r="CL28" s="214">
        <v>382</v>
      </c>
      <c r="CM28" s="214">
        <v>851</v>
      </c>
      <c r="CN28" s="214">
        <v>839</v>
      </c>
      <c r="CO28" s="214">
        <v>48621</v>
      </c>
      <c r="CP28" s="214">
        <v>8858</v>
      </c>
      <c r="CQ28" s="214">
        <v>423</v>
      </c>
      <c r="CR28" s="214">
        <v>1693</v>
      </c>
      <c r="CS28" s="214">
        <v>29836</v>
      </c>
      <c r="CT28" s="214">
        <v>14087</v>
      </c>
      <c r="CU28" s="214">
        <v>4264</v>
      </c>
      <c r="CV28" s="214">
        <v>13393</v>
      </c>
      <c r="CW28" s="214">
        <v>55857</v>
      </c>
      <c r="CX28" s="214">
        <v>98639</v>
      </c>
      <c r="CY28" s="214">
        <v>4969</v>
      </c>
      <c r="CZ28" s="214">
        <v>533478</v>
      </c>
      <c r="DA28" s="214">
        <v>23563</v>
      </c>
      <c r="DB28" s="214">
        <v>100056</v>
      </c>
      <c r="DC28" s="214">
        <v>30785</v>
      </c>
      <c r="DD28" s="214">
        <v>3083</v>
      </c>
      <c r="DE28" s="214">
        <v>48421</v>
      </c>
      <c r="DF28" s="214">
        <v>36584</v>
      </c>
      <c r="DG28" s="214">
        <v>1163779</v>
      </c>
      <c r="DH28" s="214"/>
      <c r="DI28" s="215" t="s">
        <v>31</v>
      </c>
      <c r="DJ28" s="216">
        <v>260083</v>
      </c>
      <c r="DK28" s="216">
        <v>331</v>
      </c>
      <c r="DL28" s="216">
        <v>408</v>
      </c>
      <c r="DM28" s="216">
        <v>37</v>
      </c>
      <c r="DN28" s="216">
        <v>5</v>
      </c>
      <c r="DO28" s="216">
        <v>119</v>
      </c>
      <c r="DP28" s="216">
        <v>10388</v>
      </c>
      <c r="DQ28" s="216">
        <v>1252</v>
      </c>
      <c r="DR28" s="216">
        <v>902</v>
      </c>
      <c r="DS28" s="216">
        <v>4613</v>
      </c>
      <c r="DT28" s="216">
        <v>3792</v>
      </c>
      <c r="DU28" s="216">
        <v>8348</v>
      </c>
      <c r="DV28" s="216">
        <v>570</v>
      </c>
      <c r="DW28" s="216">
        <v>184</v>
      </c>
      <c r="DX28" s="216">
        <v>9537</v>
      </c>
      <c r="DY28" s="216">
        <v>698</v>
      </c>
      <c r="DZ28" s="216">
        <v>1178</v>
      </c>
      <c r="EA28" s="216">
        <v>215191</v>
      </c>
      <c r="EB28" s="216">
        <v>365</v>
      </c>
      <c r="EC28" s="216">
        <v>2496</v>
      </c>
      <c r="ED28" s="216">
        <v>0</v>
      </c>
      <c r="EE28" s="216">
        <v>0</v>
      </c>
      <c r="EF28" s="216">
        <v>257</v>
      </c>
      <c r="EG28" s="216">
        <v>20</v>
      </c>
      <c r="EH28" s="216">
        <v>42621</v>
      </c>
      <c r="EI28" s="216">
        <v>208</v>
      </c>
      <c r="EJ28" s="216">
        <v>464</v>
      </c>
      <c r="EK28" s="216">
        <v>708</v>
      </c>
      <c r="EL28" s="216">
        <v>0</v>
      </c>
      <c r="EM28" s="216">
        <v>2237</v>
      </c>
      <c r="EN28" s="216">
        <v>281</v>
      </c>
      <c r="EO28" s="216">
        <v>0</v>
      </c>
      <c r="EP28" s="216">
        <v>277</v>
      </c>
      <c r="EQ28" s="216">
        <v>0</v>
      </c>
      <c r="ER28" s="216">
        <v>41</v>
      </c>
      <c r="ES28" s="216">
        <v>47114</v>
      </c>
      <c r="ET28" s="216">
        <v>58</v>
      </c>
      <c r="EU28" s="216">
        <v>0</v>
      </c>
      <c r="EV28" s="216">
        <v>150</v>
      </c>
      <c r="EW28" s="216">
        <v>0</v>
      </c>
      <c r="EX28" s="216">
        <v>0</v>
      </c>
      <c r="EY28" s="216">
        <v>440</v>
      </c>
      <c r="EZ28" s="216">
        <v>0</v>
      </c>
      <c r="FA28" s="216">
        <v>6649</v>
      </c>
      <c r="FB28" s="216">
        <v>63496</v>
      </c>
      <c r="FC28" s="216">
        <v>338</v>
      </c>
      <c r="FD28" s="216">
        <v>234768</v>
      </c>
      <c r="FE28" s="216">
        <v>100718</v>
      </c>
      <c r="FF28" s="216">
        <v>245729</v>
      </c>
      <c r="FG28" s="216">
        <v>5218</v>
      </c>
      <c r="FH28" s="216">
        <v>0</v>
      </c>
      <c r="FI28" s="216">
        <v>705</v>
      </c>
      <c r="FJ28" s="216">
        <v>3308</v>
      </c>
      <c r="FK28" s="216">
        <v>969105</v>
      </c>
    </row>
    <row r="29" spans="1:167" x14ac:dyDescent="0.35">
      <c r="A29" s="203" t="s">
        <v>30</v>
      </c>
      <c r="B29" s="213">
        <f t="shared" si="8"/>
        <v>239890</v>
      </c>
      <c r="C29" s="213">
        <f t="shared" si="8"/>
        <v>13524</v>
      </c>
      <c r="D29" s="213">
        <f t="shared" si="8"/>
        <v>724</v>
      </c>
      <c r="E29" s="213">
        <f t="shared" si="8"/>
        <v>521</v>
      </c>
      <c r="F29" s="213">
        <f t="shared" si="8"/>
        <v>2344</v>
      </c>
      <c r="G29" s="213">
        <f t="shared" si="8"/>
        <v>898</v>
      </c>
      <c r="H29" s="213">
        <f t="shared" si="8"/>
        <v>6736</v>
      </c>
      <c r="I29" s="213">
        <f t="shared" si="8"/>
        <v>6226</v>
      </c>
      <c r="J29" s="213">
        <f t="shared" si="8"/>
        <v>5882</v>
      </c>
      <c r="K29" s="213">
        <f t="shared" si="8"/>
        <v>1913</v>
      </c>
      <c r="L29" s="213">
        <f t="shared" si="8"/>
        <v>4148</v>
      </c>
      <c r="M29" s="213">
        <f t="shared" si="8"/>
        <v>5846</v>
      </c>
      <c r="N29" s="213">
        <f t="shared" si="8"/>
        <v>2790</v>
      </c>
      <c r="O29" s="213">
        <f t="shared" si="8"/>
        <v>354</v>
      </c>
      <c r="P29" s="213">
        <f t="shared" si="8"/>
        <v>66080</v>
      </c>
      <c r="Q29" s="213">
        <f t="shared" si="8"/>
        <v>1308</v>
      </c>
      <c r="R29" s="213">
        <f t="shared" si="9"/>
        <v>5372</v>
      </c>
      <c r="S29" s="213">
        <f t="shared" si="9"/>
        <v>121633</v>
      </c>
      <c r="T29" s="213">
        <f t="shared" si="9"/>
        <v>43</v>
      </c>
      <c r="U29" s="213">
        <f t="shared" si="9"/>
        <v>7072</v>
      </c>
      <c r="V29" s="213">
        <f t="shared" si="9"/>
        <v>1754</v>
      </c>
      <c r="W29" s="213">
        <f t="shared" si="9"/>
        <v>405</v>
      </c>
      <c r="X29" s="213">
        <f t="shared" si="9"/>
        <v>2535</v>
      </c>
      <c r="Y29" s="213">
        <f t="shared" si="9"/>
        <v>1028</v>
      </c>
      <c r="Z29" s="213">
        <f t="shared" si="9"/>
        <v>13402</v>
      </c>
      <c r="AA29" s="213">
        <f t="shared" si="9"/>
        <v>1617</v>
      </c>
      <c r="AB29" s="213">
        <f t="shared" si="9"/>
        <v>504</v>
      </c>
      <c r="AC29" s="213">
        <f t="shared" si="9"/>
        <v>430</v>
      </c>
      <c r="AD29" s="213">
        <f t="shared" si="9"/>
        <v>269</v>
      </c>
      <c r="AE29" s="213">
        <f t="shared" si="9"/>
        <v>16646</v>
      </c>
      <c r="AF29" s="213">
        <f t="shared" si="9"/>
        <v>783</v>
      </c>
      <c r="AG29" s="213">
        <f t="shared" si="9"/>
        <v>160</v>
      </c>
      <c r="AH29" s="213">
        <f t="shared" si="10"/>
        <v>74</v>
      </c>
      <c r="AI29" s="213">
        <f t="shared" si="10"/>
        <v>105</v>
      </c>
      <c r="AJ29" s="213">
        <f t="shared" si="10"/>
        <v>233</v>
      </c>
      <c r="AK29" s="213">
        <f t="shared" si="10"/>
        <v>39945</v>
      </c>
      <c r="AL29" s="213">
        <f t="shared" si="10"/>
        <v>11306</v>
      </c>
      <c r="AM29" s="213">
        <f t="shared" si="10"/>
        <v>563</v>
      </c>
      <c r="AN29" s="213">
        <f t="shared" si="10"/>
        <v>2446</v>
      </c>
      <c r="AO29" s="213">
        <f t="shared" si="10"/>
        <v>74536</v>
      </c>
      <c r="AP29" s="213">
        <f t="shared" si="11"/>
        <v>46174</v>
      </c>
      <c r="AQ29" s="213">
        <f t="shared" si="11"/>
        <v>15195</v>
      </c>
      <c r="AR29" s="213">
        <f t="shared" si="11"/>
        <v>20</v>
      </c>
      <c r="AS29" s="213">
        <f t="shared" si="11"/>
        <v>137681</v>
      </c>
      <c r="AT29" s="213">
        <f t="shared" si="11"/>
        <v>2092315</v>
      </c>
      <c r="AU29" s="213">
        <f t="shared" si="11"/>
        <v>1895</v>
      </c>
      <c r="AV29" s="213">
        <f t="shared" si="11"/>
        <v>31904</v>
      </c>
      <c r="AW29" s="213">
        <f t="shared" si="11"/>
        <v>1195</v>
      </c>
      <c r="AX29" s="213">
        <f t="shared" si="11"/>
        <v>8030</v>
      </c>
      <c r="AY29" s="213">
        <f t="shared" si="11"/>
        <v>6608</v>
      </c>
      <c r="AZ29" s="213">
        <f t="shared" si="11"/>
        <v>22</v>
      </c>
      <c r="BA29" s="213">
        <f t="shared" si="11"/>
        <v>2652</v>
      </c>
      <c r="BB29" s="213">
        <f t="shared" si="11"/>
        <v>5082</v>
      </c>
      <c r="BC29" s="213">
        <f t="shared" si="11"/>
        <v>2730983</v>
      </c>
      <c r="BD29" s="171"/>
      <c r="BE29" s="203" t="s">
        <v>30</v>
      </c>
      <c r="BF29" s="214">
        <v>69029</v>
      </c>
      <c r="BG29" s="214">
        <v>12778</v>
      </c>
      <c r="BH29" s="214">
        <v>397</v>
      </c>
      <c r="BI29" s="214">
        <v>200</v>
      </c>
      <c r="BJ29" s="214">
        <v>1125</v>
      </c>
      <c r="BK29" s="214">
        <v>478</v>
      </c>
      <c r="BL29" s="214">
        <v>2122</v>
      </c>
      <c r="BM29" s="214">
        <v>895</v>
      </c>
      <c r="BN29" s="214">
        <v>1</v>
      </c>
      <c r="BO29" s="214">
        <v>425</v>
      </c>
      <c r="BP29" s="214">
        <v>946</v>
      </c>
      <c r="BQ29" s="214">
        <v>3717</v>
      </c>
      <c r="BR29" s="214">
        <v>2579</v>
      </c>
      <c r="BS29" s="214">
        <v>158</v>
      </c>
      <c r="BT29" s="214">
        <v>46949</v>
      </c>
      <c r="BU29" s="214">
        <v>813</v>
      </c>
      <c r="BV29" s="214">
        <v>1699</v>
      </c>
      <c r="BW29" s="214">
        <v>1931</v>
      </c>
      <c r="BX29" s="214">
        <v>39</v>
      </c>
      <c r="BY29" s="214">
        <v>4555</v>
      </c>
      <c r="BZ29" s="214">
        <v>1754</v>
      </c>
      <c r="CA29" s="214">
        <v>402</v>
      </c>
      <c r="CB29" s="214">
        <v>2450</v>
      </c>
      <c r="CC29" s="214">
        <v>697</v>
      </c>
      <c r="CD29" s="214">
        <v>10545</v>
      </c>
      <c r="CE29" s="214">
        <v>1588</v>
      </c>
      <c r="CF29" s="214">
        <v>504</v>
      </c>
      <c r="CG29" s="214">
        <v>423</v>
      </c>
      <c r="CH29" s="214">
        <v>269</v>
      </c>
      <c r="CI29" s="214">
        <v>16616</v>
      </c>
      <c r="CJ29" s="214">
        <v>706</v>
      </c>
      <c r="CK29" s="214">
        <v>160</v>
      </c>
      <c r="CL29" s="214">
        <v>71</v>
      </c>
      <c r="CM29" s="214">
        <v>105</v>
      </c>
      <c r="CN29" s="214">
        <v>228</v>
      </c>
      <c r="CO29" s="214">
        <v>36518</v>
      </c>
      <c r="CP29" s="214">
        <v>11263</v>
      </c>
      <c r="CQ29" s="214">
        <v>563</v>
      </c>
      <c r="CR29" s="214">
        <v>2382</v>
      </c>
      <c r="CS29" s="214">
        <v>74536</v>
      </c>
      <c r="CT29" s="214">
        <v>46174</v>
      </c>
      <c r="CU29" s="214">
        <v>14373</v>
      </c>
      <c r="CV29" s="214">
        <v>20</v>
      </c>
      <c r="CW29" s="214">
        <v>127278</v>
      </c>
      <c r="CX29" s="214">
        <v>1107541</v>
      </c>
      <c r="CY29" s="214">
        <v>1895</v>
      </c>
      <c r="CZ29" s="214">
        <v>30079</v>
      </c>
      <c r="DA29" s="214">
        <v>448</v>
      </c>
      <c r="DB29" s="214">
        <v>8030</v>
      </c>
      <c r="DC29" s="214">
        <v>6608</v>
      </c>
      <c r="DD29" s="214">
        <v>22</v>
      </c>
      <c r="DE29" s="214">
        <v>2652</v>
      </c>
      <c r="DF29" s="214">
        <v>4234</v>
      </c>
      <c r="DG29" s="214">
        <v>1556423</v>
      </c>
      <c r="DH29" s="214"/>
      <c r="DI29" s="215" t="s">
        <v>30</v>
      </c>
      <c r="DJ29" s="216">
        <v>170861</v>
      </c>
      <c r="DK29" s="216">
        <v>746</v>
      </c>
      <c r="DL29" s="216">
        <v>327</v>
      </c>
      <c r="DM29" s="216">
        <v>321</v>
      </c>
      <c r="DN29" s="216">
        <v>1219</v>
      </c>
      <c r="DO29" s="216">
        <v>420</v>
      </c>
      <c r="DP29" s="216">
        <v>4614</v>
      </c>
      <c r="DQ29" s="216">
        <v>5331</v>
      </c>
      <c r="DR29" s="216">
        <v>5881</v>
      </c>
      <c r="DS29" s="216">
        <v>1488</v>
      </c>
      <c r="DT29" s="216">
        <v>3202</v>
      </c>
      <c r="DU29" s="216">
        <v>2129</v>
      </c>
      <c r="DV29" s="216">
        <v>211</v>
      </c>
      <c r="DW29" s="216">
        <v>196</v>
      </c>
      <c r="DX29" s="216">
        <v>19131</v>
      </c>
      <c r="DY29" s="216">
        <v>495</v>
      </c>
      <c r="DZ29" s="216">
        <v>3673</v>
      </c>
      <c r="EA29" s="216">
        <v>119702</v>
      </c>
      <c r="EB29" s="216">
        <v>4</v>
      </c>
      <c r="EC29" s="216">
        <v>2517</v>
      </c>
      <c r="ED29" s="216">
        <v>0</v>
      </c>
      <c r="EE29" s="216">
        <v>3</v>
      </c>
      <c r="EF29" s="216">
        <v>85</v>
      </c>
      <c r="EG29" s="216">
        <v>331</v>
      </c>
      <c r="EH29" s="216">
        <v>2857</v>
      </c>
      <c r="EI29" s="216">
        <v>29</v>
      </c>
      <c r="EJ29" s="216">
        <v>0</v>
      </c>
      <c r="EK29" s="216">
        <v>7</v>
      </c>
      <c r="EL29" s="216">
        <v>0</v>
      </c>
      <c r="EM29" s="216">
        <v>30</v>
      </c>
      <c r="EN29" s="216">
        <v>77</v>
      </c>
      <c r="EO29" s="216">
        <v>0</v>
      </c>
      <c r="EP29" s="216">
        <v>3</v>
      </c>
      <c r="EQ29" s="216">
        <v>0</v>
      </c>
      <c r="ER29" s="216">
        <v>5</v>
      </c>
      <c r="ES29" s="216">
        <v>3427</v>
      </c>
      <c r="ET29" s="216">
        <v>43</v>
      </c>
      <c r="EU29" s="216">
        <v>0</v>
      </c>
      <c r="EV29" s="216">
        <v>64</v>
      </c>
      <c r="EW29" s="216">
        <v>0</v>
      </c>
      <c r="EX29" s="216">
        <v>0</v>
      </c>
      <c r="EY29" s="216">
        <v>822</v>
      </c>
      <c r="EZ29" s="216">
        <v>0</v>
      </c>
      <c r="FA29" s="216">
        <v>10403</v>
      </c>
      <c r="FB29" s="216">
        <v>984774</v>
      </c>
      <c r="FC29" s="216">
        <v>0</v>
      </c>
      <c r="FD29" s="216">
        <v>1825</v>
      </c>
      <c r="FE29" s="216">
        <v>747</v>
      </c>
      <c r="FF29" s="216">
        <v>0</v>
      </c>
      <c r="FG29" s="216">
        <v>0</v>
      </c>
      <c r="FH29" s="216">
        <v>0</v>
      </c>
      <c r="FI29" s="216">
        <v>0</v>
      </c>
      <c r="FJ29" s="216">
        <v>848</v>
      </c>
      <c r="FK29" s="216">
        <v>1174560</v>
      </c>
    </row>
    <row r="30" spans="1:167" x14ac:dyDescent="0.35">
      <c r="A30" s="203" t="s">
        <v>29</v>
      </c>
      <c r="B30" s="213">
        <f t="shared" si="8"/>
        <v>1430945</v>
      </c>
      <c r="C30" s="213">
        <f t="shared" si="8"/>
        <v>67</v>
      </c>
      <c r="D30" s="213">
        <f t="shared" si="8"/>
        <v>24541</v>
      </c>
      <c r="E30" s="213">
        <f t="shared" si="8"/>
        <v>2043</v>
      </c>
      <c r="F30" s="213">
        <f t="shared" si="8"/>
        <v>3103</v>
      </c>
      <c r="G30" s="213">
        <f t="shared" si="8"/>
        <v>67855</v>
      </c>
      <c r="H30" s="213">
        <f t="shared" si="8"/>
        <v>359487</v>
      </c>
      <c r="I30" s="213">
        <f t="shared" si="8"/>
        <v>31192</v>
      </c>
      <c r="J30" s="213">
        <f t="shared" si="8"/>
        <v>4398</v>
      </c>
      <c r="K30" s="213">
        <f t="shared" si="8"/>
        <v>32943</v>
      </c>
      <c r="L30" s="213">
        <f t="shared" si="8"/>
        <v>14316</v>
      </c>
      <c r="M30" s="213">
        <f t="shared" si="8"/>
        <v>206009</v>
      </c>
      <c r="N30" s="213">
        <f t="shared" si="8"/>
        <v>235</v>
      </c>
      <c r="O30" s="213">
        <f t="shared" si="8"/>
        <v>7777</v>
      </c>
      <c r="P30" s="213">
        <f t="shared" si="8"/>
        <v>80164</v>
      </c>
      <c r="Q30" s="213">
        <f t="shared" si="8"/>
        <v>141448</v>
      </c>
      <c r="R30" s="213">
        <f t="shared" si="9"/>
        <v>93313</v>
      </c>
      <c r="S30" s="213">
        <f t="shared" si="9"/>
        <v>322727</v>
      </c>
      <c r="T30" s="213">
        <f t="shared" si="9"/>
        <v>11993</v>
      </c>
      <c r="U30" s="213">
        <f t="shared" si="9"/>
        <v>27401</v>
      </c>
      <c r="V30" s="213">
        <f t="shared" si="9"/>
        <v>225397</v>
      </c>
      <c r="W30" s="213">
        <f t="shared" si="9"/>
        <v>4046</v>
      </c>
      <c r="X30" s="213">
        <f t="shared" si="9"/>
        <v>22987</v>
      </c>
      <c r="Y30" s="213">
        <f t="shared" si="9"/>
        <v>2786</v>
      </c>
      <c r="Z30" s="213">
        <f t="shared" si="9"/>
        <v>2967</v>
      </c>
      <c r="AA30" s="213">
        <f t="shared" si="9"/>
        <v>28425</v>
      </c>
      <c r="AB30" s="213">
        <f t="shared" si="9"/>
        <v>11479</v>
      </c>
      <c r="AC30" s="213">
        <f t="shared" si="9"/>
        <v>844</v>
      </c>
      <c r="AD30" s="213">
        <f t="shared" si="9"/>
        <v>772</v>
      </c>
      <c r="AE30" s="213">
        <f t="shared" si="9"/>
        <v>32282</v>
      </c>
      <c r="AF30" s="213">
        <f t="shared" si="9"/>
        <v>874</v>
      </c>
      <c r="AG30" s="213">
        <f t="shared" si="9"/>
        <v>5317</v>
      </c>
      <c r="AH30" s="213">
        <f t="shared" si="10"/>
        <v>2577</v>
      </c>
      <c r="AI30" s="213">
        <f t="shared" si="10"/>
        <v>2371</v>
      </c>
      <c r="AJ30" s="213">
        <f t="shared" si="10"/>
        <v>1160</v>
      </c>
      <c r="AK30" s="213">
        <f t="shared" si="10"/>
        <v>344284</v>
      </c>
      <c r="AL30" s="213">
        <f t="shared" si="10"/>
        <v>24168</v>
      </c>
      <c r="AM30" s="213">
        <f t="shared" si="10"/>
        <v>84230</v>
      </c>
      <c r="AN30" s="213">
        <f t="shared" si="10"/>
        <v>7184</v>
      </c>
      <c r="AO30" s="213">
        <f t="shared" si="10"/>
        <v>16551</v>
      </c>
      <c r="AP30" s="213">
        <f t="shared" si="11"/>
        <v>17288</v>
      </c>
      <c r="AQ30" s="213">
        <f t="shared" si="11"/>
        <v>6729</v>
      </c>
      <c r="AR30" s="213">
        <f t="shared" si="11"/>
        <v>18632</v>
      </c>
      <c r="AS30" s="213">
        <f t="shared" si="11"/>
        <v>9535</v>
      </c>
      <c r="AT30" s="213">
        <f t="shared" si="11"/>
        <v>35570</v>
      </c>
      <c r="AU30" s="213">
        <f t="shared" si="11"/>
        <v>973</v>
      </c>
      <c r="AV30" s="213">
        <f t="shared" si="11"/>
        <v>16605</v>
      </c>
      <c r="AW30" s="213">
        <f t="shared" si="11"/>
        <v>5643</v>
      </c>
      <c r="AX30" s="213">
        <f t="shared" si="11"/>
        <v>9524</v>
      </c>
      <c r="AY30" s="213">
        <f t="shared" si="11"/>
        <v>0</v>
      </c>
      <c r="AZ30" s="213">
        <f t="shared" si="11"/>
        <v>355</v>
      </c>
      <c r="BA30" s="213">
        <f t="shared" si="11"/>
        <v>458</v>
      </c>
      <c r="BB30" s="213">
        <f t="shared" si="11"/>
        <v>137810</v>
      </c>
      <c r="BC30" s="213">
        <f t="shared" si="11"/>
        <v>2166551</v>
      </c>
      <c r="BD30" s="171"/>
      <c r="BE30" s="203" t="s">
        <v>29</v>
      </c>
      <c r="BF30" s="214">
        <v>758942</v>
      </c>
      <c r="BG30" s="214">
        <v>67</v>
      </c>
      <c r="BH30" s="214">
        <v>17694</v>
      </c>
      <c r="BI30" s="214">
        <v>1197</v>
      </c>
      <c r="BJ30" s="214">
        <v>2353</v>
      </c>
      <c r="BK30" s="214">
        <v>59460</v>
      </c>
      <c r="BL30" s="214">
        <v>240113</v>
      </c>
      <c r="BM30" s="214">
        <v>15269</v>
      </c>
      <c r="BN30" s="214">
        <v>523</v>
      </c>
      <c r="BO30" s="214">
        <v>14630</v>
      </c>
      <c r="BP30" s="214">
        <v>8038</v>
      </c>
      <c r="BQ30" s="214">
        <v>141092</v>
      </c>
      <c r="BR30" s="214">
        <v>96</v>
      </c>
      <c r="BS30" s="214">
        <v>3853</v>
      </c>
      <c r="BT30" s="214">
        <v>49586</v>
      </c>
      <c r="BU30" s="214">
        <v>94117</v>
      </c>
      <c r="BV30" s="214">
        <v>61862</v>
      </c>
      <c r="BW30" s="214">
        <v>21487</v>
      </c>
      <c r="BX30" s="214">
        <v>10544</v>
      </c>
      <c r="BY30" s="214">
        <v>17028</v>
      </c>
      <c r="BZ30" s="214">
        <v>225397</v>
      </c>
      <c r="CA30" s="214">
        <v>4046</v>
      </c>
      <c r="CB30" s="214">
        <v>22987</v>
      </c>
      <c r="CC30" s="214">
        <v>2478</v>
      </c>
      <c r="CD30" s="214">
        <v>793</v>
      </c>
      <c r="CE30" s="214">
        <v>25880</v>
      </c>
      <c r="CF30" s="214">
        <v>11216</v>
      </c>
      <c r="CG30" s="214">
        <v>257</v>
      </c>
      <c r="CH30" s="214">
        <v>772</v>
      </c>
      <c r="CI30" s="214">
        <v>32282</v>
      </c>
      <c r="CJ30" s="214">
        <v>874</v>
      </c>
      <c r="CK30" s="214">
        <v>5317</v>
      </c>
      <c r="CL30" s="214">
        <v>2577</v>
      </c>
      <c r="CM30" s="214">
        <v>2371</v>
      </c>
      <c r="CN30" s="214">
        <v>1160</v>
      </c>
      <c r="CO30" s="214">
        <v>338407</v>
      </c>
      <c r="CP30" s="214">
        <v>24168</v>
      </c>
      <c r="CQ30" s="214">
        <v>83898</v>
      </c>
      <c r="CR30" s="214">
        <v>7021</v>
      </c>
      <c r="CS30" s="214">
        <v>16551</v>
      </c>
      <c r="CT30" s="214">
        <v>17288</v>
      </c>
      <c r="CU30" s="214">
        <v>6729</v>
      </c>
      <c r="CV30" s="214">
        <v>18576</v>
      </c>
      <c r="CW30" s="214">
        <v>8938</v>
      </c>
      <c r="CX30" s="214">
        <v>34950</v>
      </c>
      <c r="CY30" s="214">
        <v>971</v>
      </c>
      <c r="CZ30" s="214">
        <v>16605</v>
      </c>
      <c r="DA30" s="214">
        <v>5643</v>
      </c>
      <c r="DB30" s="214">
        <v>9524</v>
      </c>
      <c r="DC30" s="214">
        <v>0</v>
      </c>
      <c r="DD30" s="214">
        <v>355</v>
      </c>
      <c r="DE30" s="214">
        <v>458</v>
      </c>
      <c r="DF30" s="214">
        <v>137810</v>
      </c>
      <c r="DG30" s="214">
        <v>1486901</v>
      </c>
      <c r="DH30" s="214"/>
      <c r="DI30" s="215" t="s">
        <v>29</v>
      </c>
      <c r="DJ30" s="216">
        <v>672003</v>
      </c>
      <c r="DK30" s="216">
        <v>0</v>
      </c>
      <c r="DL30" s="216">
        <v>6847</v>
      </c>
      <c r="DM30" s="216">
        <v>846</v>
      </c>
      <c r="DN30" s="216">
        <v>750</v>
      </c>
      <c r="DO30" s="216">
        <v>8395</v>
      </c>
      <c r="DP30" s="216">
        <v>119374</v>
      </c>
      <c r="DQ30" s="216">
        <v>15923</v>
      </c>
      <c r="DR30" s="216">
        <v>3875</v>
      </c>
      <c r="DS30" s="216">
        <v>18313</v>
      </c>
      <c r="DT30" s="216">
        <v>6278</v>
      </c>
      <c r="DU30" s="216">
        <v>64917</v>
      </c>
      <c r="DV30" s="216">
        <v>139</v>
      </c>
      <c r="DW30" s="216">
        <v>3924</v>
      </c>
      <c r="DX30" s="216">
        <v>30578</v>
      </c>
      <c r="DY30" s="216">
        <v>47331</v>
      </c>
      <c r="DZ30" s="216">
        <v>31451</v>
      </c>
      <c r="EA30" s="216">
        <v>301240</v>
      </c>
      <c r="EB30" s="216">
        <v>1449</v>
      </c>
      <c r="EC30" s="216">
        <v>10373</v>
      </c>
      <c r="ED30" s="216">
        <v>0</v>
      </c>
      <c r="EE30" s="216">
        <v>0</v>
      </c>
      <c r="EF30" s="216">
        <v>0</v>
      </c>
      <c r="EG30" s="216">
        <v>308</v>
      </c>
      <c r="EH30" s="216">
        <v>2174</v>
      </c>
      <c r="EI30" s="216">
        <v>2545</v>
      </c>
      <c r="EJ30" s="216">
        <v>263</v>
      </c>
      <c r="EK30" s="216">
        <v>587</v>
      </c>
      <c r="EL30" s="216">
        <v>0</v>
      </c>
      <c r="EM30" s="216">
        <v>0</v>
      </c>
      <c r="EN30" s="216">
        <v>0</v>
      </c>
      <c r="EO30" s="216">
        <v>0</v>
      </c>
      <c r="EP30" s="216">
        <v>0</v>
      </c>
      <c r="EQ30" s="216">
        <v>0</v>
      </c>
      <c r="ER30" s="216">
        <v>0</v>
      </c>
      <c r="ES30" s="216">
        <v>5877</v>
      </c>
      <c r="ET30" s="216">
        <v>0</v>
      </c>
      <c r="EU30" s="216">
        <v>332</v>
      </c>
      <c r="EV30" s="216">
        <v>163</v>
      </c>
      <c r="EW30" s="216">
        <v>0</v>
      </c>
      <c r="EX30" s="216">
        <v>0</v>
      </c>
      <c r="EY30" s="216">
        <v>0</v>
      </c>
      <c r="EZ30" s="216">
        <v>56</v>
      </c>
      <c r="FA30" s="216">
        <v>597</v>
      </c>
      <c r="FB30" s="216">
        <v>620</v>
      </c>
      <c r="FC30" s="216">
        <v>2</v>
      </c>
      <c r="FD30" s="216">
        <v>0</v>
      </c>
      <c r="FE30" s="216">
        <v>0</v>
      </c>
      <c r="FF30" s="216">
        <v>0</v>
      </c>
      <c r="FG30" s="216">
        <v>0</v>
      </c>
      <c r="FH30" s="216">
        <v>0</v>
      </c>
      <c r="FI30" s="216">
        <v>0</v>
      </c>
      <c r="FJ30" s="216">
        <v>0</v>
      </c>
      <c r="FK30" s="216">
        <v>679650</v>
      </c>
    </row>
    <row r="31" spans="1:167" x14ac:dyDescent="0.35">
      <c r="A31" s="203" t="s">
        <v>28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171"/>
      <c r="BE31" s="203" t="s">
        <v>28</v>
      </c>
      <c r="BF31" s="214" t="s">
        <v>27</v>
      </c>
      <c r="BG31" s="214" t="s">
        <v>27</v>
      </c>
      <c r="BH31" s="214" t="s">
        <v>27</v>
      </c>
      <c r="BI31" s="214" t="s">
        <v>27</v>
      </c>
      <c r="BJ31" s="214" t="s">
        <v>27</v>
      </c>
      <c r="BK31" s="214" t="s">
        <v>27</v>
      </c>
      <c r="BL31" s="214" t="s">
        <v>27</v>
      </c>
      <c r="BM31" s="214" t="s">
        <v>27</v>
      </c>
      <c r="BN31" s="214" t="s">
        <v>27</v>
      </c>
      <c r="BO31" s="214" t="s">
        <v>27</v>
      </c>
      <c r="BP31" s="214" t="s">
        <v>27</v>
      </c>
      <c r="BQ31" s="214" t="s">
        <v>27</v>
      </c>
      <c r="BR31" s="214" t="s">
        <v>27</v>
      </c>
      <c r="BS31" s="214" t="s">
        <v>27</v>
      </c>
      <c r="BT31" s="214" t="s">
        <v>27</v>
      </c>
      <c r="BU31" s="214" t="s">
        <v>27</v>
      </c>
      <c r="BV31" s="214" t="s">
        <v>27</v>
      </c>
      <c r="BW31" s="214" t="s">
        <v>27</v>
      </c>
      <c r="BX31" s="214" t="s">
        <v>27</v>
      </c>
      <c r="BY31" s="214" t="s">
        <v>27</v>
      </c>
      <c r="BZ31" s="214" t="s">
        <v>27</v>
      </c>
      <c r="CA31" s="214" t="s">
        <v>27</v>
      </c>
      <c r="CB31" s="214" t="s">
        <v>27</v>
      </c>
      <c r="CC31" s="214" t="s">
        <v>27</v>
      </c>
      <c r="CD31" s="214" t="s">
        <v>27</v>
      </c>
      <c r="CE31" s="214" t="s">
        <v>27</v>
      </c>
      <c r="CF31" s="214" t="s">
        <v>27</v>
      </c>
      <c r="CG31" s="214" t="s">
        <v>27</v>
      </c>
      <c r="CH31" s="214" t="s">
        <v>27</v>
      </c>
      <c r="CI31" s="214" t="s">
        <v>27</v>
      </c>
      <c r="CJ31" s="214" t="s">
        <v>27</v>
      </c>
      <c r="CK31" s="214" t="s">
        <v>27</v>
      </c>
      <c r="CL31" s="214" t="s">
        <v>27</v>
      </c>
      <c r="CM31" s="214" t="s">
        <v>27</v>
      </c>
      <c r="CN31" s="214" t="s">
        <v>27</v>
      </c>
      <c r="CO31" s="214" t="s">
        <v>27</v>
      </c>
      <c r="CP31" s="214" t="s">
        <v>27</v>
      </c>
      <c r="CQ31" s="214" t="s">
        <v>27</v>
      </c>
      <c r="CR31" s="214" t="s">
        <v>27</v>
      </c>
      <c r="CS31" s="214" t="s">
        <v>27</v>
      </c>
      <c r="CT31" s="214" t="s">
        <v>27</v>
      </c>
      <c r="CU31" s="214" t="s">
        <v>27</v>
      </c>
      <c r="CV31" s="214" t="s">
        <v>27</v>
      </c>
      <c r="CW31" s="214" t="s">
        <v>27</v>
      </c>
      <c r="CX31" s="214" t="s">
        <v>27</v>
      </c>
      <c r="CY31" s="214" t="s">
        <v>27</v>
      </c>
      <c r="CZ31" s="214" t="s">
        <v>27</v>
      </c>
      <c r="DA31" s="214" t="s">
        <v>27</v>
      </c>
      <c r="DB31" s="214" t="s">
        <v>27</v>
      </c>
      <c r="DC31" s="214" t="s">
        <v>27</v>
      </c>
      <c r="DD31" s="214" t="s">
        <v>27</v>
      </c>
      <c r="DE31" s="214" t="s">
        <v>27</v>
      </c>
      <c r="DF31" s="214" t="s">
        <v>27</v>
      </c>
      <c r="DG31" s="214" t="s">
        <v>27</v>
      </c>
      <c r="DH31" s="217"/>
      <c r="DI31" s="215" t="s">
        <v>28</v>
      </c>
      <c r="DJ31" s="216" t="s">
        <v>27</v>
      </c>
      <c r="DK31" s="216" t="s">
        <v>27</v>
      </c>
      <c r="DL31" s="216" t="s">
        <v>27</v>
      </c>
      <c r="DM31" s="216" t="s">
        <v>27</v>
      </c>
      <c r="DN31" s="216" t="s">
        <v>27</v>
      </c>
      <c r="DO31" s="216" t="s">
        <v>27</v>
      </c>
      <c r="DP31" s="216" t="s">
        <v>27</v>
      </c>
      <c r="DQ31" s="216" t="s">
        <v>27</v>
      </c>
      <c r="DR31" s="216" t="s">
        <v>27</v>
      </c>
      <c r="DS31" s="216" t="s">
        <v>27</v>
      </c>
      <c r="DT31" s="216" t="s">
        <v>27</v>
      </c>
      <c r="DU31" s="216" t="s">
        <v>27</v>
      </c>
      <c r="DV31" s="216" t="s">
        <v>27</v>
      </c>
      <c r="DW31" s="216" t="s">
        <v>27</v>
      </c>
      <c r="DX31" s="216" t="s">
        <v>27</v>
      </c>
      <c r="DY31" s="216" t="s">
        <v>27</v>
      </c>
      <c r="DZ31" s="216" t="s">
        <v>27</v>
      </c>
      <c r="EA31" s="216" t="s">
        <v>27</v>
      </c>
      <c r="EB31" s="216" t="s">
        <v>27</v>
      </c>
      <c r="EC31" s="216" t="s">
        <v>27</v>
      </c>
      <c r="ED31" s="216" t="s">
        <v>27</v>
      </c>
      <c r="EE31" s="216" t="s">
        <v>27</v>
      </c>
      <c r="EF31" s="216" t="s">
        <v>27</v>
      </c>
      <c r="EG31" s="216" t="s">
        <v>27</v>
      </c>
      <c r="EH31" s="216" t="s">
        <v>27</v>
      </c>
      <c r="EI31" s="216" t="s">
        <v>27</v>
      </c>
      <c r="EJ31" s="216" t="s">
        <v>27</v>
      </c>
      <c r="EK31" s="216" t="s">
        <v>27</v>
      </c>
      <c r="EL31" s="216" t="s">
        <v>27</v>
      </c>
      <c r="EM31" s="216" t="s">
        <v>27</v>
      </c>
      <c r="EN31" s="216" t="s">
        <v>27</v>
      </c>
      <c r="EO31" s="216" t="s">
        <v>27</v>
      </c>
      <c r="EP31" s="216" t="s">
        <v>27</v>
      </c>
      <c r="EQ31" s="216" t="s">
        <v>27</v>
      </c>
      <c r="ER31" s="216" t="s">
        <v>27</v>
      </c>
      <c r="ES31" s="216" t="s">
        <v>27</v>
      </c>
      <c r="ET31" s="216" t="s">
        <v>27</v>
      </c>
      <c r="EU31" s="216" t="s">
        <v>27</v>
      </c>
      <c r="EV31" s="216" t="s">
        <v>27</v>
      </c>
      <c r="EW31" s="216" t="s">
        <v>27</v>
      </c>
      <c r="EX31" s="216" t="s">
        <v>27</v>
      </c>
      <c r="EY31" s="216" t="s">
        <v>27</v>
      </c>
      <c r="EZ31" s="216" t="s">
        <v>27</v>
      </c>
      <c r="FA31" s="216" t="s">
        <v>27</v>
      </c>
      <c r="FB31" s="216" t="s">
        <v>27</v>
      </c>
      <c r="FC31" s="216" t="s">
        <v>27</v>
      </c>
      <c r="FD31" s="216" t="s">
        <v>27</v>
      </c>
      <c r="FE31" s="216" t="s">
        <v>27</v>
      </c>
      <c r="FF31" s="216" t="s">
        <v>27</v>
      </c>
      <c r="FG31" s="216" t="s">
        <v>27</v>
      </c>
      <c r="FH31" s="216" t="s">
        <v>27</v>
      </c>
      <c r="FI31" s="216" t="s">
        <v>27</v>
      </c>
      <c r="FJ31" s="216" t="s">
        <v>27</v>
      </c>
      <c r="FK31" s="216" t="s">
        <v>27</v>
      </c>
    </row>
    <row r="32" spans="1:167" x14ac:dyDescent="0.35">
      <c r="A32" s="203" t="s">
        <v>26</v>
      </c>
      <c r="B32" s="213">
        <f t="shared" ref="B32:Q45" si="12">BF32+DJ32</f>
        <v>25963</v>
      </c>
      <c r="C32" s="213">
        <f t="shared" si="12"/>
        <v>1629</v>
      </c>
      <c r="D32" s="213">
        <f t="shared" si="12"/>
        <v>67</v>
      </c>
      <c r="E32" s="213">
        <f t="shared" si="12"/>
        <v>142</v>
      </c>
      <c r="F32" s="213">
        <f t="shared" si="12"/>
        <v>168</v>
      </c>
      <c r="G32" s="213">
        <f t="shared" si="12"/>
        <v>1545</v>
      </c>
      <c r="H32" s="213">
        <f t="shared" si="12"/>
        <v>1710</v>
      </c>
      <c r="I32" s="213">
        <f t="shared" si="12"/>
        <v>604</v>
      </c>
      <c r="J32" s="213">
        <f t="shared" si="12"/>
        <v>33</v>
      </c>
      <c r="K32" s="213">
        <f t="shared" si="12"/>
        <v>405</v>
      </c>
      <c r="L32" s="213">
        <f t="shared" si="12"/>
        <v>1756</v>
      </c>
      <c r="M32" s="213">
        <f t="shared" si="12"/>
        <v>1033</v>
      </c>
      <c r="N32" s="213">
        <f t="shared" si="12"/>
        <v>15187</v>
      </c>
      <c r="O32" s="213">
        <f t="shared" si="12"/>
        <v>136</v>
      </c>
      <c r="P32" s="213">
        <f t="shared" si="12"/>
        <v>786</v>
      </c>
      <c r="Q32" s="213">
        <f t="shared" si="12"/>
        <v>174</v>
      </c>
      <c r="R32" s="213">
        <f t="shared" ref="R32:AG45" si="13">BV32+DZ32</f>
        <v>151</v>
      </c>
      <c r="S32" s="213">
        <f t="shared" si="13"/>
        <v>219</v>
      </c>
      <c r="T32" s="213">
        <f t="shared" si="13"/>
        <v>31</v>
      </c>
      <c r="U32" s="213">
        <f t="shared" si="13"/>
        <v>1816</v>
      </c>
      <c r="V32" s="213">
        <f t="shared" si="13"/>
        <v>4081</v>
      </c>
      <c r="W32" s="213">
        <f t="shared" si="13"/>
        <v>117</v>
      </c>
      <c r="X32" s="213">
        <f t="shared" si="13"/>
        <v>2514</v>
      </c>
      <c r="Y32" s="213">
        <f t="shared" si="13"/>
        <v>100</v>
      </c>
      <c r="Z32" s="213">
        <f t="shared" si="13"/>
        <v>284</v>
      </c>
      <c r="AA32" s="213">
        <f t="shared" si="13"/>
        <v>185</v>
      </c>
      <c r="AB32" s="213">
        <f t="shared" si="13"/>
        <v>38</v>
      </c>
      <c r="AC32" s="213">
        <f t="shared" si="13"/>
        <v>0</v>
      </c>
      <c r="AD32" s="213">
        <f t="shared" si="13"/>
        <v>1653</v>
      </c>
      <c r="AE32" s="213">
        <f t="shared" si="13"/>
        <v>1439</v>
      </c>
      <c r="AF32" s="213">
        <f t="shared" si="13"/>
        <v>2903</v>
      </c>
      <c r="AG32" s="213">
        <f t="shared" si="13"/>
        <v>1280</v>
      </c>
      <c r="AH32" s="213">
        <f t="shared" ref="AH32:AW45" si="14">CL32+EP32</f>
        <v>28</v>
      </c>
      <c r="AI32" s="213">
        <f t="shared" si="14"/>
        <v>32</v>
      </c>
      <c r="AJ32" s="213">
        <f t="shared" si="14"/>
        <v>566</v>
      </c>
      <c r="AK32" s="213">
        <f t="shared" si="14"/>
        <v>15220</v>
      </c>
      <c r="AL32" s="213">
        <f t="shared" si="14"/>
        <v>543</v>
      </c>
      <c r="AM32" s="213">
        <f t="shared" si="14"/>
        <v>138</v>
      </c>
      <c r="AN32" s="213">
        <f t="shared" si="14"/>
        <v>301</v>
      </c>
      <c r="AO32" s="213">
        <f t="shared" si="14"/>
        <v>406</v>
      </c>
      <c r="AP32" s="213">
        <f t="shared" si="14"/>
        <v>2188</v>
      </c>
      <c r="AQ32" s="213">
        <f t="shared" si="14"/>
        <v>36</v>
      </c>
      <c r="AR32" s="213">
        <f t="shared" si="14"/>
        <v>0</v>
      </c>
      <c r="AS32" s="213">
        <f t="shared" si="14"/>
        <v>2276</v>
      </c>
      <c r="AT32" s="213">
        <f t="shared" si="14"/>
        <v>6957</v>
      </c>
      <c r="AU32" s="213">
        <f t="shared" si="14"/>
        <v>9908</v>
      </c>
      <c r="AV32" s="213">
        <f t="shared" si="14"/>
        <v>138</v>
      </c>
      <c r="AW32" s="213">
        <f t="shared" si="14"/>
        <v>69</v>
      </c>
      <c r="AX32" s="213">
        <f t="shared" ref="AX32:BC45" si="15">DB32+FF32</f>
        <v>28</v>
      </c>
      <c r="AY32" s="213">
        <f t="shared" si="15"/>
        <v>0</v>
      </c>
      <c r="AZ32" s="213">
        <f t="shared" si="15"/>
        <v>1</v>
      </c>
      <c r="BA32" s="213">
        <f t="shared" si="15"/>
        <v>127</v>
      </c>
      <c r="BB32" s="213">
        <f t="shared" si="15"/>
        <v>1516</v>
      </c>
      <c r="BC32" s="213">
        <f t="shared" si="15"/>
        <v>67444</v>
      </c>
      <c r="BD32" s="171"/>
      <c r="BE32" s="203" t="s">
        <v>26</v>
      </c>
      <c r="BF32" s="214">
        <v>23891</v>
      </c>
      <c r="BG32" s="214">
        <v>1623</v>
      </c>
      <c r="BH32" s="214">
        <v>59</v>
      </c>
      <c r="BI32" s="214">
        <v>121</v>
      </c>
      <c r="BJ32" s="214">
        <v>166</v>
      </c>
      <c r="BK32" s="214">
        <v>1498</v>
      </c>
      <c r="BL32" s="214">
        <v>1505</v>
      </c>
      <c r="BM32" s="214">
        <v>534</v>
      </c>
      <c r="BN32" s="214">
        <v>22</v>
      </c>
      <c r="BO32" s="214">
        <v>317</v>
      </c>
      <c r="BP32" s="214">
        <v>1461</v>
      </c>
      <c r="BQ32" s="214">
        <v>946</v>
      </c>
      <c r="BR32" s="214">
        <v>14364</v>
      </c>
      <c r="BS32" s="214">
        <v>101</v>
      </c>
      <c r="BT32" s="214">
        <v>693</v>
      </c>
      <c r="BU32" s="214">
        <v>173</v>
      </c>
      <c r="BV32" s="214">
        <v>146</v>
      </c>
      <c r="BW32" s="214">
        <v>69</v>
      </c>
      <c r="BX32" s="214">
        <v>19</v>
      </c>
      <c r="BY32" s="214">
        <v>1697</v>
      </c>
      <c r="BZ32" s="214">
        <v>4081</v>
      </c>
      <c r="CA32" s="214">
        <v>117</v>
      </c>
      <c r="CB32" s="214">
        <v>2514</v>
      </c>
      <c r="CC32" s="214">
        <v>100</v>
      </c>
      <c r="CD32" s="214">
        <v>122</v>
      </c>
      <c r="CE32" s="214">
        <v>185</v>
      </c>
      <c r="CF32" s="214">
        <v>38</v>
      </c>
      <c r="CG32" s="214">
        <v>0</v>
      </c>
      <c r="CH32" s="214">
        <v>1653</v>
      </c>
      <c r="CI32" s="214">
        <v>1439</v>
      </c>
      <c r="CJ32" s="214">
        <v>2532</v>
      </c>
      <c r="CK32" s="214">
        <v>1280</v>
      </c>
      <c r="CL32" s="214">
        <v>28</v>
      </c>
      <c r="CM32" s="214">
        <v>32</v>
      </c>
      <c r="CN32" s="214">
        <v>566</v>
      </c>
      <c r="CO32" s="214">
        <v>14687</v>
      </c>
      <c r="CP32" s="214">
        <v>543</v>
      </c>
      <c r="CQ32" s="214">
        <v>138</v>
      </c>
      <c r="CR32" s="214">
        <v>301</v>
      </c>
      <c r="CS32" s="214">
        <v>406</v>
      </c>
      <c r="CT32" s="214">
        <v>2188</v>
      </c>
      <c r="CU32" s="214">
        <v>36</v>
      </c>
      <c r="CV32" s="214">
        <v>0</v>
      </c>
      <c r="CW32" s="214">
        <v>2270</v>
      </c>
      <c r="CX32" s="214">
        <v>6130</v>
      </c>
      <c r="CY32" s="214">
        <v>9798</v>
      </c>
      <c r="CZ32" s="214">
        <v>138</v>
      </c>
      <c r="DA32" s="214">
        <v>14</v>
      </c>
      <c r="DB32" s="214">
        <v>28</v>
      </c>
      <c r="DC32" s="214">
        <v>0</v>
      </c>
      <c r="DD32" s="214">
        <v>1</v>
      </c>
      <c r="DE32" s="214">
        <v>127</v>
      </c>
      <c r="DF32" s="214">
        <v>1516</v>
      </c>
      <c r="DG32" s="214">
        <v>63835</v>
      </c>
      <c r="DH32" s="214"/>
      <c r="DI32" s="215" t="s">
        <v>26</v>
      </c>
      <c r="DJ32" s="216">
        <v>2072</v>
      </c>
      <c r="DK32" s="216">
        <v>6</v>
      </c>
      <c r="DL32" s="216">
        <v>8</v>
      </c>
      <c r="DM32" s="216">
        <v>21</v>
      </c>
      <c r="DN32" s="216">
        <v>2</v>
      </c>
      <c r="DO32" s="216">
        <v>47</v>
      </c>
      <c r="DP32" s="216">
        <v>205</v>
      </c>
      <c r="DQ32" s="216">
        <v>70</v>
      </c>
      <c r="DR32" s="216">
        <v>11</v>
      </c>
      <c r="DS32" s="216">
        <v>88</v>
      </c>
      <c r="DT32" s="216">
        <v>295</v>
      </c>
      <c r="DU32" s="216">
        <v>87</v>
      </c>
      <c r="DV32" s="216">
        <v>823</v>
      </c>
      <c r="DW32" s="216">
        <v>35</v>
      </c>
      <c r="DX32" s="216">
        <v>93</v>
      </c>
      <c r="DY32" s="216">
        <v>1</v>
      </c>
      <c r="DZ32" s="216">
        <v>5</v>
      </c>
      <c r="EA32" s="216">
        <v>150</v>
      </c>
      <c r="EB32" s="216">
        <v>12</v>
      </c>
      <c r="EC32" s="216">
        <v>119</v>
      </c>
      <c r="ED32" s="216">
        <v>0</v>
      </c>
      <c r="EE32" s="216">
        <v>0</v>
      </c>
      <c r="EF32" s="216">
        <v>0</v>
      </c>
      <c r="EG32" s="216">
        <v>0</v>
      </c>
      <c r="EH32" s="216">
        <v>162</v>
      </c>
      <c r="EI32" s="216">
        <v>0</v>
      </c>
      <c r="EJ32" s="216">
        <v>0</v>
      </c>
      <c r="EK32" s="216">
        <v>0</v>
      </c>
      <c r="EL32" s="216">
        <v>0</v>
      </c>
      <c r="EM32" s="216">
        <v>0</v>
      </c>
      <c r="EN32" s="216">
        <v>371</v>
      </c>
      <c r="EO32" s="216">
        <v>0</v>
      </c>
      <c r="EP32" s="216">
        <v>0</v>
      </c>
      <c r="EQ32" s="216">
        <v>0</v>
      </c>
      <c r="ER32" s="216">
        <v>0</v>
      </c>
      <c r="ES32" s="216">
        <v>533</v>
      </c>
      <c r="ET32" s="216">
        <v>0</v>
      </c>
      <c r="EU32" s="216">
        <v>0</v>
      </c>
      <c r="EV32" s="216">
        <v>0</v>
      </c>
      <c r="EW32" s="216">
        <v>0</v>
      </c>
      <c r="EX32" s="216">
        <v>0</v>
      </c>
      <c r="EY32" s="216">
        <v>0</v>
      </c>
      <c r="EZ32" s="216">
        <v>0</v>
      </c>
      <c r="FA32" s="216">
        <v>6</v>
      </c>
      <c r="FB32" s="216">
        <v>827</v>
      </c>
      <c r="FC32" s="216">
        <v>110</v>
      </c>
      <c r="FD32" s="216">
        <v>0</v>
      </c>
      <c r="FE32" s="216">
        <v>55</v>
      </c>
      <c r="FF32" s="216">
        <v>0</v>
      </c>
      <c r="FG32" s="216">
        <v>0</v>
      </c>
      <c r="FH32" s="216">
        <v>0</v>
      </c>
      <c r="FI32" s="216">
        <v>0</v>
      </c>
      <c r="FJ32" s="216">
        <v>0</v>
      </c>
      <c r="FK32" s="216">
        <v>3609</v>
      </c>
    </row>
    <row r="33" spans="1:167" x14ac:dyDescent="0.35">
      <c r="A33" s="203" t="s">
        <v>25</v>
      </c>
      <c r="B33" s="213">
        <f t="shared" si="12"/>
        <v>301040</v>
      </c>
      <c r="C33" s="213">
        <f t="shared" si="12"/>
        <v>11670</v>
      </c>
      <c r="D33" s="213">
        <f t="shared" si="12"/>
        <v>1437</v>
      </c>
      <c r="E33" s="213">
        <f t="shared" si="12"/>
        <v>351</v>
      </c>
      <c r="F33" s="213">
        <f t="shared" si="12"/>
        <v>4450</v>
      </c>
      <c r="G33" s="213">
        <f t="shared" si="12"/>
        <v>1135</v>
      </c>
      <c r="H33" s="213">
        <f t="shared" si="12"/>
        <v>6351</v>
      </c>
      <c r="I33" s="213">
        <f t="shared" si="12"/>
        <v>4824</v>
      </c>
      <c r="J33" s="213">
        <f t="shared" si="12"/>
        <v>1027</v>
      </c>
      <c r="K33" s="213">
        <f t="shared" si="12"/>
        <v>299</v>
      </c>
      <c r="L33" s="213">
        <f t="shared" si="12"/>
        <v>830</v>
      </c>
      <c r="M33" s="213">
        <f t="shared" si="12"/>
        <v>10036</v>
      </c>
      <c r="N33" s="213">
        <f t="shared" si="12"/>
        <v>18783</v>
      </c>
      <c r="O33" s="213">
        <f t="shared" si="12"/>
        <v>633</v>
      </c>
      <c r="P33" s="213">
        <f t="shared" si="12"/>
        <v>16477</v>
      </c>
      <c r="Q33" s="213">
        <f t="shared" si="12"/>
        <v>1658</v>
      </c>
      <c r="R33" s="213">
        <f t="shared" si="13"/>
        <v>1694</v>
      </c>
      <c r="S33" s="213">
        <f t="shared" si="13"/>
        <v>202615</v>
      </c>
      <c r="T33" s="213">
        <f t="shared" si="13"/>
        <v>1034</v>
      </c>
      <c r="U33" s="213">
        <f t="shared" si="13"/>
        <v>27406</v>
      </c>
      <c r="V33" s="213">
        <f t="shared" si="13"/>
        <v>20911</v>
      </c>
      <c r="W33" s="213">
        <f t="shared" si="13"/>
        <v>1739</v>
      </c>
      <c r="X33" s="213">
        <f t="shared" si="13"/>
        <v>94894</v>
      </c>
      <c r="Y33" s="213">
        <f t="shared" si="13"/>
        <v>11224</v>
      </c>
      <c r="Z33" s="213">
        <f t="shared" si="13"/>
        <v>40485</v>
      </c>
      <c r="AA33" s="213">
        <f t="shared" si="13"/>
        <v>9012</v>
      </c>
      <c r="AB33" s="213">
        <f t="shared" si="13"/>
        <v>3449</v>
      </c>
      <c r="AC33" s="213">
        <f t="shared" si="13"/>
        <v>4197</v>
      </c>
      <c r="AD33" s="213">
        <f t="shared" si="13"/>
        <v>6929</v>
      </c>
      <c r="AE33" s="213">
        <f t="shared" si="13"/>
        <v>2785</v>
      </c>
      <c r="AF33" s="213">
        <f t="shared" si="13"/>
        <v>25674</v>
      </c>
      <c r="AG33" s="213">
        <f t="shared" si="13"/>
        <v>2681</v>
      </c>
      <c r="AH33" s="213">
        <f t="shared" si="14"/>
        <v>2988</v>
      </c>
      <c r="AI33" s="213">
        <f t="shared" si="14"/>
        <v>1422</v>
      </c>
      <c r="AJ33" s="213">
        <f t="shared" si="14"/>
        <v>3361</v>
      </c>
      <c r="AK33" s="213">
        <f t="shared" si="14"/>
        <v>231751</v>
      </c>
      <c r="AL33" s="213">
        <f t="shared" si="14"/>
        <v>1881</v>
      </c>
      <c r="AM33" s="213">
        <f t="shared" si="14"/>
        <v>8</v>
      </c>
      <c r="AN33" s="213">
        <f t="shared" si="14"/>
        <v>3439</v>
      </c>
      <c r="AO33" s="213">
        <f t="shared" si="14"/>
        <v>1178</v>
      </c>
      <c r="AP33" s="213">
        <f t="shared" si="14"/>
        <v>506</v>
      </c>
      <c r="AQ33" s="213">
        <f t="shared" si="14"/>
        <v>3319</v>
      </c>
      <c r="AR33" s="213">
        <f t="shared" si="14"/>
        <v>24</v>
      </c>
      <c r="AS33" s="213">
        <f t="shared" si="14"/>
        <v>2831</v>
      </c>
      <c r="AT33" s="213">
        <f t="shared" si="14"/>
        <v>37377</v>
      </c>
      <c r="AU33" s="213">
        <f t="shared" si="14"/>
        <v>18579</v>
      </c>
      <c r="AV33" s="213">
        <f t="shared" si="14"/>
        <v>223</v>
      </c>
      <c r="AW33" s="213">
        <f t="shared" si="14"/>
        <v>881</v>
      </c>
      <c r="AX33" s="213">
        <f t="shared" si="15"/>
        <v>113912</v>
      </c>
      <c r="AY33" s="213">
        <f t="shared" si="15"/>
        <v>0</v>
      </c>
      <c r="AZ33" s="213">
        <f t="shared" si="15"/>
        <v>11</v>
      </c>
      <c r="BA33" s="213">
        <f t="shared" si="15"/>
        <v>726</v>
      </c>
      <c r="BB33" s="213">
        <f t="shared" si="15"/>
        <v>1393</v>
      </c>
      <c r="BC33" s="213">
        <f t="shared" si="15"/>
        <v>730749</v>
      </c>
      <c r="BD33" s="171"/>
      <c r="BE33" s="203" t="s">
        <v>25</v>
      </c>
      <c r="BF33" s="214">
        <v>64391</v>
      </c>
      <c r="BG33" s="214">
        <v>3006</v>
      </c>
      <c r="BH33" s="214">
        <v>672</v>
      </c>
      <c r="BI33" s="214">
        <v>301</v>
      </c>
      <c r="BJ33" s="214">
        <v>2286</v>
      </c>
      <c r="BK33" s="214">
        <v>388</v>
      </c>
      <c r="BL33" s="214">
        <v>6046</v>
      </c>
      <c r="BM33" s="214">
        <v>2633</v>
      </c>
      <c r="BN33" s="214">
        <v>46</v>
      </c>
      <c r="BO33" s="214">
        <v>124</v>
      </c>
      <c r="BP33" s="214">
        <v>320</v>
      </c>
      <c r="BQ33" s="214">
        <v>7502</v>
      </c>
      <c r="BR33" s="214">
        <v>15251</v>
      </c>
      <c r="BS33" s="214">
        <v>583</v>
      </c>
      <c r="BT33" s="214">
        <v>3880</v>
      </c>
      <c r="BU33" s="214">
        <v>139</v>
      </c>
      <c r="BV33" s="214">
        <v>195</v>
      </c>
      <c r="BW33" s="214">
        <v>709</v>
      </c>
      <c r="BX33" s="214">
        <v>649</v>
      </c>
      <c r="BY33" s="214">
        <v>22667</v>
      </c>
      <c r="BZ33" s="214">
        <v>20911</v>
      </c>
      <c r="CA33" s="214">
        <v>1739</v>
      </c>
      <c r="CB33" s="214">
        <v>94806</v>
      </c>
      <c r="CC33" s="214">
        <v>10555</v>
      </c>
      <c r="CD33" s="214">
        <v>10370</v>
      </c>
      <c r="CE33" s="214">
        <v>6834</v>
      </c>
      <c r="CF33" s="214">
        <v>2100</v>
      </c>
      <c r="CG33" s="214">
        <v>698</v>
      </c>
      <c r="CH33" s="214">
        <v>6929</v>
      </c>
      <c r="CI33" s="214">
        <v>2366</v>
      </c>
      <c r="CJ33" s="214">
        <v>25013</v>
      </c>
      <c r="CK33" s="214">
        <v>2681</v>
      </c>
      <c r="CL33" s="214">
        <v>1571</v>
      </c>
      <c r="CM33" s="214">
        <v>1422</v>
      </c>
      <c r="CN33" s="214">
        <v>2925</v>
      </c>
      <c r="CO33" s="214">
        <v>190920</v>
      </c>
      <c r="CP33" s="214">
        <v>790</v>
      </c>
      <c r="CQ33" s="214">
        <v>8</v>
      </c>
      <c r="CR33" s="214">
        <v>3439</v>
      </c>
      <c r="CS33" s="214">
        <v>1178</v>
      </c>
      <c r="CT33" s="214">
        <v>506</v>
      </c>
      <c r="CU33" s="214">
        <v>3077</v>
      </c>
      <c r="CV33" s="214">
        <v>24</v>
      </c>
      <c r="CW33" s="214">
        <v>862</v>
      </c>
      <c r="CX33" s="214">
        <v>8918</v>
      </c>
      <c r="CY33" s="214">
        <v>17094</v>
      </c>
      <c r="CZ33" s="214">
        <v>175</v>
      </c>
      <c r="DA33" s="214">
        <v>0</v>
      </c>
      <c r="DB33" s="214">
        <v>47877</v>
      </c>
      <c r="DC33" s="214">
        <v>0</v>
      </c>
      <c r="DD33" s="214">
        <v>11</v>
      </c>
      <c r="DE33" s="214">
        <v>366</v>
      </c>
      <c r="DF33" s="214">
        <v>701</v>
      </c>
      <c r="DG33" s="214">
        <v>343343</v>
      </c>
      <c r="DH33" s="214"/>
      <c r="DI33" s="215" t="s">
        <v>25</v>
      </c>
      <c r="DJ33" s="216">
        <v>236649</v>
      </c>
      <c r="DK33" s="216">
        <v>8664</v>
      </c>
      <c r="DL33" s="216">
        <v>765</v>
      </c>
      <c r="DM33" s="216">
        <v>50</v>
      </c>
      <c r="DN33" s="216">
        <v>2164</v>
      </c>
      <c r="DO33" s="216">
        <v>747</v>
      </c>
      <c r="DP33" s="216">
        <v>305</v>
      </c>
      <c r="DQ33" s="216">
        <v>2191</v>
      </c>
      <c r="DR33" s="216">
        <v>981</v>
      </c>
      <c r="DS33" s="216">
        <v>175</v>
      </c>
      <c r="DT33" s="216">
        <v>510</v>
      </c>
      <c r="DU33" s="216">
        <v>2534</v>
      </c>
      <c r="DV33" s="216">
        <v>3532</v>
      </c>
      <c r="DW33" s="216">
        <v>50</v>
      </c>
      <c r="DX33" s="216">
        <v>12597</v>
      </c>
      <c r="DY33" s="216">
        <v>1519</v>
      </c>
      <c r="DZ33" s="216">
        <v>1499</v>
      </c>
      <c r="EA33" s="216">
        <v>201906</v>
      </c>
      <c r="EB33" s="216">
        <v>385</v>
      </c>
      <c r="EC33" s="216">
        <v>4739</v>
      </c>
      <c r="ED33" s="216">
        <v>0</v>
      </c>
      <c r="EE33" s="216">
        <v>0</v>
      </c>
      <c r="EF33" s="216">
        <v>88</v>
      </c>
      <c r="EG33" s="216">
        <v>669</v>
      </c>
      <c r="EH33" s="216">
        <v>30115</v>
      </c>
      <c r="EI33" s="216">
        <v>2178</v>
      </c>
      <c r="EJ33" s="216">
        <v>1349</v>
      </c>
      <c r="EK33" s="216">
        <v>3499</v>
      </c>
      <c r="EL33" s="216">
        <v>0</v>
      </c>
      <c r="EM33" s="216">
        <v>419</v>
      </c>
      <c r="EN33" s="216">
        <v>661</v>
      </c>
      <c r="EO33" s="216">
        <v>0</v>
      </c>
      <c r="EP33" s="216">
        <v>1417</v>
      </c>
      <c r="EQ33" s="216">
        <v>0</v>
      </c>
      <c r="ER33" s="216">
        <v>436</v>
      </c>
      <c r="ES33" s="216">
        <v>40831</v>
      </c>
      <c r="ET33" s="216">
        <v>1091</v>
      </c>
      <c r="EU33" s="216">
        <v>0</v>
      </c>
      <c r="EV33" s="216">
        <v>0</v>
      </c>
      <c r="EW33" s="216">
        <v>0</v>
      </c>
      <c r="EX33" s="216">
        <v>0</v>
      </c>
      <c r="EY33" s="216">
        <v>242</v>
      </c>
      <c r="EZ33" s="216">
        <v>0</v>
      </c>
      <c r="FA33" s="216">
        <v>1969</v>
      </c>
      <c r="FB33" s="216">
        <v>28459</v>
      </c>
      <c r="FC33" s="216">
        <v>1485</v>
      </c>
      <c r="FD33" s="216">
        <v>48</v>
      </c>
      <c r="FE33" s="216">
        <v>881</v>
      </c>
      <c r="FF33" s="216">
        <v>66035</v>
      </c>
      <c r="FG33" s="216">
        <v>0</v>
      </c>
      <c r="FH33" s="216">
        <v>0</v>
      </c>
      <c r="FI33" s="216">
        <v>360</v>
      </c>
      <c r="FJ33" s="216">
        <v>692</v>
      </c>
      <c r="FK33" s="216">
        <v>387406</v>
      </c>
    </row>
    <row r="34" spans="1:167" x14ac:dyDescent="0.35">
      <c r="A34" s="203" t="s">
        <v>24</v>
      </c>
      <c r="B34" s="213">
        <f t="shared" si="12"/>
        <v>19109</v>
      </c>
      <c r="C34" s="213">
        <f t="shared" si="12"/>
        <v>420</v>
      </c>
      <c r="D34" s="213">
        <f t="shared" si="12"/>
        <v>1</v>
      </c>
      <c r="E34" s="213">
        <f t="shared" si="12"/>
        <v>2</v>
      </c>
      <c r="F34" s="213">
        <f t="shared" si="12"/>
        <v>18</v>
      </c>
      <c r="G34" s="213">
        <f t="shared" si="12"/>
        <v>0</v>
      </c>
      <c r="H34" s="213">
        <f t="shared" si="12"/>
        <v>4</v>
      </c>
      <c r="I34" s="213">
        <f t="shared" si="12"/>
        <v>15</v>
      </c>
      <c r="J34" s="213">
        <f t="shared" si="12"/>
        <v>1</v>
      </c>
      <c r="K34" s="213">
        <f t="shared" si="12"/>
        <v>7</v>
      </c>
      <c r="L34" s="213">
        <f t="shared" si="12"/>
        <v>6</v>
      </c>
      <c r="M34" s="213">
        <f t="shared" si="12"/>
        <v>1</v>
      </c>
      <c r="N34" s="213">
        <f t="shared" si="12"/>
        <v>17327</v>
      </c>
      <c r="O34" s="213">
        <f t="shared" si="12"/>
        <v>0</v>
      </c>
      <c r="P34" s="213">
        <f t="shared" si="12"/>
        <v>258</v>
      </c>
      <c r="Q34" s="213">
        <f t="shared" si="12"/>
        <v>0</v>
      </c>
      <c r="R34" s="213">
        <f t="shared" si="13"/>
        <v>0</v>
      </c>
      <c r="S34" s="213">
        <f t="shared" si="13"/>
        <v>1131</v>
      </c>
      <c r="T34" s="213">
        <f t="shared" si="13"/>
        <v>31</v>
      </c>
      <c r="U34" s="213">
        <f t="shared" si="13"/>
        <v>307</v>
      </c>
      <c r="V34" s="213">
        <f t="shared" si="13"/>
        <v>197</v>
      </c>
      <c r="W34" s="213">
        <f t="shared" si="13"/>
        <v>6</v>
      </c>
      <c r="X34" s="213">
        <f t="shared" si="13"/>
        <v>600</v>
      </c>
      <c r="Y34" s="213">
        <f t="shared" si="13"/>
        <v>1810</v>
      </c>
      <c r="Z34" s="213">
        <f t="shared" si="13"/>
        <v>1236</v>
      </c>
      <c r="AA34" s="213">
        <f t="shared" si="13"/>
        <v>3</v>
      </c>
      <c r="AB34" s="213">
        <f t="shared" si="13"/>
        <v>7</v>
      </c>
      <c r="AC34" s="213">
        <f t="shared" si="13"/>
        <v>17</v>
      </c>
      <c r="AD34" s="213">
        <f t="shared" si="13"/>
        <v>-1</v>
      </c>
      <c r="AE34" s="213">
        <f t="shared" si="13"/>
        <v>1495</v>
      </c>
      <c r="AF34" s="213">
        <f t="shared" si="13"/>
        <v>2131</v>
      </c>
      <c r="AG34" s="213">
        <f t="shared" si="13"/>
        <v>4</v>
      </c>
      <c r="AH34" s="213">
        <f t="shared" si="14"/>
        <v>0</v>
      </c>
      <c r="AI34" s="213">
        <f t="shared" si="14"/>
        <v>0</v>
      </c>
      <c r="AJ34" s="213">
        <f t="shared" si="14"/>
        <v>137</v>
      </c>
      <c r="AK34" s="213">
        <f t="shared" si="14"/>
        <v>7642</v>
      </c>
      <c r="AL34" s="213">
        <f t="shared" si="14"/>
        <v>132</v>
      </c>
      <c r="AM34" s="213">
        <f t="shared" si="14"/>
        <v>2</v>
      </c>
      <c r="AN34" s="213">
        <f t="shared" si="14"/>
        <v>23</v>
      </c>
      <c r="AO34" s="213">
        <f t="shared" si="14"/>
        <v>14</v>
      </c>
      <c r="AP34" s="213">
        <f t="shared" si="14"/>
        <v>0</v>
      </c>
      <c r="AQ34" s="213">
        <f t="shared" si="14"/>
        <v>501</v>
      </c>
      <c r="AR34" s="213">
        <f t="shared" si="14"/>
        <v>12</v>
      </c>
      <c r="AS34" s="213">
        <f t="shared" si="14"/>
        <v>14</v>
      </c>
      <c r="AT34" s="213">
        <f t="shared" si="14"/>
        <v>610</v>
      </c>
      <c r="AU34" s="213">
        <f t="shared" si="14"/>
        <v>598</v>
      </c>
      <c r="AV34" s="213">
        <f t="shared" si="14"/>
        <v>0</v>
      </c>
      <c r="AW34" s="213">
        <f t="shared" si="14"/>
        <v>1</v>
      </c>
      <c r="AX34" s="213">
        <f t="shared" si="15"/>
        <v>213</v>
      </c>
      <c r="AY34" s="213">
        <f t="shared" si="15"/>
        <v>0</v>
      </c>
      <c r="AZ34" s="213">
        <f t="shared" si="15"/>
        <v>0</v>
      </c>
      <c r="BA34" s="213">
        <f t="shared" si="15"/>
        <v>0</v>
      </c>
      <c r="BB34" s="213">
        <f t="shared" si="15"/>
        <v>58</v>
      </c>
      <c r="BC34" s="213">
        <f t="shared" si="15"/>
        <v>29349</v>
      </c>
      <c r="BD34" s="171"/>
      <c r="BE34" s="203" t="s">
        <v>24</v>
      </c>
      <c r="BF34" s="214">
        <v>369</v>
      </c>
      <c r="BG34" s="214">
        <v>46</v>
      </c>
      <c r="BH34" s="214">
        <v>1</v>
      </c>
      <c r="BI34" s="214">
        <v>1</v>
      </c>
      <c r="BJ34" s="214">
        <v>18</v>
      </c>
      <c r="BK34" s="214">
        <v>0</v>
      </c>
      <c r="BL34" s="214">
        <v>1</v>
      </c>
      <c r="BM34" s="214">
        <v>14</v>
      </c>
      <c r="BN34" s="214">
        <v>0</v>
      </c>
      <c r="BO34" s="214">
        <v>0</v>
      </c>
      <c r="BP34" s="214">
        <v>2</v>
      </c>
      <c r="BQ34" s="214">
        <v>1</v>
      </c>
      <c r="BR34" s="214">
        <v>48</v>
      </c>
      <c r="BS34" s="214">
        <v>0</v>
      </c>
      <c r="BT34" s="214">
        <v>204</v>
      </c>
      <c r="BU34" s="214">
        <v>0</v>
      </c>
      <c r="BV34" s="214">
        <v>0</v>
      </c>
      <c r="BW34" s="214">
        <v>4</v>
      </c>
      <c r="BX34" s="214">
        <v>31</v>
      </c>
      <c r="BY34" s="214">
        <v>44</v>
      </c>
      <c r="BZ34" s="214">
        <v>197</v>
      </c>
      <c r="CA34" s="214">
        <v>6</v>
      </c>
      <c r="CB34" s="214">
        <v>600</v>
      </c>
      <c r="CC34" s="214">
        <v>89</v>
      </c>
      <c r="CD34" s="214">
        <v>308</v>
      </c>
      <c r="CE34" s="214">
        <v>3</v>
      </c>
      <c r="CF34" s="214">
        <v>7</v>
      </c>
      <c r="CG34" s="214">
        <v>3</v>
      </c>
      <c r="CH34" s="214">
        <v>-1</v>
      </c>
      <c r="CI34" s="214">
        <v>4</v>
      </c>
      <c r="CJ34" s="214">
        <v>158</v>
      </c>
      <c r="CK34" s="214">
        <v>4</v>
      </c>
      <c r="CL34" s="214">
        <v>0</v>
      </c>
      <c r="CM34" s="214">
        <v>0</v>
      </c>
      <c r="CN34" s="214">
        <v>137</v>
      </c>
      <c r="CO34" s="214">
        <v>1515</v>
      </c>
      <c r="CP34" s="214">
        <v>94</v>
      </c>
      <c r="CQ34" s="214">
        <v>2</v>
      </c>
      <c r="CR34" s="214">
        <v>23</v>
      </c>
      <c r="CS34" s="214">
        <v>14</v>
      </c>
      <c r="CT34" s="214">
        <v>0</v>
      </c>
      <c r="CU34" s="214">
        <v>501</v>
      </c>
      <c r="CV34" s="214">
        <v>12</v>
      </c>
      <c r="CW34" s="214">
        <v>13</v>
      </c>
      <c r="CX34" s="214">
        <v>343</v>
      </c>
      <c r="CY34" s="214">
        <v>598</v>
      </c>
      <c r="CZ34" s="214">
        <v>0</v>
      </c>
      <c r="DA34" s="214">
        <v>0</v>
      </c>
      <c r="DB34" s="214">
        <v>213</v>
      </c>
      <c r="DC34" s="214">
        <v>0</v>
      </c>
      <c r="DD34" s="214">
        <v>0</v>
      </c>
      <c r="DE34" s="214">
        <v>0</v>
      </c>
      <c r="DF34" s="214">
        <v>58</v>
      </c>
      <c r="DG34" s="214">
        <v>3801</v>
      </c>
      <c r="DH34" s="214"/>
      <c r="DI34" s="215" t="s">
        <v>24</v>
      </c>
      <c r="DJ34" s="216">
        <v>18740</v>
      </c>
      <c r="DK34" s="216">
        <v>374</v>
      </c>
      <c r="DL34" s="216">
        <v>0</v>
      </c>
      <c r="DM34" s="216">
        <v>1</v>
      </c>
      <c r="DN34" s="216">
        <v>0</v>
      </c>
      <c r="DO34" s="216">
        <v>0</v>
      </c>
      <c r="DP34" s="216">
        <v>3</v>
      </c>
      <c r="DQ34" s="216">
        <v>1</v>
      </c>
      <c r="DR34" s="216">
        <v>1</v>
      </c>
      <c r="DS34" s="216">
        <v>7</v>
      </c>
      <c r="DT34" s="216">
        <v>4</v>
      </c>
      <c r="DU34" s="216">
        <v>0</v>
      </c>
      <c r="DV34" s="216">
        <v>17279</v>
      </c>
      <c r="DW34" s="216">
        <v>0</v>
      </c>
      <c r="DX34" s="216">
        <v>54</v>
      </c>
      <c r="DY34" s="216">
        <v>0</v>
      </c>
      <c r="DZ34" s="216">
        <v>0</v>
      </c>
      <c r="EA34" s="216">
        <v>1127</v>
      </c>
      <c r="EB34" s="216">
        <v>0</v>
      </c>
      <c r="EC34" s="216">
        <v>263</v>
      </c>
      <c r="ED34" s="216">
        <v>0</v>
      </c>
      <c r="EE34" s="216">
        <v>0</v>
      </c>
      <c r="EF34" s="216">
        <v>0</v>
      </c>
      <c r="EG34" s="216">
        <v>1721</v>
      </c>
      <c r="EH34" s="216">
        <v>928</v>
      </c>
      <c r="EI34" s="216">
        <v>0</v>
      </c>
      <c r="EJ34" s="216">
        <v>0</v>
      </c>
      <c r="EK34" s="216">
        <v>14</v>
      </c>
      <c r="EL34" s="216">
        <v>0</v>
      </c>
      <c r="EM34" s="216">
        <v>1491</v>
      </c>
      <c r="EN34" s="216">
        <v>1973</v>
      </c>
      <c r="EO34" s="216">
        <v>0</v>
      </c>
      <c r="EP34" s="216">
        <v>0</v>
      </c>
      <c r="EQ34" s="216">
        <v>0</v>
      </c>
      <c r="ER34" s="216">
        <v>0</v>
      </c>
      <c r="ES34" s="216">
        <v>6127</v>
      </c>
      <c r="ET34" s="216">
        <v>38</v>
      </c>
      <c r="EU34" s="216">
        <v>0</v>
      </c>
      <c r="EV34" s="216">
        <v>0</v>
      </c>
      <c r="EW34" s="216">
        <v>0</v>
      </c>
      <c r="EX34" s="216">
        <v>0</v>
      </c>
      <c r="EY34" s="216">
        <v>0</v>
      </c>
      <c r="EZ34" s="216">
        <v>0</v>
      </c>
      <c r="FA34" s="216">
        <v>1</v>
      </c>
      <c r="FB34" s="216">
        <v>267</v>
      </c>
      <c r="FC34" s="216">
        <v>0</v>
      </c>
      <c r="FD34" s="216">
        <v>0</v>
      </c>
      <c r="FE34" s="216">
        <v>1</v>
      </c>
      <c r="FF34" s="216">
        <v>0</v>
      </c>
      <c r="FG34" s="216">
        <v>0</v>
      </c>
      <c r="FH34" s="216">
        <v>0</v>
      </c>
      <c r="FI34" s="216">
        <v>0</v>
      </c>
      <c r="FJ34" s="216">
        <v>0</v>
      </c>
      <c r="FK34" s="216">
        <v>25548</v>
      </c>
    </row>
    <row r="35" spans="1:167" x14ac:dyDescent="0.35">
      <c r="A35" s="203" t="s">
        <v>23</v>
      </c>
      <c r="B35" s="213">
        <f t="shared" si="12"/>
        <v>71763</v>
      </c>
      <c r="C35" s="213">
        <f t="shared" si="12"/>
        <v>810</v>
      </c>
      <c r="D35" s="213">
        <f t="shared" si="12"/>
        <v>174</v>
      </c>
      <c r="E35" s="213">
        <f t="shared" si="12"/>
        <v>201</v>
      </c>
      <c r="F35" s="213">
        <f t="shared" si="12"/>
        <v>367</v>
      </c>
      <c r="G35" s="213">
        <f t="shared" si="12"/>
        <v>333</v>
      </c>
      <c r="H35" s="213">
        <f t="shared" si="12"/>
        <v>1407</v>
      </c>
      <c r="I35" s="213">
        <f t="shared" si="12"/>
        <v>391</v>
      </c>
      <c r="J35" s="213">
        <f t="shared" si="12"/>
        <v>-4</v>
      </c>
      <c r="K35" s="213">
        <f t="shared" si="12"/>
        <v>301</v>
      </c>
      <c r="L35" s="213">
        <f t="shared" si="12"/>
        <v>328</v>
      </c>
      <c r="M35" s="213">
        <f t="shared" si="12"/>
        <v>1642</v>
      </c>
      <c r="N35" s="213">
        <f t="shared" si="12"/>
        <v>211</v>
      </c>
      <c r="O35" s="213">
        <f t="shared" si="12"/>
        <v>129</v>
      </c>
      <c r="P35" s="213">
        <f t="shared" si="12"/>
        <v>23989</v>
      </c>
      <c r="Q35" s="213">
        <f t="shared" si="12"/>
        <v>472</v>
      </c>
      <c r="R35" s="213">
        <f t="shared" si="13"/>
        <v>884</v>
      </c>
      <c r="S35" s="213">
        <f t="shared" si="13"/>
        <v>35773</v>
      </c>
      <c r="T35" s="213">
        <f t="shared" si="13"/>
        <v>100</v>
      </c>
      <c r="U35" s="213">
        <f t="shared" si="13"/>
        <v>5065</v>
      </c>
      <c r="V35" s="213">
        <f t="shared" si="13"/>
        <v>3355</v>
      </c>
      <c r="W35" s="213">
        <f t="shared" si="13"/>
        <v>236</v>
      </c>
      <c r="X35" s="213">
        <f t="shared" si="13"/>
        <v>4776</v>
      </c>
      <c r="Y35" s="213">
        <f t="shared" si="13"/>
        <v>1353</v>
      </c>
      <c r="Z35" s="213">
        <f t="shared" si="13"/>
        <v>2268</v>
      </c>
      <c r="AA35" s="213">
        <f t="shared" si="13"/>
        <v>213</v>
      </c>
      <c r="AB35" s="213">
        <f t="shared" si="13"/>
        <v>130</v>
      </c>
      <c r="AC35" s="213">
        <f t="shared" si="13"/>
        <v>13</v>
      </c>
      <c r="AD35" s="213">
        <f t="shared" si="13"/>
        <v>336</v>
      </c>
      <c r="AE35" s="213">
        <f t="shared" si="13"/>
        <v>360</v>
      </c>
      <c r="AF35" s="213">
        <f t="shared" si="13"/>
        <v>267</v>
      </c>
      <c r="AG35" s="213">
        <f t="shared" si="13"/>
        <v>118</v>
      </c>
      <c r="AH35" s="213">
        <f t="shared" si="14"/>
        <v>59</v>
      </c>
      <c r="AI35" s="213">
        <f t="shared" si="14"/>
        <v>97</v>
      </c>
      <c r="AJ35" s="213">
        <f t="shared" si="14"/>
        <v>178</v>
      </c>
      <c r="AK35" s="213">
        <f t="shared" si="14"/>
        <v>13759</v>
      </c>
      <c r="AL35" s="213">
        <f t="shared" si="14"/>
        <v>218</v>
      </c>
      <c r="AM35" s="213">
        <f t="shared" si="14"/>
        <v>56</v>
      </c>
      <c r="AN35" s="213">
        <f t="shared" si="14"/>
        <v>64</v>
      </c>
      <c r="AO35" s="213">
        <f t="shared" si="14"/>
        <v>202</v>
      </c>
      <c r="AP35" s="213">
        <f t="shared" si="14"/>
        <v>197</v>
      </c>
      <c r="AQ35" s="213">
        <f t="shared" si="14"/>
        <v>4073</v>
      </c>
      <c r="AR35" s="213">
        <f t="shared" si="14"/>
        <v>278</v>
      </c>
      <c r="AS35" s="213">
        <f t="shared" si="14"/>
        <v>362</v>
      </c>
      <c r="AT35" s="213">
        <f t="shared" si="14"/>
        <v>16113</v>
      </c>
      <c r="AU35" s="213">
        <f t="shared" si="14"/>
        <v>177</v>
      </c>
      <c r="AV35" s="213">
        <f t="shared" si="14"/>
        <v>178</v>
      </c>
      <c r="AW35" s="213">
        <f t="shared" si="14"/>
        <v>20</v>
      </c>
      <c r="AX35" s="213">
        <f t="shared" si="15"/>
        <v>2711</v>
      </c>
      <c r="AY35" s="213">
        <f t="shared" si="15"/>
        <v>3</v>
      </c>
      <c r="AZ35" s="213">
        <f t="shared" si="15"/>
        <v>1</v>
      </c>
      <c r="BA35" s="213">
        <f t="shared" si="15"/>
        <v>6</v>
      </c>
      <c r="BB35" s="213">
        <f t="shared" si="15"/>
        <v>94</v>
      </c>
      <c r="BC35" s="213">
        <f t="shared" si="15"/>
        <v>111085</v>
      </c>
      <c r="BD35" s="171"/>
      <c r="BE35" s="203" t="s">
        <v>23</v>
      </c>
      <c r="BF35" s="214">
        <v>38402</v>
      </c>
      <c r="BG35" s="214">
        <v>743</v>
      </c>
      <c r="BH35" s="214">
        <v>151</v>
      </c>
      <c r="BI35" s="214">
        <v>176</v>
      </c>
      <c r="BJ35" s="214">
        <v>322</v>
      </c>
      <c r="BK35" s="214">
        <v>321</v>
      </c>
      <c r="BL35" s="214">
        <v>1156</v>
      </c>
      <c r="BM35" s="214">
        <v>317</v>
      </c>
      <c r="BN35" s="214">
        <v>3</v>
      </c>
      <c r="BO35" s="214">
        <v>254</v>
      </c>
      <c r="BP35" s="214">
        <v>246</v>
      </c>
      <c r="BQ35" s="214">
        <v>1453</v>
      </c>
      <c r="BR35" s="214">
        <v>162</v>
      </c>
      <c r="BS35" s="214">
        <v>107</v>
      </c>
      <c r="BT35" s="214">
        <v>15627</v>
      </c>
      <c r="BU35" s="214">
        <v>344</v>
      </c>
      <c r="BV35" s="214">
        <v>671</v>
      </c>
      <c r="BW35" s="214">
        <v>11984</v>
      </c>
      <c r="BX35" s="214">
        <v>78</v>
      </c>
      <c r="BY35" s="214">
        <v>5030</v>
      </c>
      <c r="BZ35" s="214">
        <v>3355</v>
      </c>
      <c r="CA35" s="214">
        <v>236</v>
      </c>
      <c r="CB35" s="214">
        <v>4773</v>
      </c>
      <c r="CC35" s="214">
        <v>1328</v>
      </c>
      <c r="CD35" s="214">
        <v>682</v>
      </c>
      <c r="CE35" s="214">
        <v>198</v>
      </c>
      <c r="CF35" s="214">
        <v>129</v>
      </c>
      <c r="CG35" s="214">
        <v>4</v>
      </c>
      <c r="CH35" s="214">
        <v>336</v>
      </c>
      <c r="CI35" s="214">
        <v>353</v>
      </c>
      <c r="CJ35" s="214">
        <v>267</v>
      </c>
      <c r="CK35" s="214">
        <v>118</v>
      </c>
      <c r="CL35" s="214">
        <v>46</v>
      </c>
      <c r="CM35" s="214">
        <v>97</v>
      </c>
      <c r="CN35" s="214">
        <v>171</v>
      </c>
      <c r="CO35" s="214">
        <v>12093</v>
      </c>
      <c r="CP35" s="214">
        <v>218</v>
      </c>
      <c r="CQ35" s="214">
        <v>56</v>
      </c>
      <c r="CR35" s="214">
        <v>63</v>
      </c>
      <c r="CS35" s="214">
        <v>202</v>
      </c>
      <c r="CT35" s="214">
        <v>197</v>
      </c>
      <c r="CU35" s="214">
        <v>3947</v>
      </c>
      <c r="CV35" s="214">
        <v>278</v>
      </c>
      <c r="CW35" s="214">
        <v>322</v>
      </c>
      <c r="CX35" s="214">
        <v>7836</v>
      </c>
      <c r="CY35" s="214">
        <v>175</v>
      </c>
      <c r="CZ35" s="214">
        <v>178</v>
      </c>
      <c r="DA35" s="214">
        <v>12</v>
      </c>
      <c r="DB35" s="214">
        <v>2711</v>
      </c>
      <c r="DC35" s="214">
        <v>3</v>
      </c>
      <c r="DD35" s="214">
        <v>1</v>
      </c>
      <c r="DE35" s="214">
        <v>6</v>
      </c>
      <c r="DF35" s="214">
        <v>89</v>
      </c>
      <c r="DG35" s="214">
        <v>67532</v>
      </c>
      <c r="DH35" s="214"/>
      <c r="DI35" s="215" t="s">
        <v>23</v>
      </c>
      <c r="DJ35" s="216">
        <v>33361</v>
      </c>
      <c r="DK35" s="216">
        <v>67</v>
      </c>
      <c r="DL35" s="216">
        <v>23</v>
      </c>
      <c r="DM35" s="216">
        <v>25</v>
      </c>
      <c r="DN35" s="216">
        <v>45</v>
      </c>
      <c r="DO35" s="216">
        <v>12</v>
      </c>
      <c r="DP35" s="216">
        <v>251</v>
      </c>
      <c r="DQ35" s="216">
        <v>74</v>
      </c>
      <c r="DR35" s="216">
        <v>-7</v>
      </c>
      <c r="DS35" s="216">
        <v>47</v>
      </c>
      <c r="DT35" s="216">
        <v>82</v>
      </c>
      <c r="DU35" s="216">
        <v>189</v>
      </c>
      <c r="DV35" s="216">
        <v>49</v>
      </c>
      <c r="DW35" s="216">
        <v>22</v>
      </c>
      <c r="DX35" s="216">
        <v>8362</v>
      </c>
      <c r="DY35" s="216">
        <v>128</v>
      </c>
      <c r="DZ35" s="216">
        <v>213</v>
      </c>
      <c r="EA35" s="216">
        <v>23789</v>
      </c>
      <c r="EB35" s="216">
        <v>22</v>
      </c>
      <c r="EC35" s="216">
        <v>35</v>
      </c>
      <c r="ED35" s="216">
        <v>0</v>
      </c>
      <c r="EE35" s="216">
        <v>0</v>
      </c>
      <c r="EF35" s="216">
        <v>3</v>
      </c>
      <c r="EG35" s="216">
        <v>25</v>
      </c>
      <c r="EH35" s="216">
        <v>1586</v>
      </c>
      <c r="EI35" s="216">
        <v>15</v>
      </c>
      <c r="EJ35" s="216">
        <v>1</v>
      </c>
      <c r="EK35" s="216">
        <v>9</v>
      </c>
      <c r="EL35" s="216">
        <v>0</v>
      </c>
      <c r="EM35" s="216">
        <v>7</v>
      </c>
      <c r="EN35" s="216">
        <v>0</v>
      </c>
      <c r="EO35" s="216">
        <v>0</v>
      </c>
      <c r="EP35" s="216">
        <v>13</v>
      </c>
      <c r="EQ35" s="216">
        <v>0</v>
      </c>
      <c r="ER35" s="216">
        <v>7</v>
      </c>
      <c r="ES35" s="216">
        <v>1666</v>
      </c>
      <c r="ET35" s="216">
        <v>0</v>
      </c>
      <c r="EU35" s="216">
        <v>0</v>
      </c>
      <c r="EV35" s="216">
        <v>1</v>
      </c>
      <c r="EW35" s="216">
        <v>0</v>
      </c>
      <c r="EX35" s="216">
        <v>0</v>
      </c>
      <c r="EY35" s="216">
        <v>126</v>
      </c>
      <c r="EZ35" s="216">
        <v>0</v>
      </c>
      <c r="FA35" s="216">
        <v>40</v>
      </c>
      <c r="FB35" s="216">
        <v>8277</v>
      </c>
      <c r="FC35" s="216">
        <v>2</v>
      </c>
      <c r="FD35" s="216">
        <v>0</v>
      </c>
      <c r="FE35" s="216">
        <v>8</v>
      </c>
      <c r="FF35" s="216">
        <v>0</v>
      </c>
      <c r="FG35" s="216">
        <v>0</v>
      </c>
      <c r="FH35" s="216">
        <v>0</v>
      </c>
      <c r="FI35" s="216">
        <v>0</v>
      </c>
      <c r="FJ35" s="216">
        <v>5</v>
      </c>
      <c r="FK35" s="216">
        <v>43553</v>
      </c>
    </row>
    <row r="36" spans="1:167" x14ac:dyDescent="0.35">
      <c r="A36" s="203" t="s">
        <v>22</v>
      </c>
      <c r="B36" s="213">
        <f t="shared" si="12"/>
        <v>1457</v>
      </c>
      <c r="C36" s="213">
        <f t="shared" si="12"/>
        <v>1598</v>
      </c>
      <c r="D36" s="213">
        <f t="shared" si="12"/>
        <v>1</v>
      </c>
      <c r="E36" s="213">
        <f t="shared" si="12"/>
        <v>0</v>
      </c>
      <c r="F36" s="213">
        <f t="shared" si="12"/>
        <v>18</v>
      </c>
      <c r="G36" s="213">
        <f t="shared" si="12"/>
        <v>1</v>
      </c>
      <c r="H36" s="213">
        <f t="shared" si="12"/>
        <v>22</v>
      </c>
      <c r="I36" s="213">
        <f t="shared" si="12"/>
        <v>20</v>
      </c>
      <c r="J36" s="213">
        <f t="shared" si="12"/>
        <v>0</v>
      </c>
      <c r="K36" s="213">
        <f t="shared" si="12"/>
        <v>1</v>
      </c>
      <c r="L36" s="213">
        <f t="shared" si="12"/>
        <v>11</v>
      </c>
      <c r="M36" s="213">
        <f t="shared" si="12"/>
        <v>1</v>
      </c>
      <c r="N36" s="213">
        <f t="shared" si="12"/>
        <v>67</v>
      </c>
      <c r="O36" s="213">
        <f t="shared" si="12"/>
        <v>0</v>
      </c>
      <c r="P36" s="213">
        <f t="shared" si="12"/>
        <v>123</v>
      </c>
      <c r="Q36" s="213">
        <f t="shared" si="12"/>
        <v>1</v>
      </c>
      <c r="R36" s="213">
        <f t="shared" si="13"/>
        <v>2</v>
      </c>
      <c r="S36" s="213">
        <f t="shared" si="13"/>
        <v>1015</v>
      </c>
      <c r="T36" s="213">
        <f t="shared" si="13"/>
        <v>2</v>
      </c>
      <c r="U36" s="213">
        <f t="shared" si="13"/>
        <v>172</v>
      </c>
      <c r="V36" s="213">
        <f t="shared" si="13"/>
        <v>7</v>
      </c>
      <c r="W36" s="213">
        <f t="shared" si="13"/>
        <v>2</v>
      </c>
      <c r="X36" s="213">
        <f t="shared" si="13"/>
        <v>139</v>
      </c>
      <c r="Y36" s="213">
        <f t="shared" si="13"/>
        <v>276</v>
      </c>
      <c r="Z36" s="213">
        <f t="shared" si="13"/>
        <v>1518</v>
      </c>
      <c r="AA36" s="213">
        <f t="shared" si="13"/>
        <v>3</v>
      </c>
      <c r="AB36" s="213">
        <f t="shared" si="13"/>
        <v>2</v>
      </c>
      <c r="AC36" s="213">
        <f t="shared" si="13"/>
        <v>11</v>
      </c>
      <c r="AD36" s="213">
        <f t="shared" si="13"/>
        <v>37</v>
      </c>
      <c r="AE36" s="213">
        <f t="shared" si="13"/>
        <v>241</v>
      </c>
      <c r="AF36" s="213">
        <f t="shared" si="13"/>
        <v>286</v>
      </c>
      <c r="AG36" s="213">
        <f t="shared" si="13"/>
        <v>159</v>
      </c>
      <c r="AH36" s="213">
        <f t="shared" si="14"/>
        <v>0</v>
      </c>
      <c r="AI36" s="213">
        <f t="shared" si="14"/>
        <v>0</v>
      </c>
      <c r="AJ36" s="213">
        <f t="shared" si="14"/>
        <v>176</v>
      </c>
      <c r="AK36" s="213">
        <f t="shared" si="14"/>
        <v>2857</v>
      </c>
      <c r="AL36" s="213">
        <f t="shared" si="14"/>
        <v>792</v>
      </c>
      <c r="AM36" s="213">
        <f t="shared" si="14"/>
        <v>0</v>
      </c>
      <c r="AN36" s="213">
        <f t="shared" si="14"/>
        <v>1053</v>
      </c>
      <c r="AO36" s="213">
        <f t="shared" si="14"/>
        <v>30</v>
      </c>
      <c r="AP36" s="213">
        <f t="shared" si="14"/>
        <v>6</v>
      </c>
      <c r="AQ36" s="213">
        <f t="shared" si="14"/>
        <v>0</v>
      </c>
      <c r="AR36" s="213">
        <f t="shared" si="14"/>
        <v>76</v>
      </c>
      <c r="AS36" s="213">
        <f t="shared" si="14"/>
        <v>124</v>
      </c>
      <c r="AT36" s="213">
        <f t="shared" si="14"/>
        <v>792</v>
      </c>
      <c r="AU36" s="213">
        <f t="shared" si="14"/>
        <v>13413</v>
      </c>
      <c r="AV36" s="213">
        <f t="shared" si="14"/>
        <v>44</v>
      </c>
      <c r="AW36" s="213">
        <f t="shared" si="14"/>
        <v>7</v>
      </c>
      <c r="AX36" s="213">
        <f t="shared" si="15"/>
        <v>395</v>
      </c>
      <c r="AY36" s="213">
        <f t="shared" si="15"/>
        <v>0</v>
      </c>
      <c r="AZ36" s="213">
        <f t="shared" si="15"/>
        <v>0</v>
      </c>
      <c r="BA36" s="213">
        <f t="shared" si="15"/>
        <v>0</v>
      </c>
      <c r="BB36" s="213">
        <f t="shared" si="15"/>
        <v>620</v>
      </c>
      <c r="BC36" s="213">
        <f t="shared" si="15"/>
        <v>23264</v>
      </c>
      <c r="BD36" s="171"/>
      <c r="BE36" s="203" t="s">
        <v>22</v>
      </c>
      <c r="BF36" s="214">
        <v>415</v>
      </c>
      <c r="BG36" s="214">
        <v>116</v>
      </c>
      <c r="BH36" s="214">
        <v>1</v>
      </c>
      <c r="BI36" s="214">
        <v>0</v>
      </c>
      <c r="BJ36" s="214">
        <v>18</v>
      </c>
      <c r="BK36" s="214">
        <v>1</v>
      </c>
      <c r="BL36" s="214">
        <v>22</v>
      </c>
      <c r="BM36" s="214">
        <v>20</v>
      </c>
      <c r="BN36" s="214">
        <v>0</v>
      </c>
      <c r="BO36" s="214">
        <v>1</v>
      </c>
      <c r="BP36" s="214">
        <v>1</v>
      </c>
      <c r="BQ36" s="214">
        <v>1</v>
      </c>
      <c r="BR36" s="214">
        <v>67</v>
      </c>
      <c r="BS36" s="214">
        <v>0</v>
      </c>
      <c r="BT36" s="214">
        <v>123</v>
      </c>
      <c r="BU36" s="214">
        <v>1</v>
      </c>
      <c r="BV36" s="214">
        <v>2</v>
      </c>
      <c r="BW36" s="214">
        <v>1</v>
      </c>
      <c r="BX36" s="214">
        <v>2</v>
      </c>
      <c r="BY36" s="214">
        <v>154</v>
      </c>
      <c r="BZ36" s="214">
        <v>7</v>
      </c>
      <c r="CA36" s="214">
        <v>2</v>
      </c>
      <c r="CB36" s="214">
        <v>139</v>
      </c>
      <c r="CC36" s="214">
        <v>276</v>
      </c>
      <c r="CD36" s="214">
        <v>795</v>
      </c>
      <c r="CE36" s="214">
        <v>3</v>
      </c>
      <c r="CF36" s="214">
        <v>2</v>
      </c>
      <c r="CG36" s="214">
        <v>0</v>
      </c>
      <c r="CH36" s="214">
        <v>37</v>
      </c>
      <c r="CI36" s="214">
        <v>241</v>
      </c>
      <c r="CJ36" s="214">
        <v>286</v>
      </c>
      <c r="CK36" s="214">
        <v>159</v>
      </c>
      <c r="CL36" s="214">
        <v>0</v>
      </c>
      <c r="CM36" s="214">
        <v>0</v>
      </c>
      <c r="CN36" s="214">
        <v>172</v>
      </c>
      <c r="CO36" s="214">
        <v>2119</v>
      </c>
      <c r="CP36" s="214">
        <v>688</v>
      </c>
      <c r="CQ36" s="214">
        <v>0</v>
      </c>
      <c r="CR36" s="214">
        <v>1053</v>
      </c>
      <c r="CS36" s="214">
        <v>30</v>
      </c>
      <c r="CT36" s="214">
        <v>6</v>
      </c>
      <c r="CU36" s="214">
        <v>0</v>
      </c>
      <c r="CV36" s="214">
        <v>76</v>
      </c>
      <c r="CW36" s="214">
        <v>124</v>
      </c>
      <c r="CX36" s="214">
        <v>499</v>
      </c>
      <c r="CY36" s="214">
        <v>11714</v>
      </c>
      <c r="CZ36" s="214">
        <v>11</v>
      </c>
      <c r="DA36" s="214">
        <v>0</v>
      </c>
      <c r="DB36" s="214">
        <v>392</v>
      </c>
      <c r="DC36" s="214">
        <v>0</v>
      </c>
      <c r="DD36" s="214">
        <v>0</v>
      </c>
      <c r="DE36" s="214">
        <v>0</v>
      </c>
      <c r="DF36" s="214">
        <v>182</v>
      </c>
      <c r="DG36" s="214">
        <v>17425</v>
      </c>
      <c r="DH36" s="214"/>
      <c r="DI36" s="215" t="s">
        <v>22</v>
      </c>
      <c r="DJ36" s="216">
        <v>1042</v>
      </c>
      <c r="DK36" s="216">
        <v>1482</v>
      </c>
      <c r="DL36" s="216">
        <v>0</v>
      </c>
      <c r="DM36" s="216">
        <v>0</v>
      </c>
      <c r="DN36" s="216">
        <v>0</v>
      </c>
      <c r="DO36" s="216">
        <v>0</v>
      </c>
      <c r="DP36" s="216">
        <v>0</v>
      </c>
      <c r="DQ36" s="216">
        <v>0</v>
      </c>
      <c r="DR36" s="216">
        <v>0</v>
      </c>
      <c r="DS36" s="216">
        <v>0</v>
      </c>
      <c r="DT36" s="216">
        <v>10</v>
      </c>
      <c r="DU36" s="216">
        <v>0</v>
      </c>
      <c r="DV36" s="216">
        <v>0</v>
      </c>
      <c r="DW36" s="216">
        <v>0</v>
      </c>
      <c r="DX36" s="216">
        <v>0</v>
      </c>
      <c r="DY36" s="216">
        <v>0</v>
      </c>
      <c r="DZ36" s="216">
        <v>0</v>
      </c>
      <c r="EA36" s="216">
        <v>1014</v>
      </c>
      <c r="EB36" s="216">
        <v>0</v>
      </c>
      <c r="EC36" s="216">
        <v>18</v>
      </c>
      <c r="ED36" s="216">
        <v>0</v>
      </c>
      <c r="EE36" s="216">
        <v>0</v>
      </c>
      <c r="EF36" s="216">
        <v>0</v>
      </c>
      <c r="EG36" s="216">
        <v>0</v>
      </c>
      <c r="EH36" s="216">
        <v>723</v>
      </c>
      <c r="EI36" s="216">
        <v>0</v>
      </c>
      <c r="EJ36" s="216">
        <v>0</v>
      </c>
      <c r="EK36" s="216">
        <v>11</v>
      </c>
      <c r="EL36" s="216">
        <v>0</v>
      </c>
      <c r="EM36" s="216">
        <v>0</v>
      </c>
      <c r="EN36" s="216">
        <v>0</v>
      </c>
      <c r="EO36" s="216">
        <v>0</v>
      </c>
      <c r="EP36" s="216">
        <v>0</v>
      </c>
      <c r="EQ36" s="216">
        <v>0</v>
      </c>
      <c r="ER36" s="216">
        <v>4</v>
      </c>
      <c r="ES36" s="216">
        <v>738</v>
      </c>
      <c r="ET36" s="216">
        <v>104</v>
      </c>
      <c r="EU36" s="216">
        <v>0</v>
      </c>
      <c r="EV36" s="216">
        <v>0</v>
      </c>
      <c r="EW36" s="216">
        <v>0</v>
      </c>
      <c r="EX36" s="216">
        <v>0</v>
      </c>
      <c r="EY36" s="216">
        <v>0</v>
      </c>
      <c r="EZ36" s="216">
        <v>0</v>
      </c>
      <c r="FA36" s="216">
        <v>0</v>
      </c>
      <c r="FB36" s="216">
        <v>293</v>
      </c>
      <c r="FC36" s="216">
        <v>1699</v>
      </c>
      <c r="FD36" s="216">
        <v>33</v>
      </c>
      <c r="FE36" s="216">
        <v>7</v>
      </c>
      <c r="FF36" s="216">
        <v>3</v>
      </c>
      <c r="FG36" s="216">
        <v>0</v>
      </c>
      <c r="FH36" s="216">
        <v>0</v>
      </c>
      <c r="FI36" s="216">
        <v>0</v>
      </c>
      <c r="FJ36" s="216">
        <v>438</v>
      </c>
      <c r="FK36" s="216">
        <v>5839</v>
      </c>
    </row>
    <row r="37" spans="1:167" x14ac:dyDescent="0.35">
      <c r="A37" s="203" t="s">
        <v>21</v>
      </c>
      <c r="B37" s="213">
        <f t="shared" si="12"/>
        <v>43070</v>
      </c>
      <c r="C37" s="213">
        <f t="shared" si="12"/>
        <v>3580</v>
      </c>
      <c r="D37" s="213">
        <f t="shared" si="12"/>
        <v>886</v>
      </c>
      <c r="E37" s="213">
        <f t="shared" si="12"/>
        <v>279</v>
      </c>
      <c r="F37" s="213">
        <f t="shared" si="12"/>
        <v>350</v>
      </c>
      <c r="G37" s="213">
        <f t="shared" si="12"/>
        <v>80</v>
      </c>
      <c r="H37" s="213">
        <f t="shared" si="12"/>
        <v>329</v>
      </c>
      <c r="I37" s="213">
        <f t="shared" si="12"/>
        <v>437</v>
      </c>
      <c r="J37" s="213">
        <f t="shared" si="12"/>
        <v>71</v>
      </c>
      <c r="K37" s="213">
        <f t="shared" si="12"/>
        <v>90</v>
      </c>
      <c r="L37" s="213">
        <f t="shared" si="12"/>
        <v>211</v>
      </c>
      <c r="M37" s="213">
        <f t="shared" si="12"/>
        <v>733</v>
      </c>
      <c r="N37" s="213">
        <f t="shared" si="12"/>
        <v>1470</v>
      </c>
      <c r="O37" s="213">
        <f t="shared" si="12"/>
        <v>46</v>
      </c>
      <c r="P37" s="213">
        <f t="shared" si="12"/>
        <v>3899</v>
      </c>
      <c r="Q37" s="213">
        <f t="shared" si="12"/>
        <v>63</v>
      </c>
      <c r="R37" s="213">
        <f t="shared" si="13"/>
        <v>212</v>
      </c>
      <c r="S37" s="213">
        <f t="shared" si="13"/>
        <v>30494</v>
      </c>
      <c r="T37" s="213">
        <f t="shared" si="13"/>
        <v>41</v>
      </c>
      <c r="U37" s="213">
        <f t="shared" si="13"/>
        <v>3379</v>
      </c>
      <c r="V37" s="213">
        <f t="shared" si="13"/>
        <v>1459</v>
      </c>
      <c r="W37" s="213">
        <f t="shared" si="13"/>
        <v>189</v>
      </c>
      <c r="X37" s="213">
        <f t="shared" si="13"/>
        <v>4264</v>
      </c>
      <c r="Y37" s="213">
        <f t="shared" si="13"/>
        <v>2559</v>
      </c>
      <c r="Z37" s="213">
        <f t="shared" si="13"/>
        <v>3634</v>
      </c>
      <c r="AA37" s="213">
        <f t="shared" si="13"/>
        <v>622</v>
      </c>
      <c r="AB37" s="213">
        <f t="shared" si="13"/>
        <v>195</v>
      </c>
      <c r="AC37" s="213">
        <f t="shared" si="13"/>
        <v>293</v>
      </c>
      <c r="AD37" s="213">
        <f t="shared" si="13"/>
        <v>481</v>
      </c>
      <c r="AE37" s="213">
        <f t="shared" si="13"/>
        <v>2178</v>
      </c>
      <c r="AF37" s="213">
        <f t="shared" si="13"/>
        <v>2142</v>
      </c>
      <c r="AG37" s="213">
        <f t="shared" si="13"/>
        <v>975</v>
      </c>
      <c r="AH37" s="213">
        <f t="shared" si="14"/>
        <v>427</v>
      </c>
      <c r="AI37" s="213">
        <f t="shared" si="14"/>
        <v>404</v>
      </c>
      <c r="AJ37" s="213">
        <f t="shared" si="14"/>
        <v>1372</v>
      </c>
      <c r="AK37" s="213">
        <f t="shared" si="14"/>
        <v>21194</v>
      </c>
      <c r="AL37" s="213">
        <f t="shared" si="14"/>
        <v>463</v>
      </c>
      <c r="AM37" s="213">
        <f t="shared" si="14"/>
        <v>49</v>
      </c>
      <c r="AN37" s="213">
        <f t="shared" si="14"/>
        <v>1378</v>
      </c>
      <c r="AO37" s="213">
        <f t="shared" si="14"/>
        <v>520</v>
      </c>
      <c r="AP37" s="213">
        <f t="shared" si="14"/>
        <v>95</v>
      </c>
      <c r="AQ37" s="213">
        <f t="shared" si="14"/>
        <v>963</v>
      </c>
      <c r="AR37" s="213">
        <f t="shared" si="14"/>
        <v>68</v>
      </c>
      <c r="AS37" s="213">
        <f t="shared" si="14"/>
        <v>688</v>
      </c>
      <c r="AT37" s="213">
        <f t="shared" si="14"/>
        <v>7120</v>
      </c>
      <c r="AU37" s="213">
        <f t="shared" si="14"/>
        <v>5311</v>
      </c>
      <c r="AV37" s="213">
        <f t="shared" si="14"/>
        <v>12</v>
      </c>
      <c r="AW37" s="213">
        <f t="shared" si="14"/>
        <v>36</v>
      </c>
      <c r="AX37" s="213">
        <f t="shared" si="15"/>
        <v>3043</v>
      </c>
      <c r="AY37" s="213">
        <f t="shared" si="15"/>
        <v>0</v>
      </c>
      <c r="AZ37" s="213">
        <f t="shared" si="15"/>
        <v>106</v>
      </c>
      <c r="BA37" s="213">
        <f t="shared" si="15"/>
        <v>16</v>
      </c>
      <c r="BB37" s="213">
        <f t="shared" si="15"/>
        <v>4242</v>
      </c>
      <c r="BC37" s="213">
        <f t="shared" si="15"/>
        <v>91954</v>
      </c>
      <c r="BD37" s="171"/>
      <c r="BE37" s="203" t="s">
        <v>21</v>
      </c>
      <c r="BF37" s="214">
        <v>11852</v>
      </c>
      <c r="BG37" s="214">
        <v>985</v>
      </c>
      <c r="BH37" s="214">
        <v>764</v>
      </c>
      <c r="BI37" s="214">
        <v>127</v>
      </c>
      <c r="BJ37" s="214">
        <v>342</v>
      </c>
      <c r="BK37" s="214">
        <v>79</v>
      </c>
      <c r="BL37" s="214">
        <v>284</v>
      </c>
      <c r="BM37" s="214">
        <v>437</v>
      </c>
      <c r="BN37" s="214">
        <v>4</v>
      </c>
      <c r="BO37" s="214">
        <v>59</v>
      </c>
      <c r="BP37" s="214">
        <v>81</v>
      </c>
      <c r="BQ37" s="214">
        <v>610</v>
      </c>
      <c r="BR37" s="214">
        <v>1423</v>
      </c>
      <c r="BS37" s="214">
        <v>45</v>
      </c>
      <c r="BT37" s="214">
        <v>3566</v>
      </c>
      <c r="BU37" s="214">
        <v>55</v>
      </c>
      <c r="BV37" s="214">
        <v>178</v>
      </c>
      <c r="BW37" s="214">
        <v>2229</v>
      </c>
      <c r="BX37" s="214">
        <v>41</v>
      </c>
      <c r="BY37" s="214">
        <v>1528</v>
      </c>
      <c r="BZ37" s="214">
        <v>1459</v>
      </c>
      <c r="CA37" s="214">
        <v>189</v>
      </c>
      <c r="CB37" s="214">
        <v>4237</v>
      </c>
      <c r="CC37" s="214">
        <v>2466</v>
      </c>
      <c r="CD37" s="214">
        <v>551</v>
      </c>
      <c r="CE37" s="214">
        <v>622</v>
      </c>
      <c r="CF37" s="214">
        <v>191</v>
      </c>
      <c r="CG37" s="214">
        <v>185</v>
      </c>
      <c r="CH37" s="214">
        <v>481</v>
      </c>
      <c r="CI37" s="214">
        <v>2160</v>
      </c>
      <c r="CJ37" s="214">
        <v>2142</v>
      </c>
      <c r="CK37" s="214">
        <v>975</v>
      </c>
      <c r="CL37" s="214">
        <v>191</v>
      </c>
      <c r="CM37" s="214">
        <v>404</v>
      </c>
      <c r="CN37" s="214">
        <v>1047</v>
      </c>
      <c r="CO37" s="214">
        <v>17300</v>
      </c>
      <c r="CP37" s="214">
        <v>267</v>
      </c>
      <c r="CQ37" s="214">
        <v>49</v>
      </c>
      <c r="CR37" s="214">
        <v>1378</v>
      </c>
      <c r="CS37" s="214">
        <v>520</v>
      </c>
      <c r="CT37" s="214">
        <v>95</v>
      </c>
      <c r="CU37" s="214">
        <v>906</v>
      </c>
      <c r="CV37" s="214">
        <v>68</v>
      </c>
      <c r="CW37" s="214">
        <v>521</v>
      </c>
      <c r="CX37" s="214">
        <v>4157</v>
      </c>
      <c r="CY37" s="214">
        <v>5249</v>
      </c>
      <c r="CZ37" s="214">
        <v>12</v>
      </c>
      <c r="DA37" s="214">
        <v>33</v>
      </c>
      <c r="DB37" s="214">
        <v>2360</v>
      </c>
      <c r="DC37" s="214">
        <v>0</v>
      </c>
      <c r="DD37" s="214">
        <v>106</v>
      </c>
      <c r="DE37" s="214">
        <v>16</v>
      </c>
      <c r="DF37" s="214">
        <v>4082</v>
      </c>
      <c r="DG37" s="214">
        <v>49956</v>
      </c>
      <c r="DH37" s="214"/>
      <c r="DI37" s="215" t="s">
        <v>21</v>
      </c>
      <c r="DJ37" s="216">
        <v>31218</v>
      </c>
      <c r="DK37" s="216">
        <v>2595</v>
      </c>
      <c r="DL37" s="216">
        <v>122</v>
      </c>
      <c r="DM37" s="216">
        <v>152</v>
      </c>
      <c r="DN37" s="216">
        <v>8</v>
      </c>
      <c r="DO37" s="216">
        <v>1</v>
      </c>
      <c r="DP37" s="216">
        <v>45</v>
      </c>
      <c r="DQ37" s="216">
        <v>0</v>
      </c>
      <c r="DR37" s="216">
        <v>67</v>
      </c>
      <c r="DS37" s="216">
        <v>31</v>
      </c>
      <c r="DT37" s="216">
        <v>130</v>
      </c>
      <c r="DU37" s="216">
        <v>123</v>
      </c>
      <c r="DV37" s="216">
        <v>47</v>
      </c>
      <c r="DW37" s="216">
        <v>1</v>
      </c>
      <c r="DX37" s="216">
        <v>333</v>
      </c>
      <c r="DY37" s="216">
        <v>8</v>
      </c>
      <c r="DZ37" s="216">
        <v>34</v>
      </c>
      <c r="EA37" s="216">
        <v>28265</v>
      </c>
      <c r="EB37" s="216">
        <v>0</v>
      </c>
      <c r="EC37" s="216">
        <v>1851</v>
      </c>
      <c r="ED37" s="216">
        <v>0</v>
      </c>
      <c r="EE37" s="216">
        <v>0</v>
      </c>
      <c r="EF37" s="216">
        <v>27</v>
      </c>
      <c r="EG37" s="216">
        <v>93</v>
      </c>
      <c r="EH37" s="216">
        <v>3083</v>
      </c>
      <c r="EI37" s="216">
        <v>0</v>
      </c>
      <c r="EJ37" s="216">
        <v>4</v>
      </c>
      <c r="EK37" s="216">
        <v>108</v>
      </c>
      <c r="EL37" s="216">
        <v>0</v>
      </c>
      <c r="EM37" s="216">
        <v>18</v>
      </c>
      <c r="EN37" s="216">
        <v>0</v>
      </c>
      <c r="EO37" s="216">
        <v>0</v>
      </c>
      <c r="EP37" s="216">
        <v>236</v>
      </c>
      <c r="EQ37" s="216">
        <v>0</v>
      </c>
      <c r="ER37" s="216">
        <v>325</v>
      </c>
      <c r="ES37" s="216">
        <v>3894</v>
      </c>
      <c r="ET37" s="216">
        <v>196</v>
      </c>
      <c r="EU37" s="216">
        <v>0</v>
      </c>
      <c r="EV37" s="216">
        <v>0</v>
      </c>
      <c r="EW37" s="216">
        <v>0</v>
      </c>
      <c r="EX37" s="216">
        <v>0</v>
      </c>
      <c r="EY37" s="216">
        <v>57</v>
      </c>
      <c r="EZ37" s="216">
        <v>0</v>
      </c>
      <c r="FA37" s="216">
        <v>167</v>
      </c>
      <c r="FB37" s="216">
        <v>2963</v>
      </c>
      <c r="FC37" s="216">
        <v>62</v>
      </c>
      <c r="FD37" s="216">
        <v>0</v>
      </c>
      <c r="FE37" s="216">
        <v>3</v>
      </c>
      <c r="FF37" s="216">
        <v>683</v>
      </c>
      <c r="FG37" s="216">
        <v>0</v>
      </c>
      <c r="FH37" s="216">
        <v>0</v>
      </c>
      <c r="FI37" s="216">
        <v>0</v>
      </c>
      <c r="FJ37" s="216">
        <v>160</v>
      </c>
      <c r="FK37" s="216">
        <v>41998</v>
      </c>
    </row>
    <row r="38" spans="1:167" x14ac:dyDescent="0.35">
      <c r="A38" s="203" t="s">
        <v>20</v>
      </c>
      <c r="B38" s="213">
        <f t="shared" si="12"/>
        <v>169446</v>
      </c>
      <c r="C38" s="213">
        <f t="shared" si="12"/>
        <v>4274</v>
      </c>
      <c r="D38" s="213">
        <f t="shared" si="12"/>
        <v>1066</v>
      </c>
      <c r="E38" s="213">
        <f t="shared" si="12"/>
        <v>273</v>
      </c>
      <c r="F38" s="213">
        <f t="shared" si="12"/>
        <v>498</v>
      </c>
      <c r="G38" s="213">
        <f t="shared" si="12"/>
        <v>2135</v>
      </c>
      <c r="H38" s="213">
        <f t="shared" si="12"/>
        <v>86529</v>
      </c>
      <c r="I38" s="213">
        <f t="shared" si="12"/>
        <v>9128</v>
      </c>
      <c r="J38" s="213">
        <f t="shared" si="12"/>
        <v>426</v>
      </c>
      <c r="K38" s="213">
        <f t="shared" si="12"/>
        <v>21461</v>
      </c>
      <c r="L38" s="213">
        <f t="shared" si="12"/>
        <v>4706</v>
      </c>
      <c r="M38" s="213">
        <f t="shared" si="12"/>
        <v>2963</v>
      </c>
      <c r="N38" s="213">
        <f t="shared" si="12"/>
        <v>34</v>
      </c>
      <c r="O38" s="213">
        <f t="shared" si="12"/>
        <v>4071</v>
      </c>
      <c r="P38" s="213">
        <f t="shared" si="12"/>
        <v>3584</v>
      </c>
      <c r="Q38" s="213">
        <f t="shared" si="12"/>
        <v>352</v>
      </c>
      <c r="R38" s="213">
        <f t="shared" si="13"/>
        <v>1329</v>
      </c>
      <c r="S38" s="213">
        <f t="shared" si="13"/>
        <v>22072</v>
      </c>
      <c r="T38" s="213">
        <f t="shared" si="13"/>
        <v>130</v>
      </c>
      <c r="U38" s="213">
        <f t="shared" si="13"/>
        <v>8689</v>
      </c>
      <c r="V38" s="213">
        <f t="shared" si="13"/>
        <v>299</v>
      </c>
      <c r="W38" s="213">
        <f t="shared" si="13"/>
        <v>12</v>
      </c>
      <c r="X38" s="213">
        <f t="shared" si="13"/>
        <v>2358</v>
      </c>
      <c r="Y38" s="213">
        <f t="shared" si="13"/>
        <v>278</v>
      </c>
      <c r="Z38" s="213">
        <f t="shared" si="13"/>
        <v>6100</v>
      </c>
      <c r="AA38" s="213">
        <f t="shared" si="13"/>
        <v>439</v>
      </c>
      <c r="AB38" s="213">
        <f t="shared" si="13"/>
        <v>156</v>
      </c>
      <c r="AC38" s="213">
        <f t="shared" si="13"/>
        <v>132</v>
      </c>
      <c r="AD38" s="213">
        <f t="shared" si="13"/>
        <v>753</v>
      </c>
      <c r="AE38" s="213">
        <f t="shared" si="13"/>
        <v>25320</v>
      </c>
      <c r="AF38" s="213">
        <f t="shared" si="13"/>
        <v>658</v>
      </c>
      <c r="AG38" s="213">
        <f t="shared" si="13"/>
        <v>529</v>
      </c>
      <c r="AH38" s="213">
        <f t="shared" si="14"/>
        <v>179</v>
      </c>
      <c r="AI38" s="213">
        <f t="shared" si="14"/>
        <v>354</v>
      </c>
      <c r="AJ38" s="213">
        <f t="shared" si="14"/>
        <v>1378</v>
      </c>
      <c r="AK38" s="213">
        <f t="shared" si="14"/>
        <v>38945</v>
      </c>
      <c r="AL38" s="213">
        <f t="shared" si="14"/>
        <v>5565</v>
      </c>
      <c r="AM38" s="213">
        <f t="shared" si="14"/>
        <v>4</v>
      </c>
      <c r="AN38" s="213">
        <f t="shared" si="14"/>
        <v>51</v>
      </c>
      <c r="AO38" s="213">
        <f t="shared" si="14"/>
        <v>11395</v>
      </c>
      <c r="AP38" s="213">
        <f t="shared" si="14"/>
        <v>15210</v>
      </c>
      <c r="AQ38" s="213">
        <f t="shared" si="14"/>
        <v>3676</v>
      </c>
      <c r="AR38" s="213">
        <f t="shared" si="14"/>
        <v>3</v>
      </c>
      <c r="AS38" s="213">
        <f t="shared" si="14"/>
        <v>631679</v>
      </c>
      <c r="AT38" s="213">
        <f t="shared" si="14"/>
        <v>11520</v>
      </c>
      <c r="AU38" s="213">
        <f t="shared" si="14"/>
        <v>5742</v>
      </c>
      <c r="AV38" s="213">
        <f t="shared" si="14"/>
        <v>6125</v>
      </c>
      <c r="AW38" s="213">
        <f t="shared" si="14"/>
        <v>1085</v>
      </c>
      <c r="AX38" s="213">
        <f t="shared" si="15"/>
        <v>10439</v>
      </c>
      <c r="AY38" s="213">
        <f t="shared" si="15"/>
        <v>3202</v>
      </c>
      <c r="AZ38" s="213">
        <f t="shared" si="15"/>
        <v>14999</v>
      </c>
      <c r="BA38" s="213">
        <f t="shared" si="15"/>
        <v>11543</v>
      </c>
      <c r="BB38" s="213">
        <f t="shared" si="15"/>
        <v>527928</v>
      </c>
      <c r="BC38" s="213">
        <f t="shared" si="15"/>
        <v>1472831</v>
      </c>
      <c r="BD38" s="171"/>
      <c r="BE38" s="203" t="s">
        <v>20</v>
      </c>
      <c r="BF38" s="214">
        <v>96505</v>
      </c>
      <c r="BG38" s="214">
        <v>3681</v>
      </c>
      <c r="BH38" s="214">
        <v>920</v>
      </c>
      <c r="BI38" s="214">
        <v>126</v>
      </c>
      <c r="BJ38" s="214">
        <v>433</v>
      </c>
      <c r="BK38" s="214">
        <v>2049</v>
      </c>
      <c r="BL38" s="214">
        <v>58376</v>
      </c>
      <c r="BM38" s="214">
        <v>7259</v>
      </c>
      <c r="BN38" s="214">
        <v>210</v>
      </c>
      <c r="BO38" s="214">
        <v>8648</v>
      </c>
      <c r="BP38" s="214">
        <v>1763</v>
      </c>
      <c r="BQ38" s="214">
        <v>1706</v>
      </c>
      <c r="BR38" s="214">
        <v>30</v>
      </c>
      <c r="BS38" s="214">
        <v>2265</v>
      </c>
      <c r="BT38" s="214">
        <v>2104</v>
      </c>
      <c r="BU38" s="214">
        <v>156</v>
      </c>
      <c r="BV38" s="214">
        <v>559</v>
      </c>
      <c r="BW38" s="214">
        <v>3600</v>
      </c>
      <c r="BX38" s="214">
        <v>69</v>
      </c>
      <c r="BY38" s="214">
        <v>6232</v>
      </c>
      <c r="BZ38" s="214">
        <v>299</v>
      </c>
      <c r="CA38" s="214">
        <v>12</v>
      </c>
      <c r="CB38" s="214">
        <v>2321</v>
      </c>
      <c r="CC38" s="214">
        <v>278</v>
      </c>
      <c r="CD38" s="214">
        <v>715</v>
      </c>
      <c r="CE38" s="214">
        <v>365</v>
      </c>
      <c r="CF38" s="214">
        <v>153</v>
      </c>
      <c r="CG38" s="214">
        <v>16</v>
      </c>
      <c r="CH38" s="214">
        <v>753</v>
      </c>
      <c r="CI38" s="214">
        <v>25163</v>
      </c>
      <c r="CJ38" s="214">
        <v>658</v>
      </c>
      <c r="CK38" s="214">
        <v>529</v>
      </c>
      <c r="CL38" s="214">
        <v>178</v>
      </c>
      <c r="CM38" s="214">
        <v>354</v>
      </c>
      <c r="CN38" s="214">
        <v>1378</v>
      </c>
      <c r="CO38" s="214">
        <v>33172</v>
      </c>
      <c r="CP38" s="214">
        <v>5562</v>
      </c>
      <c r="CQ38" s="214">
        <v>4</v>
      </c>
      <c r="CR38" s="214">
        <v>51</v>
      </c>
      <c r="CS38" s="214">
        <v>11395</v>
      </c>
      <c r="CT38" s="214">
        <v>15210</v>
      </c>
      <c r="CU38" s="214">
        <v>3568</v>
      </c>
      <c r="CV38" s="214">
        <v>3</v>
      </c>
      <c r="CW38" s="214">
        <v>580901</v>
      </c>
      <c r="CX38" s="214">
        <v>3504</v>
      </c>
      <c r="CY38" s="214">
        <v>5741</v>
      </c>
      <c r="CZ38" s="214">
        <v>5294</v>
      </c>
      <c r="DA38" s="214">
        <v>134</v>
      </c>
      <c r="DB38" s="214">
        <v>7787</v>
      </c>
      <c r="DC38" s="214">
        <v>3064</v>
      </c>
      <c r="DD38" s="214">
        <v>14999</v>
      </c>
      <c r="DE38" s="214">
        <v>11540</v>
      </c>
      <c r="DF38" s="214">
        <v>527680</v>
      </c>
      <c r="DG38" s="214">
        <v>1329795</v>
      </c>
      <c r="DH38" s="214"/>
      <c r="DI38" s="215" t="s">
        <v>20</v>
      </c>
      <c r="DJ38" s="216">
        <v>72941</v>
      </c>
      <c r="DK38" s="216">
        <v>593</v>
      </c>
      <c r="DL38" s="216">
        <v>146</v>
      </c>
      <c r="DM38" s="216">
        <v>147</v>
      </c>
      <c r="DN38" s="216">
        <v>65</v>
      </c>
      <c r="DO38" s="216">
        <v>86</v>
      </c>
      <c r="DP38" s="216">
        <v>28153</v>
      </c>
      <c r="DQ38" s="216">
        <v>1869</v>
      </c>
      <c r="DR38" s="216">
        <v>216</v>
      </c>
      <c r="DS38" s="216">
        <v>12813</v>
      </c>
      <c r="DT38" s="216">
        <v>2943</v>
      </c>
      <c r="DU38" s="216">
        <v>1257</v>
      </c>
      <c r="DV38" s="216">
        <v>4</v>
      </c>
      <c r="DW38" s="216">
        <v>1806</v>
      </c>
      <c r="DX38" s="216">
        <v>1480</v>
      </c>
      <c r="DY38" s="216">
        <v>196</v>
      </c>
      <c r="DZ38" s="216">
        <v>770</v>
      </c>
      <c r="EA38" s="216">
        <v>18472</v>
      </c>
      <c r="EB38" s="216">
        <v>61</v>
      </c>
      <c r="EC38" s="216">
        <v>2457</v>
      </c>
      <c r="ED38" s="216">
        <v>0</v>
      </c>
      <c r="EE38" s="216">
        <v>0</v>
      </c>
      <c r="EF38" s="216">
        <v>37</v>
      </c>
      <c r="EG38" s="216">
        <v>0</v>
      </c>
      <c r="EH38" s="216">
        <v>5385</v>
      </c>
      <c r="EI38" s="216">
        <v>74</v>
      </c>
      <c r="EJ38" s="216">
        <v>3</v>
      </c>
      <c r="EK38" s="216">
        <v>116</v>
      </c>
      <c r="EL38" s="216">
        <v>0</v>
      </c>
      <c r="EM38" s="216">
        <v>157</v>
      </c>
      <c r="EN38" s="216">
        <v>0</v>
      </c>
      <c r="EO38" s="216">
        <v>0</v>
      </c>
      <c r="EP38" s="216">
        <v>1</v>
      </c>
      <c r="EQ38" s="216">
        <v>0</v>
      </c>
      <c r="ER38" s="216">
        <v>0</v>
      </c>
      <c r="ES38" s="216">
        <v>5773</v>
      </c>
      <c r="ET38" s="216">
        <v>3</v>
      </c>
      <c r="EU38" s="216">
        <v>0</v>
      </c>
      <c r="EV38" s="216">
        <v>0</v>
      </c>
      <c r="EW38" s="216">
        <v>0</v>
      </c>
      <c r="EX38" s="216">
        <v>0</v>
      </c>
      <c r="EY38" s="216">
        <v>108</v>
      </c>
      <c r="EZ38" s="216">
        <v>0</v>
      </c>
      <c r="FA38" s="216">
        <v>50778</v>
      </c>
      <c r="FB38" s="216">
        <v>8016</v>
      </c>
      <c r="FC38" s="216">
        <v>1</v>
      </c>
      <c r="FD38" s="216">
        <v>831</v>
      </c>
      <c r="FE38" s="216">
        <v>951</v>
      </c>
      <c r="FF38" s="216">
        <v>2652</v>
      </c>
      <c r="FG38" s="216">
        <v>138</v>
      </c>
      <c r="FH38" s="216">
        <v>0</v>
      </c>
      <c r="FI38" s="216">
        <v>3</v>
      </c>
      <c r="FJ38" s="216">
        <v>248</v>
      </c>
      <c r="FK38" s="216">
        <v>143036</v>
      </c>
    </row>
    <row r="39" spans="1:167" x14ac:dyDescent="0.35">
      <c r="A39" s="203" t="s">
        <v>19</v>
      </c>
      <c r="B39" s="213">
        <f t="shared" si="12"/>
        <v>26463</v>
      </c>
      <c r="C39" s="213">
        <f t="shared" si="12"/>
        <v>293</v>
      </c>
      <c r="D39" s="213">
        <f t="shared" si="12"/>
        <v>251</v>
      </c>
      <c r="E39" s="213">
        <f t="shared" si="12"/>
        <v>6</v>
      </c>
      <c r="F39" s="213">
        <f t="shared" si="12"/>
        <v>3</v>
      </c>
      <c r="G39" s="213">
        <f t="shared" si="12"/>
        <v>5</v>
      </c>
      <c r="H39" s="213">
        <f t="shared" si="12"/>
        <v>723</v>
      </c>
      <c r="I39" s="213">
        <f t="shared" si="12"/>
        <v>144</v>
      </c>
      <c r="J39" s="213">
        <f t="shared" si="12"/>
        <v>19</v>
      </c>
      <c r="K39" s="213">
        <f t="shared" si="12"/>
        <v>129</v>
      </c>
      <c r="L39" s="213">
        <f t="shared" si="12"/>
        <v>42</v>
      </c>
      <c r="M39" s="213">
        <f t="shared" si="12"/>
        <v>18</v>
      </c>
      <c r="N39" s="213">
        <f t="shared" si="12"/>
        <v>7</v>
      </c>
      <c r="O39" s="213">
        <f t="shared" si="12"/>
        <v>2</v>
      </c>
      <c r="P39" s="213">
        <f t="shared" si="12"/>
        <v>258</v>
      </c>
      <c r="Q39" s="213">
        <f t="shared" si="12"/>
        <v>31</v>
      </c>
      <c r="R39" s="213">
        <f t="shared" si="13"/>
        <v>2</v>
      </c>
      <c r="S39" s="213">
        <f t="shared" si="13"/>
        <v>24259</v>
      </c>
      <c r="T39" s="213">
        <f t="shared" si="13"/>
        <v>11</v>
      </c>
      <c r="U39" s="213">
        <f t="shared" si="13"/>
        <v>553</v>
      </c>
      <c r="V39" s="213">
        <f t="shared" si="13"/>
        <v>214</v>
      </c>
      <c r="W39" s="213">
        <f t="shared" si="13"/>
        <v>22</v>
      </c>
      <c r="X39" s="213">
        <f t="shared" si="13"/>
        <v>1925</v>
      </c>
      <c r="Y39" s="213">
        <f t="shared" si="13"/>
        <v>321</v>
      </c>
      <c r="Z39" s="213">
        <f t="shared" si="13"/>
        <v>1125</v>
      </c>
      <c r="AA39" s="213">
        <f t="shared" si="13"/>
        <v>90</v>
      </c>
      <c r="AB39" s="213">
        <f t="shared" si="13"/>
        <v>19</v>
      </c>
      <c r="AC39" s="213">
        <f t="shared" si="13"/>
        <v>17</v>
      </c>
      <c r="AD39" s="213">
        <f t="shared" si="13"/>
        <v>202</v>
      </c>
      <c r="AE39" s="213">
        <f t="shared" si="13"/>
        <v>5610</v>
      </c>
      <c r="AF39" s="213">
        <f t="shared" si="13"/>
        <v>165</v>
      </c>
      <c r="AG39" s="213">
        <f t="shared" si="13"/>
        <v>62</v>
      </c>
      <c r="AH39" s="213">
        <f t="shared" si="14"/>
        <v>48</v>
      </c>
      <c r="AI39" s="213">
        <f t="shared" si="14"/>
        <v>28</v>
      </c>
      <c r="AJ39" s="213">
        <f t="shared" si="14"/>
        <v>236</v>
      </c>
      <c r="AK39" s="213">
        <f t="shared" si="14"/>
        <v>10084</v>
      </c>
      <c r="AL39" s="213">
        <f t="shared" si="14"/>
        <v>997</v>
      </c>
      <c r="AM39" s="213">
        <f t="shared" si="14"/>
        <v>6</v>
      </c>
      <c r="AN39" s="213">
        <f t="shared" si="14"/>
        <v>13</v>
      </c>
      <c r="AO39" s="213">
        <f t="shared" si="14"/>
        <v>3676</v>
      </c>
      <c r="AP39" s="213">
        <f t="shared" si="14"/>
        <v>696</v>
      </c>
      <c r="AQ39" s="213">
        <f t="shared" si="14"/>
        <v>669</v>
      </c>
      <c r="AR39" s="213">
        <f t="shared" si="14"/>
        <v>-1</v>
      </c>
      <c r="AS39" s="213">
        <f t="shared" si="14"/>
        <v>3191762</v>
      </c>
      <c r="AT39" s="213">
        <f t="shared" si="14"/>
        <v>83470</v>
      </c>
      <c r="AU39" s="213">
        <f t="shared" si="14"/>
        <v>427</v>
      </c>
      <c r="AV39" s="213">
        <f t="shared" si="14"/>
        <v>229</v>
      </c>
      <c r="AW39" s="213">
        <f t="shared" si="14"/>
        <v>26</v>
      </c>
      <c r="AX39" s="213">
        <f t="shared" si="15"/>
        <v>722</v>
      </c>
      <c r="AY39" s="213">
        <f t="shared" si="15"/>
        <v>3</v>
      </c>
      <c r="AZ39" s="213">
        <f t="shared" si="15"/>
        <v>272</v>
      </c>
      <c r="BA39" s="213">
        <f t="shared" si="15"/>
        <v>4279</v>
      </c>
      <c r="BB39" s="213">
        <f t="shared" si="15"/>
        <v>63551</v>
      </c>
      <c r="BC39" s="213">
        <f t="shared" si="15"/>
        <v>3387637</v>
      </c>
      <c r="BD39" s="171"/>
      <c r="BE39" s="203" t="s">
        <v>19</v>
      </c>
      <c r="BF39" s="214">
        <v>3169</v>
      </c>
      <c r="BG39" s="214">
        <v>284</v>
      </c>
      <c r="BH39" s="214">
        <v>251</v>
      </c>
      <c r="BI39" s="214">
        <v>6</v>
      </c>
      <c r="BJ39" s="214">
        <v>3</v>
      </c>
      <c r="BK39" s="214">
        <v>5</v>
      </c>
      <c r="BL39" s="214">
        <v>723</v>
      </c>
      <c r="BM39" s="214">
        <v>144</v>
      </c>
      <c r="BN39" s="214">
        <v>2</v>
      </c>
      <c r="BO39" s="214">
        <v>11</v>
      </c>
      <c r="BP39" s="214">
        <v>30</v>
      </c>
      <c r="BQ39" s="214">
        <v>18</v>
      </c>
      <c r="BR39" s="214">
        <v>7</v>
      </c>
      <c r="BS39" s="214">
        <v>2</v>
      </c>
      <c r="BT39" s="214">
        <v>258</v>
      </c>
      <c r="BU39" s="214">
        <v>31</v>
      </c>
      <c r="BV39" s="214">
        <v>2</v>
      </c>
      <c r="BW39" s="214">
        <v>1112</v>
      </c>
      <c r="BX39" s="214">
        <v>11</v>
      </c>
      <c r="BY39" s="214">
        <v>553</v>
      </c>
      <c r="BZ39" s="214">
        <v>214</v>
      </c>
      <c r="CA39" s="214">
        <v>22</v>
      </c>
      <c r="CB39" s="214">
        <v>1925</v>
      </c>
      <c r="CC39" s="214">
        <v>321</v>
      </c>
      <c r="CD39" s="214">
        <v>159</v>
      </c>
      <c r="CE39" s="214">
        <v>90</v>
      </c>
      <c r="CF39" s="214">
        <v>19</v>
      </c>
      <c r="CG39" s="214">
        <v>17</v>
      </c>
      <c r="CH39" s="214">
        <v>202</v>
      </c>
      <c r="CI39" s="214">
        <v>5610</v>
      </c>
      <c r="CJ39" s="214">
        <v>165</v>
      </c>
      <c r="CK39" s="214">
        <v>62</v>
      </c>
      <c r="CL39" s="214">
        <v>48</v>
      </c>
      <c r="CM39" s="214">
        <v>28</v>
      </c>
      <c r="CN39" s="214">
        <v>236</v>
      </c>
      <c r="CO39" s="214">
        <v>9118</v>
      </c>
      <c r="CP39" s="214">
        <v>997</v>
      </c>
      <c r="CQ39" s="214">
        <v>6</v>
      </c>
      <c r="CR39" s="214">
        <v>13</v>
      </c>
      <c r="CS39" s="214">
        <v>3676</v>
      </c>
      <c r="CT39" s="214">
        <v>696</v>
      </c>
      <c r="CU39" s="214">
        <v>669</v>
      </c>
      <c r="CV39" s="214">
        <v>-1</v>
      </c>
      <c r="CW39" s="214">
        <v>2750489</v>
      </c>
      <c r="CX39" s="214">
        <v>41477</v>
      </c>
      <c r="CY39" s="214">
        <v>427</v>
      </c>
      <c r="CZ39" s="214">
        <v>229</v>
      </c>
      <c r="DA39" s="214">
        <v>11</v>
      </c>
      <c r="DB39" s="214">
        <v>722</v>
      </c>
      <c r="DC39" s="214">
        <v>3</v>
      </c>
      <c r="DD39" s="214">
        <v>272</v>
      </c>
      <c r="DE39" s="214">
        <v>4268</v>
      </c>
      <c r="DF39" s="214">
        <v>63551</v>
      </c>
      <c r="DG39" s="214">
        <v>2880076</v>
      </c>
      <c r="DH39" s="214"/>
      <c r="DI39" s="215" t="s">
        <v>19</v>
      </c>
      <c r="DJ39" s="216">
        <v>23294</v>
      </c>
      <c r="DK39" s="216">
        <v>9</v>
      </c>
      <c r="DL39" s="216">
        <v>0</v>
      </c>
      <c r="DM39" s="216">
        <v>0</v>
      </c>
      <c r="DN39" s="216">
        <v>0</v>
      </c>
      <c r="DO39" s="216">
        <v>0</v>
      </c>
      <c r="DP39" s="216">
        <v>0</v>
      </c>
      <c r="DQ39" s="216">
        <v>0</v>
      </c>
      <c r="DR39" s="216">
        <v>17</v>
      </c>
      <c r="DS39" s="216">
        <v>118</v>
      </c>
      <c r="DT39" s="216">
        <v>12</v>
      </c>
      <c r="DU39" s="216">
        <v>0</v>
      </c>
      <c r="DV39" s="216">
        <v>0</v>
      </c>
      <c r="DW39" s="216">
        <v>0</v>
      </c>
      <c r="DX39" s="216">
        <v>0</v>
      </c>
      <c r="DY39" s="216">
        <v>0</v>
      </c>
      <c r="DZ39" s="216">
        <v>0</v>
      </c>
      <c r="EA39" s="216">
        <v>23147</v>
      </c>
      <c r="EB39" s="216">
        <v>0</v>
      </c>
      <c r="EC39" s="216">
        <v>0</v>
      </c>
      <c r="ED39" s="216">
        <v>0</v>
      </c>
      <c r="EE39" s="216">
        <v>0</v>
      </c>
      <c r="EF39" s="216">
        <v>0</v>
      </c>
      <c r="EG39" s="216">
        <v>0</v>
      </c>
      <c r="EH39" s="216">
        <v>966</v>
      </c>
      <c r="EI39" s="216">
        <v>0</v>
      </c>
      <c r="EJ39" s="216">
        <v>0</v>
      </c>
      <c r="EK39" s="216">
        <v>0</v>
      </c>
      <c r="EL39" s="216">
        <v>0</v>
      </c>
      <c r="EM39" s="216">
        <v>0</v>
      </c>
      <c r="EN39" s="216">
        <v>0</v>
      </c>
      <c r="EO39" s="216">
        <v>0</v>
      </c>
      <c r="EP39" s="216">
        <v>0</v>
      </c>
      <c r="EQ39" s="216">
        <v>0</v>
      </c>
      <c r="ER39" s="216">
        <v>0</v>
      </c>
      <c r="ES39" s="216">
        <v>966</v>
      </c>
      <c r="ET39" s="216">
        <v>0</v>
      </c>
      <c r="EU39" s="216">
        <v>0</v>
      </c>
      <c r="EV39" s="216">
        <v>0</v>
      </c>
      <c r="EW39" s="216">
        <v>0</v>
      </c>
      <c r="EX39" s="216">
        <v>0</v>
      </c>
      <c r="EY39" s="216">
        <v>0</v>
      </c>
      <c r="EZ39" s="216">
        <v>0</v>
      </c>
      <c r="FA39" s="216">
        <v>441273</v>
      </c>
      <c r="FB39" s="216">
        <v>41993</v>
      </c>
      <c r="FC39" s="216">
        <v>0</v>
      </c>
      <c r="FD39" s="216">
        <v>0</v>
      </c>
      <c r="FE39" s="216">
        <v>15</v>
      </c>
      <c r="FF39" s="216">
        <v>0</v>
      </c>
      <c r="FG39" s="216">
        <v>0</v>
      </c>
      <c r="FH39" s="216">
        <v>0</v>
      </c>
      <c r="FI39" s="216">
        <v>11</v>
      </c>
      <c r="FJ39" s="216">
        <v>0</v>
      </c>
      <c r="FK39" s="216">
        <v>507561</v>
      </c>
    </row>
    <row r="40" spans="1:167" x14ac:dyDescent="0.35">
      <c r="A40" s="203" t="s">
        <v>18</v>
      </c>
      <c r="B40" s="213">
        <f t="shared" si="12"/>
        <v>69972</v>
      </c>
      <c r="C40" s="213">
        <f t="shared" si="12"/>
        <v>6178</v>
      </c>
      <c r="D40" s="213">
        <f t="shared" si="12"/>
        <v>7450</v>
      </c>
      <c r="E40" s="213">
        <f t="shared" si="12"/>
        <v>477</v>
      </c>
      <c r="F40" s="213">
        <f t="shared" si="12"/>
        <v>1023</v>
      </c>
      <c r="G40" s="213">
        <f t="shared" si="12"/>
        <v>310</v>
      </c>
      <c r="H40" s="213">
        <f t="shared" si="12"/>
        <v>1993</v>
      </c>
      <c r="I40" s="213">
        <f t="shared" si="12"/>
        <v>1456</v>
      </c>
      <c r="J40" s="213">
        <f t="shared" si="12"/>
        <v>251</v>
      </c>
      <c r="K40" s="213">
        <f t="shared" si="12"/>
        <v>3296</v>
      </c>
      <c r="L40" s="213">
        <f t="shared" si="12"/>
        <v>3916</v>
      </c>
      <c r="M40" s="213">
        <f t="shared" si="12"/>
        <v>2116</v>
      </c>
      <c r="N40" s="213">
        <f t="shared" si="12"/>
        <v>520</v>
      </c>
      <c r="O40" s="213">
        <f t="shared" si="12"/>
        <v>1196</v>
      </c>
      <c r="P40" s="213">
        <f t="shared" si="12"/>
        <v>9443</v>
      </c>
      <c r="Q40" s="213">
        <f t="shared" si="12"/>
        <v>1010</v>
      </c>
      <c r="R40" s="213">
        <f t="shared" si="13"/>
        <v>1723</v>
      </c>
      <c r="S40" s="213">
        <f t="shared" si="13"/>
        <v>28984</v>
      </c>
      <c r="T40" s="213">
        <f t="shared" si="13"/>
        <v>868</v>
      </c>
      <c r="U40" s="213">
        <f t="shared" si="13"/>
        <v>3940</v>
      </c>
      <c r="V40" s="213">
        <f t="shared" si="13"/>
        <v>855</v>
      </c>
      <c r="W40" s="213">
        <f t="shared" si="13"/>
        <v>226</v>
      </c>
      <c r="X40" s="213">
        <f t="shared" si="13"/>
        <v>5559</v>
      </c>
      <c r="Y40" s="213">
        <f t="shared" si="13"/>
        <v>2902</v>
      </c>
      <c r="Z40" s="213">
        <f t="shared" si="13"/>
        <v>8118</v>
      </c>
      <c r="AA40" s="213">
        <f t="shared" si="13"/>
        <v>511</v>
      </c>
      <c r="AB40" s="213">
        <f t="shared" si="13"/>
        <v>117</v>
      </c>
      <c r="AC40" s="213">
        <f t="shared" si="13"/>
        <v>152</v>
      </c>
      <c r="AD40" s="213">
        <f t="shared" si="13"/>
        <v>4882</v>
      </c>
      <c r="AE40" s="213">
        <f t="shared" si="13"/>
        <v>3453</v>
      </c>
      <c r="AF40" s="213">
        <f t="shared" si="13"/>
        <v>872</v>
      </c>
      <c r="AG40" s="213">
        <f t="shared" si="13"/>
        <v>1033</v>
      </c>
      <c r="AH40" s="213">
        <f t="shared" si="14"/>
        <v>136</v>
      </c>
      <c r="AI40" s="213">
        <f t="shared" si="14"/>
        <v>404</v>
      </c>
      <c r="AJ40" s="213">
        <f t="shared" si="14"/>
        <v>773</v>
      </c>
      <c r="AK40" s="213">
        <f t="shared" si="14"/>
        <v>29993</v>
      </c>
      <c r="AL40" s="213">
        <f t="shared" si="14"/>
        <v>5072</v>
      </c>
      <c r="AM40" s="213">
        <f t="shared" si="14"/>
        <v>489</v>
      </c>
      <c r="AN40" s="213">
        <f t="shared" si="14"/>
        <v>1742</v>
      </c>
      <c r="AO40" s="213">
        <f t="shared" si="14"/>
        <v>6867</v>
      </c>
      <c r="AP40" s="213">
        <f t="shared" si="14"/>
        <v>1542</v>
      </c>
      <c r="AQ40" s="213">
        <f t="shared" si="14"/>
        <v>2813</v>
      </c>
      <c r="AR40" s="213">
        <f t="shared" si="14"/>
        <v>512</v>
      </c>
      <c r="AS40" s="213">
        <f t="shared" si="14"/>
        <v>56909</v>
      </c>
      <c r="AT40" s="213">
        <f t="shared" si="14"/>
        <v>56255</v>
      </c>
      <c r="AU40" s="213">
        <f t="shared" si="14"/>
        <v>3555</v>
      </c>
      <c r="AV40" s="213">
        <f t="shared" si="14"/>
        <v>4632</v>
      </c>
      <c r="AW40" s="213">
        <f t="shared" si="14"/>
        <v>1815</v>
      </c>
      <c r="AX40" s="213">
        <f t="shared" si="15"/>
        <v>75140</v>
      </c>
      <c r="AY40" s="213">
        <f t="shared" si="15"/>
        <v>4958</v>
      </c>
      <c r="AZ40" s="213">
        <f t="shared" si="15"/>
        <v>93</v>
      </c>
      <c r="BA40" s="213">
        <f t="shared" si="15"/>
        <v>13177</v>
      </c>
      <c r="BB40" s="213">
        <f t="shared" si="15"/>
        <v>464992</v>
      </c>
      <c r="BC40" s="213">
        <f t="shared" si="15"/>
        <v>806706</v>
      </c>
      <c r="BD40" s="171"/>
      <c r="BE40" s="203" t="s">
        <v>18</v>
      </c>
      <c r="BF40" s="214">
        <v>34067</v>
      </c>
      <c r="BG40" s="214">
        <v>5369</v>
      </c>
      <c r="BH40" s="214">
        <v>6303</v>
      </c>
      <c r="BI40" s="214">
        <v>432</v>
      </c>
      <c r="BJ40" s="214">
        <v>957</v>
      </c>
      <c r="BK40" s="214">
        <v>306</v>
      </c>
      <c r="BL40" s="214">
        <v>1591</v>
      </c>
      <c r="BM40" s="214">
        <v>1371</v>
      </c>
      <c r="BN40" s="214">
        <v>22</v>
      </c>
      <c r="BO40" s="214">
        <v>2405</v>
      </c>
      <c r="BP40" s="214">
        <v>2752</v>
      </c>
      <c r="BQ40" s="214">
        <v>1839</v>
      </c>
      <c r="BR40" s="214">
        <v>466</v>
      </c>
      <c r="BS40" s="214">
        <v>208</v>
      </c>
      <c r="BT40" s="214">
        <v>7274</v>
      </c>
      <c r="BU40" s="214">
        <v>566</v>
      </c>
      <c r="BV40" s="214">
        <v>979</v>
      </c>
      <c r="BW40" s="214">
        <v>2754</v>
      </c>
      <c r="BX40" s="214">
        <v>509</v>
      </c>
      <c r="BY40" s="214">
        <v>3333</v>
      </c>
      <c r="BZ40" s="214">
        <v>855</v>
      </c>
      <c r="CA40" s="214">
        <v>226</v>
      </c>
      <c r="CB40" s="214">
        <v>5463</v>
      </c>
      <c r="CC40" s="214">
        <v>2342</v>
      </c>
      <c r="CD40" s="214">
        <v>859</v>
      </c>
      <c r="CE40" s="214">
        <v>508</v>
      </c>
      <c r="CF40" s="214">
        <v>115</v>
      </c>
      <c r="CG40" s="214">
        <v>146</v>
      </c>
      <c r="CH40" s="214">
        <v>4882</v>
      </c>
      <c r="CI40" s="214">
        <v>3345</v>
      </c>
      <c r="CJ40" s="214">
        <v>871</v>
      </c>
      <c r="CK40" s="214">
        <v>1033</v>
      </c>
      <c r="CL40" s="214">
        <v>135</v>
      </c>
      <c r="CM40" s="214">
        <v>404</v>
      </c>
      <c r="CN40" s="214">
        <v>770</v>
      </c>
      <c r="CO40" s="214">
        <v>21954</v>
      </c>
      <c r="CP40" s="214">
        <v>5062</v>
      </c>
      <c r="CQ40" s="214">
        <v>489</v>
      </c>
      <c r="CR40" s="214">
        <v>1741</v>
      </c>
      <c r="CS40" s="214">
        <v>6867</v>
      </c>
      <c r="CT40" s="214">
        <v>1542</v>
      </c>
      <c r="CU40" s="214">
        <v>2238</v>
      </c>
      <c r="CV40" s="214">
        <v>512</v>
      </c>
      <c r="CW40" s="214">
        <v>43076</v>
      </c>
      <c r="CX40" s="214">
        <v>46864</v>
      </c>
      <c r="CY40" s="214">
        <v>3501</v>
      </c>
      <c r="CZ40" s="214">
        <v>2881</v>
      </c>
      <c r="DA40" s="214">
        <v>1350</v>
      </c>
      <c r="DB40" s="214">
        <v>70169</v>
      </c>
      <c r="DC40" s="214">
        <v>4958</v>
      </c>
      <c r="DD40" s="214">
        <v>93</v>
      </c>
      <c r="DE40" s="214">
        <v>13156</v>
      </c>
      <c r="DF40" s="214">
        <v>464849</v>
      </c>
      <c r="DG40" s="214">
        <v>730738</v>
      </c>
      <c r="DH40" s="214"/>
      <c r="DI40" s="215" t="s">
        <v>18</v>
      </c>
      <c r="DJ40" s="216">
        <v>35905</v>
      </c>
      <c r="DK40" s="216">
        <v>809</v>
      </c>
      <c r="DL40" s="216">
        <v>1147</v>
      </c>
      <c r="DM40" s="216">
        <v>45</v>
      </c>
      <c r="DN40" s="216">
        <v>66</v>
      </c>
      <c r="DO40" s="216">
        <v>4</v>
      </c>
      <c r="DP40" s="216">
        <v>402</v>
      </c>
      <c r="DQ40" s="216">
        <v>85</v>
      </c>
      <c r="DR40" s="216">
        <v>229</v>
      </c>
      <c r="DS40" s="216">
        <v>891</v>
      </c>
      <c r="DT40" s="216">
        <v>1164</v>
      </c>
      <c r="DU40" s="216">
        <v>277</v>
      </c>
      <c r="DV40" s="216">
        <v>54</v>
      </c>
      <c r="DW40" s="216">
        <v>988</v>
      </c>
      <c r="DX40" s="216">
        <v>2169</v>
      </c>
      <c r="DY40" s="216">
        <v>444</v>
      </c>
      <c r="DZ40" s="216">
        <v>744</v>
      </c>
      <c r="EA40" s="216">
        <v>26230</v>
      </c>
      <c r="EB40" s="216">
        <v>359</v>
      </c>
      <c r="EC40" s="216">
        <v>607</v>
      </c>
      <c r="ED40" s="216">
        <v>0</v>
      </c>
      <c r="EE40" s="216">
        <v>0</v>
      </c>
      <c r="EF40" s="216">
        <v>96</v>
      </c>
      <c r="EG40" s="216">
        <v>560</v>
      </c>
      <c r="EH40" s="216">
        <v>7259</v>
      </c>
      <c r="EI40" s="216">
        <v>3</v>
      </c>
      <c r="EJ40" s="216">
        <v>2</v>
      </c>
      <c r="EK40" s="216">
        <v>6</v>
      </c>
      <c r="EL40" s="216">
        <v>0</v>
      </c>
      <c r="EM40" s="216">
        <v>108</v>
      </c>
      <c r="EN40" s="216">
        <v>1</v>
      </c>
      <c r="EO40" s="216">
        <v>0</v>
      </c>
      <c r="EP40" s="216">
        <v>1</v>
      </c>
      <c r="EQ40" s="216">
        <v>0</v>
      </c>
      <c r="ER40" s="216">
        <v>3</v>
      </c>
      <c r="ES40" s="216">
        <v>8039</v>
      </c>
      <c r="ET40" s="216">
        <v>10</v>
      </c>
      <c r="EU40" s="216">
        <v>0</v>
      </c>
      <c r="EV40" s="216">
        <v>1</v>
      </c>
      <c r="EW40" s="216">
        <v>0</v>
      </c>
      <c r="EX40" s="216">
        <v>0</v>
      </c>
      <c r="EY40" s="216">
        <v>575</v>
      </c>
      <c r="EZ40" s="216">
        <v>0</v>
      </c>
      <c r="FA40" s="216">
        <v>13833</v>
      </c>
      <c r="FB40" s="216">
        <v>9391</v>
      </c>
      <c r="FC40" s="216">
        <v>54</v>
      </c>
      <c r="FD40" s="216">
        <v>1751</v>
      </c>
      <c r="FE40" s="216">
        <v>465</v>
      </c>
      <c r="FF40" s="216">
        <v>4971</v>
      </c>
      <c r="FG40" s="216">
        <v>0</v>
      </c>
      <c r="FH40" s="216">
        <v>0</v>
      </c>
      <c r="FI40" s="216">
        <v>21</v>
      </c>
      <c r="FJ40" s="216">
        <v>143</v>
      </c>
      <c r="FK40" s="216">
        <v>75968</v>
      </c>
    </row>
    <row r="41" spans="1:167" x14ac:dyDescent="0.35">
      <c r="A41" s="203" t="s">
        <v>17</v>
      </c>
      <c r="B41" s="213">
        <f t="shared" si="12"/>
        <v>16446322</v>
      </c>
      <c r="C41" s="213">
        <f t="shared" si="12"/>
        <v>96239</v>
      </c>
      <c r="D41" s="213">
        <f t="shared" si="12"/>
        <v>313486</v>
      </c>
      <c r="E41" s="213">
        <f t="shared" si="12"/>
        <v>105428</v>
      </c>
      <c r="F41" s="213">
        <f t="shared" si="12"/>
        <v>113315</v>
      </c>
      <c r="G41" s="213">
        <f t="shared" si="12"/>
        <v>129120</v>
      </c>
      <c r="H41" s="213">
        <f t="shared" si="12"/>
        <v>1182139</v>
      </c>
      <c r="I41" s="213">
        <f t="shared" si="12"/>
        <v>246642</v>
      </c>
      <c r="J41" s="213">
        <f t="shared" si="12"/>
        <v>138529</v>
      </c>
      <c r="K41" s="213">
        <f t="shared" si="12"/>
        <v>499366</v>
      </c>
      <c r="L41" s="213">
        <f t="shared" si="12"/>
        <v>425791</v>
      </c>
      <c r="M41" s="213">
        <f t="shared" si="12"/>
        <v>704603</v>
      </c>
      <c r="N41" s="213">
        <f t="shared" si="12"/>
        <v>98507</v>
      </c>
      <c r="O41" s="213">
        <f t="shared" si="12"/>
        <v>70411</v>
      </c>
      <c r="P41" s="213">
        <f t="shared" si="12"/>
        <v>1137449</v>
      </c>
      <c r="Q41" s="213">
        <f t="shared" si="12"/>
        <v>326686</v>
      </c>
      <c r="R41" s="213">
        <f t="shared" si="13"/>
        <v>454085</v>
      </c>
      <c r="S41" s="213">
        <f t="shared" si="13"/>
        <v>9964935</v>
      </c>
      <c r="T41" s="213">
        <f t="shared" si="13"/>
        <v>63934</v>
      </c>
      <c r="U41" s="213">
        <f t="shared" si="13"/>
        <v>471896</v>
      </c>
      <c r="V41" s="213">
        <f t="shared" si="13"/>
        <v>274172</v>
      </c>
      <c r="W41" s="213">
        <f t="shared" si="13"/>
        <v>9392</v>
      </c>
      <c r="X41" s="213">
        <f t="shared" si="13"/>
        <v>300573</v>
      </c>
      <c r="Y41" s="213">
        <f t="shared" si="13"/>
        <v>63365</v>
      </c>
      <c r="Z41" s="213">
        <f t="shared" si="13"/>
        <v>1098569</v>
      </c>
      <c r="AA41" s="213">
        <f t="shared" si="13"/>
        <v>53920</v>
      </c>
      <c r="AB41" s="213">
        <f t="shared" si="13"/>
        <v>24425</v>
      </c>
      <c r="AC41" s="213">
        <f t="shared" si="13"/>
        <v>8203</v>
      </c>
      <c r="AD41" s="213">
        <f t="shared" si="13"/>
        <v>22621</v>
      </c>
      <c r="AE41" s="213">
        <f t="shared" si="13"/>
        <v>116020</v>
      </c>
      <c r="AF41" s="213">
        <f t="shared" si="13"/>
        <v>43351</v>
      </c>
      <c r="AG41" s="213">
        <f t="shared" si="13"/>
        <v>16188</v>
      </c>
      <c r="AH41" s="213">
        <f t="shared" si="14"/>
        <v>8324</v>
      </c>
      <c r="AI41" s="213">
        <f t="shared" si="14"/>
        <v>6195</v>
      </c>
      <c r="AJ41" s="213">
        <f t="shared" si="14"/>
        <v>11473</v>
      </c>
      <c r="AK41" s="213">
        <f t="shared" si="14"/>
        <v>2056791</v>
      </c>
      <c r="AL41" s="213">
        <f t="shared" si="14"/>
        <v>65725</v>
      </c>
      <c r="AM41" s="213">
        <f t="shared" si="14"/>
        <v>87465</v>
      </c>
      <c r="AN41" s="213">
        <f t="shared" si="14"/>
        <v>24746</v>
      </c>
      <c r="AO41" s="213">
        <f t="shared" si="14"/>
        <v>146168</v>
      </c>
      <c r="AP41" s="213">
        <f t="shared" si="14"/>
        <v>98936</v>
      </c>
      <c r="AQ41" s="213">
        <f t="shared" si="14"/>
        <v>316580</v>
      </c>
      <c r="AR41" s="213">
        <f t="shared" si="14"/>
        <v>152364</v>
      </c>
      <c r="AS41" s="213">
        <f t="shared" si="14"/>
        <v>4104303</v>
      </c>
      <c r="AT41" s="213">
        <f t="shared" si="14"/>
        <v>2799338</v>
      </c>
      <c r="AU41" s="213">
        <f t="shared" si="14"/>
        <v>84447</v>
      </c>
      <c r="AV41" s="213">
        <f t="shared" si="14"/>
        <v>897376</v>
      </c>
      <c r="AW41" s="213">
        <f t="shared" si="14"/>
        <v>152520</v>
      </c>
      <c r="AX41" s="213">
        <f t="shared" si="15"/>
        <v>1130956</v>
      </c>
      <c r="AY41" s="213">
        <f t="shared" si="15"/>
        <v>50785</v>
      </c>
      <c r="AZ41" s="213">
        <f t="shared" si="15"/>
        <v>18962</v>
      </c>
      <c r="BA41" s="213">
        <f t="shared" si="15"/>
        <v>82944</v>
      </c>
      <c r="BB41" s="213">
        <f t="shared" si="15"/>
        <v>1256561</v>
      </c>
      <c r="BC41" s="213">
        <f t="shared" si="15"/>
        <v>30069528</v>
      </c>
      <c r="BD41" s="171"/>
      <c r="BE41" s="203" t="s">
        <v>17</v>
      </c>
      <c r="BF41" s="214">
        <v>2046979</v>
      </c>
      <c r="BG41" s="214">
        <v>32841</v>
      </c>
      <c r="BH41" s="214">
        <v>66386</v>
      </c>
      <c r="BI41" s="214">
        <v>19120</v>
      </c>
      <c r="BJ41" s="214">
        <v>22821</v>
      </c>
      <c r="BK41" s="214">
        <v>74500</v>
      </c>
      <c r="BL41" s="214">
        <v>420801</v>
      </c>
      <c r="BM41" s="214">
        <v>52209</v>
      </c>
      <c r="BN41" s="214">
        <v>4529</v>
      </c>
      <c r="BO41" s="214">
        <v>65753</v>
      </c>
      <c r="BP41" s="214">
        <v>49024</v>
      </c>
      <c r="BQ41" s="214">
        <v>232879</v>
      </c>
      <c r="BR41" s="214">
        <v>40502</v>
      </c>
      <c r="BS41" s="214">
        <v>12134</v>
      </c>
      <c r="BT41" s="214">
        <v>267893</v>
      </c>
      <c r="BU41" s="214">
        <v>123321</v>
      </c>
      <c r="BV41" s="214">
        <v>127391</v>
      </c>
      <c r="BW41" s="214">
        <v>235208</v>
      </c>
      <c r="BX41" s="214">
        <v>42567</v>
      </c>
      <c r="BY41" s="214">
        <v>189941</v>
      </c>
      <c r="BZ41" s="214">
        <v>274172</v>
      </c>
      <c r="CA41" s="214">
        <v>9246</v>
      </c>
      <c r="CB41" s="214">
        <v>288874</v>
      </c>
      <c r="CC41" s="214">
        <v>29478</v>
      </c>
      <c r="CD41" s="214">
        <v>35123</v>
      </c>
      <c r="CE41" s="214">
        <v>43167</v>
      </c>
      <c r="CF41" s="214">
        <v>19760</v>
      </c>
      <c r="CG41" s="214">
        <v>2269</v>
      </c>
      <c r="CH41" s="214">
        <v>22621</v>
      </c>
      <c r="CI41" s="214">
        <v>110308</v>
      </c>
      <c r="CJ41" s="214">
        <v>38181</v>
      </c>
      <c r="CK41" s="214">
        <v>16188</v>
      </c>
      <c r="CL41" s="214">
        <v>5230</v>
      </c>
      <c r="CM41" s="214">
        <v>6195</v>
      </c>
      <c r="CN41" s="214">
        <v>10014</v>
      </c>
      <c r="CO41" s="214">
        <v>910826</v>
      </c>
      <c r="CP41" s="214">
        <v>59934</v>
      </c>
      <c r="CQ41" s="214">
        <v>87016</v>
      </c>
      <c r="CR41" s="214">
        <v>23595</v>
      </c>
      <c r="CS41" s="214">
        <v>146168</v>
      </c>
      <c r="CT41" s="214">
        <v>98936</v>
      </c>
      <c r="CU41" s="214">
        <v>260397</v>
      </c>
      <c r="CV41" s="214">
        <v>151605</v>
      </c>
      <c r="CW41" s="214">
        <v>3576745</v>
      </c>
      <c r="CX41" s="214">
        <v>1438342</v>
      </c>
      <c r="CY41" s="214">
        <v>74423</v>
      </c>
      <c r="CZ41" s="214">
        <v>603146</v>
      </c>
      <c r="DA41" s="214">
        <v>32053</v>
      </c>
      <c r="DB41" s="214">
        <v>465574</v>
      </c>
      <c r="DC41" s="214">
        <v>45429</v>
      </c>
      <c r="DD41" s="214">
        <v>18962</v>
      </c>
      <c r="DE41" s="214">
        <v>81844</v>
      </c>
      <c r="DF41" s="214">
        <v>1244742</v>
      </c>
      <c r="DG41" s="214">
        <v>11399557</v>
      </c>
      <c r="DH41" s="214"/>
      <c r="DI41" s="215" t="s">
        <v>17</v>
      </c>
      <c r="DJ41" s="216">
        <v>14399343</v>
      </c>
      <c r="DK41" s="216">
        <v>63398</v>
      </c>
      <c r="DL41" s="216">
        <v>247100</v>
      </c>
      <c r="DM41" s="216">
        <v>86308</v>
      </c>
      <c r="DN41" s="216">
        <v>90494</v>
      </c>
      <c r="DO41" s="216">
        <v>54620</v>
      </c>
      <c r="DP41" s="216">
        <v>761338</v>
      </c>
      <c r="DQ41" s="216">
        <v>194433</v>
      </c>
      <c r="DR41" s="216">
        <v>134000</v>
      </c>
      <c r="DS41" s="216">
        <v>433613</v>
      </c>
      <c r="DT41" s="216">
        <v>376767</v>
      </c>
      <c r="DU41" s="216">
        <v>471724</v>
      </c>
      <c r="DV41" s="216">
        <v>58005</v>
      </c>
      <c r="DW41" s="216">
        <v>58277</v>
      </c>
      <c r="DX41" s="216">
        <v>869556</v>
      </c>
      <c r="DY41" s="216">
        <v>203365</v>
      </c>
      <c r="DZ41" s="216">
        <v>326694</v>
      </c>
      <c r="EA41" s="216">
        <v>9729727</v>
      </c>
      <c r="EB41" s="216">
        <v>21367</v>
      </c>
      <c r="EC41" s="216">
        <v>281955</v>
      </c>
      <c r="ED41" s="216">
        <v>0</v>
      </c>
      <c r="EE41" s="216">
        <v>146</v>
      </c>
      <c r="EF41" s="216">
        <v>11699</v>
      </c>
      <c r="EG41" s="216">
        <v>33887</v>
      </c>
      <c r="EH41" s="216">
        <v>1063446</v>
      </c>
      <c r="EI41" s="216">
        <v>10753</v>
      </c>
      <c r="EJ41" s="216">
        <v>4665</v>
      </c>
      <c r="EK41" s="216">
        <v>5934</v>
      </c>
      <c r="EL41" s="216">
        <v>0</v>
      </c>
      <c r="EM41" s="216">
        <v>5712</v>
      </c>
      <c r="EN41" s="216">
        <v>5170</v>
      </c>
      <c r="EO41" s="216">
        <v>0</v>
      </c>
      <c r="EP41" s="216">
        <v>3094</v>
      </c>
      <c r="EQ41" s="216">
        <v>0</v>
      </c>
      <c r="ER41" s="216">
        <v>1459</v>
      </c>
      <c r="ES41" s="216">
        <v>1145965</v>
      </c>
      <c r="ET41" s="216">
        <v>5791</v>
      </c>
      <c r="EU41" s="216">
        <v>449</v>
      </c>
      <c r="EV41" s="216">
        <v>1151</v>
      </c>
      <c r="EW41" s="216">
        <v>0</v>
      </c>
      <c r="EX41" s="216">
        <v>0</v>
      </c>
      <c r="EY41" s="216">
        <v>56183</v>
      </c>
      <c r="EZ41" s="216">
        <v>759</v>
      </c>
      <c r="FA41" s="216">
        <v>527558</v>
      </c>
      <c r="FB41" s="216">
        <v>1360996</v>
      </c>
      <c r="FC41" s="216">
        <v>10024</v>
      </c>
      <c r="FD41" s="216">
        <v>294230</v>
      </c>
      <c r="FE41" s="216">
        <v>120467</v>
      </c>
      <c r="FF41" s="216">
        <v>665382</v>
      </c>
      <c r="FG41" s="216">
        <v>5356</v>
      </c>
      <c r="FH41" s="216">
        <v>0</v>
      </c>
      <c r="FI41" s="216">
        <v>1100</v>
      </c>
      <c r="FJ41" s="216">
        <v>11819</v>
      </c>
      <c r="FK41" s="216">
        <v>18669971</v>
      </c>
    </row>
    <row r="42" spans="1:167" x14ac:dyDescent="0.35">
      <c r="A42" s="203" t="s">
        <v>16</v>
      </c>
      <c r="B42" s="213">
        <f t="shared" si="12"/>
        <v>287831</v>
      </c>
      <c r="C42" s="213">
        <f t="shared" si="12"/>
        <v>20191</v>
      </c>
      <c r="D42" s="213">
        <f t="shared" si="12"/>
        <v>990</v>
      </c>
      <c r="E42" s="213">
        <f t="shared" si="12"/>
        <v>523</v>
      </c>
      <c r="F42" s="213">
        <f t="shared" si="12"/>
        <v>2487</v>
      </c>
      <c r="G42" s="213">
        <f t="shared" si="12"/>
        <v>1361</v>
      </c>
      <c r="H42" s="213">
        <f t="shared" si="12"/>
        <v>9356</v>
      </c>
      <c r="I42" s="213">
        <f t="shared" si="12"/>
        <v>6573</v>
      </c>
      <c r="J42" s="213">
        <f t="shared" si="12"/>
        <v>5905</v>
      </c>
      <c r="K42" s="213">
        <f t="shared" si="12"/>
        <v>2176</v>
      </c>
      <c r="L42" s="213">
        <f t="shared" si="12"/>
        <v>4540</v>
      </c>
      <c r="M42" s="213">
        <f t="shared" si="12"/>
        <v>7884</v>
      </c>
      <c r="N42" s="213">
        <f t="shared" si="12"/>
        <v>2953</v>
      </c>
      <c r="O42" s="213">
        <f t="shared" si="12"/>
        <v>418</v>
      </c>
      <c r="P42" s="213">
        <f t="shared" si="12"/>
        <v>67637</v>
      </c>
      <c r="Q42" s="213">
        <f t="shared" si="12"/>
        <v>1374</v>
      </c>
      <c r="R42" s="213">
        <f t="shared" si="13"/>
        <v>5661</v>
      </c>
      <c r="S42" s="213">
        <f t="shared" si="13"/>
        <v>159717</v>
      </c>
      <c r="T42" s="213">
        <f t="shared" si="13"/>
        <v>447</v>
      </c>
      <c r="U42" s="213">
        <f t="shared" si="13"/>
        <v>7829</v>
      </c>
      <c r="V42" s="213">
        <f t="shared" si="13"/>
        <v>2484</v>
      </c>
      <c r="W42" s="213">
        <f t="shared" si="13"/>
        <v>384</v>
      </c>
      <c r="X42" s="213">
        <f t="shared" si="13"/>
        <v>6253</v>
      </c>
      <c r="Y42" s="213">
        <f t="shared" si="13"/>
        <v>1621</v>
      </c>
      <c r="Z42" s="213">
        <f t="shared" si="13"/>
        <v>14530</v>
      </c>
      <c r="AA42" s="213">
        <f t="shared" si="13"/>
        <v>2040</v>
      </c>
      <c r="AB42" s="213">
        <f t="shared" si="13"/>
        <v>546</v>
      </c>
      <c r="AC42" s="213">
        <f t="shared" si="13"/>
        <v>448</v>
      </c>
      <c r="AD42" s="213">
        <f t="shared" si="13"/>
        <v>710</v>
      </c>
      <c r="AE42" s="213">
        <f t="shared" si="13"/>
        <v>20342</v>
      </c>
      <c r="AF42" s="213">
        <f t="shared" si="13"/>
        <v>1424</v>
      </c>
      <c r="AG42" s="213">
        <f t="shared" si="13"/>
        <v>420</v>
      </c>
      <c r="AH42" s="213">
        <f t="shared" si="14"/>
        <v>146</v>
      </c>
      <c r="AI42" s="213">
        <f t="shared" si="14"/>
        <v>206</v>
      </c>
      <c r="AJ42" s="213">
        <f t="shared" si="14"/>
        <v>939</v>
      </c>
      <c r="AK42" s="213">
        <f t="shared" si="14"/>
        <v>52493</v>
      </c>
      <c r="AL42" s="213">
        <f t="shared" si="14"/>
        <v>15665</v>
      </c>
      <c r="AM42" s="213">
        <f t="shared" si="14"/>
        <v>2940</v>
      </c>
      <c r="AN42" s="213">
        <f t="shared" si="14"/>
        <v>2076</v>
      </c>
      <c r="AO42" s="213">
        <f t="shared" si="14"/>
        <v>85917</v>
      </c>
      <c r="AP42" s="213">
        <f t="shared" si="14"/>
        <v>49260</v>
      </c>
      <c r="AQ42" s="213">
        <f t="shared" si="14"/>
        <v>16273</v>
      </c>
      <c r="AR42" s="213">
        <f t="shared" si="14"/>
        <v>20</v>
      </c>
      <c r="AS42" s="213">
        <f t="shared" si="14"/>
        <v>3330196</v>
      </c>
      <c r="AT42" s="213">
        <f t="shared" si="14"/>
        <v>2217190</v>
      </c>
      <c r="AU42" s="213">
        <f t="shared" si="14"/>
        <v>3334</v>
      </c>
      <c r="AV42" s="213">
        <f t="shared" si="14"/>
        <v>35156</v>
      </c>
      <c r="AW42" s="213">
        <f t="shared" si="14"/>
        <v>1608</v>
      </c>
      <c r="AX42" s="213">
        <f t="shared" si="15"/>
        <v>10189</v>
      </c>
      <c r="AY42" s="213">
        <f t="shared" si="15"/>
        <v>6635</v>
      </c>
      <c r="AZ42" s="213">
        <f t="shared" si="15"/>
        <v>290</v>
      </c>
      <c r="BA42" s="213">
        <f t="shared" si="15"/>
        <v>6933</v>
      </c>
      <c r="BB42" s="213">
        <f t="shared" si="15"/>
        <v>72616</v>
      </c>
      <c r="BC42" s="213">
        <f t="shared" si="15"/>
        <v>6216813</v>
      </c>
      <c r="BD42" s="171"/>
      <c r="BE42" s="203" t="s">
        <v>16</v>
      </c>
      <c r="BF42" s="214">
        <v>79395</v>
      </c>
      <c r="BG42" s="214">
        <v>19436</v>
      </c>
      <c r="BH42" s="214">
        <v>668</v>
      </c>
      <c r="BI42" s="214">
        <v>241</v>
      </c>
      <c r="BJ42" s="214">
        <v>1268</v>
      </c>
      <c r="BK42" s="214">
        <v>941</v>
      </c>
      <c r="BL42" s="214">
        <v>4157</v>
      </c>
      <c r="BM42" s="214">
        <v>1239</v>
      </c>
      <c r="BN42" s="214">
        <v>7</v>
      </c>
      <c r="BO42" s="214">
        <v>528</v>
      </c>
      <c r="BP42" s="214">
        <v>1299</v>
      </c>
      <c r="BQ42" s="214">
        <v>5442</v>
      </c>
      <c r="BR42" s="214">
        <v>2694</v>
      </c>
      <c r="BS42" s="214">
        <v>172</v>
      </c>
      <c r="BT42" s="214">
        <v>48837</v>
      </c>
      <c r="BU42" s="214">
        <v>877</v>
      </c>
      <c r="BV42" s="214">
        <v>1989</v>
      </c>
      <c r="BW42" s="214">
        <v>3300</v>
      </c>
      <c r="BX42" s="214">
        <v>444</v>
      </c>
      <c r="BY42" s="214">
        <v>5292</v>
      </c>
      <c r="BZ42" s="214">
        <v>2484</v>
      </c>
      <c r="CA42" s="214">
        <v>381</v>
      </c>
      <c r="CB42" s="214">
        <v>6168</v>
      </c>
      <c r="CC42" s="214">
        <v>1281</v>
      </c>
      <c r="CD42" s="214">
        <v>10808</v>
      </c>
      <c r="CE42" s="214">
        <v>2011</v>
      </c>
      <c r="CF42" s="214">
        <v>546</v>
      </c>
      <c r="CG42" s="214">
        <v>441</v>
      </c>
      <c r="CH42" s="214">
        <v>710</v>
      </c>
      <c r="CI42" s="214">
        <v>20312</v>
      </c>
      <c r="CJ42" s="214">
        <v>1347</v>
      </c>
      <c r="CK42" s="214">
        <v>420</v>
      </c>
      <c r="CL42" s="214">
        <v>143</v>
      </c>
      <c r="CM42" s="214">
        <v>206</v>
      </c>
      <c r="CN42" s="214">
        <v>934</v>
      </c>
      <c r="CO42" s="214">
        <v>48192</v>
      </c>
      <c r="CP42" s="214">
        <v>15622</v>
      </c>
      <c r="CQ42" s="214">
        <v>2940</v>
      </c>
      <c r="CR42" s="214">
        <v>2012</v>
      </c>
      <c r="CS42" s="214">
        <v>85917</v>
      </c>
      <c r="CT42" s="214">
        <v>49260</v>
      </c>
      <c r="CU42" s="214">
        <v>15442</v>
      </c>
      <c r="CV42" s="214">
        <v>20</v>
      </c>
      <c r="CW42" s="214">
        <v>2873231</v>
      </c>
      <c r="CX42" s="214">
        <v>1186548</v>
      </c>
      <c r="CY42" s="214">
        <v>3334</v>
      </c>
      <c r="CZ42" s="214">
        <v>33331</v>
      </c>
      <c r="DA42" s="214">
        <v>846</v>
      </c>
      <c r="DB42" s="214">
        <v>10189</v>
      </c>
      <c r="DC42" s="214">
        <v>6635</v>
      </c>
      <c r="DD42" s="214">
        <v>290</v>
      </c>
      <c r="DE42" s="214">
        <v>6922</v>
      </c>
      <c r="DF42" s="214">
        <v>71768</v>
      </c>
      <c r="DG42" s="214">
        <v>4511330</v>
      </c>
      <c r="DH42" s="214"/>
      <c r="DI42" s="215" t="s">
        <v>16</v>
      </c>
      <c r="DJ42" s="216">
        <v>208436</v>
      </c>
      <c r="DK42" s="216">
        <v>755</v>
      </c>
      <c r="DL42" s="216">
        <v>322</v>
      </c>
      <c r="DM42" s="216">
        <v>282</v>
      </c>
      <c r="DN42" s="216">
        <v>1219</v>
      </c>
      <c r="DO42" s="216">
        <v>420</v>
      </c>
      <c r="DP42" s="216">
        <v>5199</v>
      </c>
      <c r="DQ42" s="216">
        <v>5334</v>
      </c>
      <c r="DR42" s="216">
        <v>5898</v>
      </c>
      <c r="DS42" s="216">
        <v>1648</v>
      </c>
      <c r="DT42" s="216">
        <v>3241</v>
      </c>
      <c r="DU42" s="216">
        <v>2442</v>
      </c>
      <c r="DV42" s="216">
        <v>259</v>
      </c>
      <c r="DW42" s="216">
        <v>246</v>
      </c>
      <c r="DX42" s="216">
        <v>18800</v>
      </c>
      <c r="DY42" s="216">
        <v>497</v>
      </c>
      <c r="DZ42" s="216">
        <v>3672</v>
      </c>
      <c r="EA42" s="216">
        <v>156417</v>
      </c>
      <c r="EB42" s="216">
        <v>3</v>
      </c>
      <c r="EC42" s="216">
        <v>2537</v>
      </c>
      <c r="ED42" s="216">
        <v>0</v>
      </c>
      <c r="EE42" s="216">
        <v>3</v>
      </c>
      <c r="EF42" s="216">
        <v>85</v>
      </c>
      <c r="EG42" s="216">
        <v>340</v>
      </c>
      <c r="EH42" s="216">
        <v>3722</v>
      </c>
      <c r="EI42" s="216">
        <v>29</v>
      </c>
      <c r="EJ42" s="216">
        <v>0</v>
      </c>
      <c r="EK42" s="216">
        <v>7</v>
      </c>
      <c r="EL42" s="216">
        <v>0</v>
      </c>
      <c r="EM42" s="216">
        <v>30</v>
      </c>
      <c r="EN42" s="216">
        <v>77</v>
      </c>
      <c r="EO42" s="216">
        <v>0</v>
      </c>
      <c r="EP42" s="216">
        <v>3</v>
      </c>
      <c r="EQ42" s="216">
        <v>0</v>
      </c>
      <c r="ER42" s="216">
        <v>5</v>
      </c>
      <c r="ES42" s="216">
        <v>4301</v>
      </c>
      <c r="ET42" s="216">
        <v>43</v>
      </c>
      <c r="EU42" s="216">
        <v>0</v>
      </c>
      <c r="EV42" s="216">
        <v>64</v>
      </c>
      <c r="EW42" s="216">
        <v>0</v>
      </c>
      <c r="EX42" s="216">
        <v>0</v>
      </c>
      <c r="EY42" s="216">
        <v>831</v>
      </c>
      <c r="EZ42" s="216">
        <v>0</v>
      </c>
      <c r="FA42" s="216">
        <v>456965</v>
      </c>
      <c r="FB42" s="216">
        <v>1030642</v>
      </c>
      <c r="FC42" s="216">
        <v>0</v>
      </c>
      <c r="FD42" s="216">
        <v>1825</v>
      </c>
      <c r="FE42" s="216">
        <v>762</v>
      </c>
      <c r="FF42" s="216">
        <v>0</v>
      </c>
      <c r="FG42" s="216">
        <v>0</v>
      </c>
      <c r="FH42" s="216">
        <v>0</v>
      </c>
      <c r="FI42" s="216">
        <v>11</v>
      </c>
      <c r="FJ42" s="216">
        <v>848</v>
      </c>
      <c r="FK42" s="216">
        <v>1705483</v>
      </c>
    </row>
    <row r="43" spans="1:167" x14ac:dyDescent="0.35">
      <c r="A43" s="203" t="s">
        <v>15</v>
      </c>
      <c r="B43" s="213">
        <f t="shared" si="12"/>
        <v>0</v>
      </c>
      <c r="C43" s="213">
        <f t="shared" si="12"/>
        <v>0</v>
      </c>
      <c r="D43" s="213">
        <f t="shared" si="12"/>
        <v>0</v>
      </c>
      <c r="E43" s="213">
        <f t="shared" si="12"/>
        <v>0</v>
      </c>
      <c r="F43" s="213">
        <f t="shared" si="12"/>
        <v>0</v>
      </c>
      <c r="G43" s="213">
        <f t="shared" si="12"/>
        <v>0</v>
      </c>
      <c r="H43" s="213">
        <f t="shared" si="12"/>
        <v>0</v>
      </c>
      <c r="I43" s="213">
        <f t="shared" si="12"/>
        <v>0</v>
      </c>
      <c r="J43" s="213">
        <f t="shared" si="12"/>
        <v>0</v>
      </c>
      <c r="K43" s="213">
        <f t="shared" si="12"/>
        <v>0</v>
      </c>
      <c r="L43" s="213">
        <f t="shared" si="12"/>
        <v>0</v>
      </c>
      <c r="M43" s="213">
        <f t="shared" si="12"/>
        <v>0</v>
      </c>
      <c r="N43" s="213">
        <f t="shared" si="12"/>
        <v>0</v>
      </c>
      <c r="O43" s="213">
        <f t="shared" si="12"/>
        <v>0</v>
      </c>
      <c r="P43" s="213">
        <f t="shared" si="12"/>
        <v>0</v>
      </c>
      <c r="Q43" s="213">
        <f t="shared" si="12"/>
        <v>0</v>
      </c>
      <c r="R43" s="213">
        <f t="shared" si="13"/>
        <v>0</v>
      </c>
      <c r="S43" s="213">
        <f t="shared" si="13"/>
        <v>0</v>
      </c>
      <c r="T43" s="213">
        <f t="shared" si="13"/>
        <v>0</v>
      </c>
      <c r="U43" s="213">
        <f t="shared" si="13"/>
        <v>0</v>
      </c>
      <c r="V43" s="213">
        <f t="shared" si="13"/>
        <v>0</v>
      </c>
      <c r="W43" s="213">
        <f t="shared" si="13"/>
        <v>0</v>
      </c>
      <c r="X43" s="213">
        <f t="shared" si="13"/>
        <v>0</v>
      </c>
      <c r="Y43" s="213">
        <f t="shared" si="13"/>
        <v>0</v>
      </c>
      <c r="Z43" s="213">
        <f t="shared" si="13"/>
        <v>-484</v>
      </c>
      <c r="AA43" s="213">
        <f t="shared" si="13"/>
        <v>0</v>
      </c>
      <c r="AB43" s="213">
        <f t="shared" si="13"/>
        <v>0</v>
      </c>
      <c r="AC43" s="213">
        <f t="shared" si="13"/>
        <v>0</v>
      </c>
      <c r="AD43" s="213">
        <f t="shared" si="13"/>
        <v>0</v>
      </c>
      <c r="AE43" s="213">
        <f t="shared" si="13"/>
        <v>0</v>
      </c>
      <c r="AF43" s="213">
        <f t="shared" si="13"/>
        <v>0</v>
      </c>
      <c r="AG43" s="213">
        <f t="shared" si="13"/>
        <v>0</v>
      </c>
      <c r="AH43" s="213">
        <f t="shared" si="14"/>
        <v>0</v>
      </c>
      <c r="AI43" s="213">
        <f t="shared" si="14"/>
        <v>0</v>
      </c>
      <c r="AJ43" s="213">
        <f t="shared" si="14"/>
        <v>0</v>
      </c>
      <c r="AK43" s="213">
        <f t="shared" si="14"/>
        <v>-484</v>
      </c>
      <c r="AL43" s="213">
        <f t="shared" si="14"/>
        <v>0</v>
      </c>
      <c r="AM43" s="213">
        <f t="shared" si="14"/>
        <v>0</v>
      </c>
      <c r="AN43" s="213">
        <f t="shared" si="14"/>
        <v>0</v>
      </c>
      <c r="AO43" s="213">
        <f t="shared" si="14"/>
        <v>0</v>
      </c>
      <c r="AP43" s="213">
        <f t="shared" si="14"/>
        <v>0</v>
      </c>
      <c r="AQ43" s="213">
        <f t="shared" si="14"/>
        <v>0</v>
      </c>
      <c r="AR43" s="213">
        <f t="shared" si="14"/>
        <v>0</v>
      </c>
      <c r="AS43" s="213">
        <f t="shared" si="14"/>
        <v>0</v>
      </c>
      <c r="AT43" s="213">
        <f t="shared" si="14"/>
        <v>13</v>
      </c>
      <c r="AU43" s="213">
        <f t="shared" si="14"/>
        <v>0</v>
      </c>
      <c r="AV43" s="213">
        <f t="shared" si="14"/>
        <v>-2</v>
      </c>
      <c r="AW43" s="213">
        <f t="shared" si="14"/>
        <v>0</v>
      </c>
      <c r="AX43" s="213">
        <f t="shared" si="15"/>
        <v>0</v>
      </c>
      <c r="AY43" s="213">
        <f t="shared" si="15"/>
        <v>0</v>
      </c>
      <c r="AZ43" s="213">
        <f t="shared" si="15"/>
        <v>0</v>
      </c>
      <c r="BA43" s="213">
        <f t="shared" si="15"/>
        <v>-12</v>
      </c>
      <c r="BB43" s="213">
        <f t="shared" si="15"/>
        <v>0</v>
      </c>
      <c r="BC43" s="213">
        <f t="shared" si="15"/>
        <v>-485</v>
      </c>
      <c r="BD43" s="171"/>
      <c r="BE43" s="203" t="s">
        <v>15</v>
      </c>
      <c r="BF43" s="214">
        <v>0</v>
      </c>
      <c r="BG43" s="214">
        <v>0</v>
      </c>
      <c r="BH43" s="214">
        <v>0</v>
      </c>
      <c r="BI43" s="214">
        <v>0</v>
      </c>
      <c r="BJ43" s="214">
        <v>0</v>
      </c>
      <c r="BK43" s="214">
        <v>0</v>
      </c>
      <c r="BL43" s="214">
        <v>0</v>
      </c>
      <c r="BM43" s="214">
        <v>0</v>
      </c>
      <c r="BN43" s="214">
        <v>0</v>
      </c>
      <c r="BO43" s="214">
        <v>0</v>
      </c>
      <c r="BP43" s="214">
        <v>0</v>
      </c>
      <c r="BQ43" s="214">
        <v>0</v>
      </c>
      <c r="BR43" s="214">
        <v>0</v>
      </c>
      <c r="BS43" s="214">
        <v>0</v>
      </c>
      <c r="BT43" s="214">
        <v>0</v>
      </c>
      <c r="BU43" s="214">
        <v>0</v>
      </c>
      <c r="BV43" s="214">
        <v>0</v>
      </c>
      <c r="BW43" s="214">
        <v>0</v>
      </c>
      <c r="BX43" s="214">
        <v>0</v>
      </c>
      <c r="BY43" s="214">
        <v>0</v>
      </c>
      <c r="BZ43" s="214">
        <v>0</v>
      </c>
      <c r="CA43" s="214">
        <v>0</v>
      </c>
      <c r="CB43" s="214">
        <v>0</v>
      </c>
      <c r="CC43" s="214">
        <v>0</v>
      </c>
      <c r="CD43" s="214">
        <v>0</v>
      </c>
      <c r="CE43" s="214">
        <v>0</v>
      </c>
      <c r="CF43" s="214">
        <v>0</v>
      </c>
      <c r="CG43" s="214">
        <v>0</v>
      </c>
      <c r="CH43" s="214">
        <v>0</v>
      </c>
      <c r="CI43" s="214">
        <v>0</v>
      </c>
      <c r="CJ43" s="214">
        <v>0</v>
      </c>
      <c r="CK43" s="214">
        <v>0</v>
      </c>
      <c r="CL43" s="214">
        <v>0</v>
      </c>
      <c r="CM43" s="214">
        <v>0</v>
      </c>
      <c r="CN43" s="214">
        <v>0</v>
      </c>
      <c r="CO43" s="214">
        <v>0</v>
      </c>
      <c r="CP43" s="214">
        <v>0</v>
      </c>
      <c r="CQ43" s="214">
        <v>0</v>
      </c>
      <c r="CR43" s="214">
        <v>0</v>
      </c>
      <c r="CS43" s="214">
        <v>0</v>
      </c>
      <c r="CT43" s="214">
        <v>0</v>
      </c>
      <c r="CU43" s="214">
        <v>0</v>
      </c>
      <c r="CV43" s="214">
        <v>0</v>
      </c>
      <c r="CW43" s="214">
        <v>0</v>
      </c>
      <c r="CX43" s="214">
        <v>0</v>
      </c>
      <c r="CY43" s="214">
        <v>0</v>
      </c>
      <c r="CZ43" s="214">
        <v>0</v>
      </c>
      <c r="DA43" s="214">
        <v>0</v>
      </c>
      <c r="DB43" s="214">
        <v>0</v>
      </c>
      <c r="DC43" s="214">
        <v>0</v>
      </c>
      <c r="DD43" s="214">
        <v>0</v>
      </c>
      <c r="DE43" s="214">
        <v>0</v>
      </c>
      <c r="DF43" s="214">
        <v>0</v>
      </c>
      <c r="DG43" s="214">
        <v>0</v>
      </c>
      <c r="DH43" s="214"/>
      <c r="DI43" s="215" t="s">
        <v>15</v>
      </c>
      <c r="DJ43" s="216">
        <v>0</v>
      </c>
      <c r="DK43" s="216">
        <v>0</v>
      </c>
      <c r="DL43" s="216">
        <v>0</v>
      </c>
      <c r="DM43" s="216">
        <v>0</v>
      </c>
      <c r="DN43" s="216">
        <v>0</v>
      </c>
      <c r="DO43" s="216">
        <v>0</v>
      </c>
      <c r="DP43" s="216">
        <v>0</v>
      </c>
      <c r="DQ43" s="216">
        <v>0</v>
      </c>
      <c r="DR43" s="216">
        <v>0</v>
      </c>
      <c r="DS43" s="216">
        <v>0</v>
      </c>
      <c r="DT43" s="216">
        <v>0</v>
      </c>
      <c r="DU43" s="216">
        <v>0</v>
      </c>
      <c r="DV43" s="216">
        <v>0</v>
      </c>
      <c r="DW43" s="216">
        <v>0</v>
      </c>
      <c r="DX43" s="216">
        <v>0</v>
      </c>
      <c r="DY43" s="216">
        <v>0</v>
      </c>
      <c r="DZ43" s="216">
        <v>0</v>
      </c>
      <c r="EA43" s="216">
        <v>0</v>
      </c>
      <c r="EB43" s="216">
        <v>0</v>
      </c>
      <c r="EC43" s="216">
        <v>0</v>
      </c>
      <c r="ED43" s="216">
        <v>0</v>
      </c>
      <c r="EE43" s="216">
        <v>0</v>
      </c>
      <c r="EF43" s="216">
        <v>0</v>
      </c>
      <c r="EG43" s="216">
        <v>0</v>
      </c>
      <c r="EH43" s="216">
        <v>-484</v>
      </c>
      <c r="EI43" s="216">
        <v>0</v>
      </c>
      <c r="EJ43" s="216">
        <v>0</v>
      </c>
      <c r="EK43" s="216">
        <v>0</v>
      </c>
      <c r="EL43" s="216">
        <v>0</v>
      </c>
      <c r="EM43" s="216">
        <v>0</v>
      </c>
      <c r="EN43" s="216">
        <v>0</v>
      </c>
      <c r="EO43" s="216">
        <v>0</v>
      </c>
      <c r="EP43" s="216">
        <v>0</v>
      </c>
      <c r="EQ43" s="216">
        <v>0</v>
      </c>
      <c r="ER43" s="216">
        <v>0</v>
      </c>
      <c r="ES43" s="216">
        <v>-484</v>
      </c>
      <c r="ET43" s="216">
        <v>0</v>
      </c>
      <c r="EU43" s="216">
        <v>0</v>
      </c>
      <c r="EV43" s="216">
        <v>0</v>
      </c>
      <c r="EW43" s="216">
        <v>0</v>
      </c>
      <c r="EX43" s="216">
        <v>0</v>
      </c>
      <c r="EY43" s="216">
        <v>0</v>
      </c>
      <c r="EZ43" s="216">
        <v>0</v>
      </c>
      <c r="FA43" s="216">
        <v>0</v>
      </c>
      <c r="FB43" s="216">
        <v>13</v>
      </c>
      <c r="FC43" s="216">
        <v>0</v>
      </c>
      <c r="FD43" s="216">
        <v>-2</v>
      </c>
      <c r="FE43" s="216">
        <v>0</v>
      </c>
      <c r="FF43" s="216">
        <v>0</v>
      </c>
      <c r="FG43" s="216">
        <v>0</v>
      </c>
      <c r="FH43" s="216">
        <v>0</v>
      </c>
      <c r="FI43" s="216">
        <v>-12</v>
      </c>
      <c r="FJ43" s="216">
        <v>0</v>
      </c>
      <c r="FK43" s="216">
        <v>-485</v>
      </c>
    </row>
    <row r="44" spans="1:167" x14ac:dyDescent="0.35">
      <c r="A44" s="203" t="s">
        <v>14</v>
      </c>
      <c r="B44" s="213">
        <f t="shared" si="12"/>
        <v>3399</v>
      </c>
      <c r="C44" s="213">
        <f t="shared" si="12"/>
        <v>477</v>
      </c>
      <c r="D44" s="213">
        <f t="shared" si="12"/>
        <v>2</v>
      </c>
      <c r="E44" s="213">
        <f t="shared" si="12"/>
        <v>1</v>
      </c>
      <c r="F44" s="213">
        <f t="shared" si="12"/>
        <v>0</v>
      </c>
      <c r="G44" s="213">
        <f t="shared" si="12"/>
        <v>1</v>
      </c>
      <c r="H44" s="213">
        <f t="shared" si="12"/>
        <v>3</v>
      </c>
      <c r="I44" s="213">
        <f t="shared" si="12"/>
        <v>1</v>
      </c>
      <c r="J44" s="213">
        <f t="shared" si="12"/>
        <v>0</v>
      </c>
      <c r="K44" s="213">
        <f t="shared" si="12"/>
        <v>1</v>
      </c>
      <c r="L44" s="213">
        <f t="shared" si="12"/>
        <v>379</v>
      </c>
      <c r="M44" s="213">
        <f t="shared" si="12"/>
        <v>1</v>
      </c>
      <c r="N44" s="213">
        <f t="shared" si="12"/>
        <v>33</v>
      </c>
      <c r="O44" s="213">
        <f t="shared" si="12"/>
        <v>2</v>
      </c>
      <c r="P44" s="213">
        <f t="shared" si="12"/>
        <v>435</v>
      </c>
      <c r="Q44" s="213">
        <f t="shared" si="12"/>
        <v>1</v>
      </c>
      <c r="R44" s="213">
        <f t="shared" si="13"/>
        <v>91</v>
      </c>
      <c r="S44" s="213">
        <f t="shared" si="13"/>
        <v>2155</v>
      </c>
      <c r="T44" s="213">
        <f t="shared" si="13"/>
        <v>0</v>
      </c>
      <c r="U44" s="213">
        <f t="shared" si="13"/>
        <v>293</v>
      </c>
      <c r="V44" s="213">
        <f t="shared" si="13"/>
        <v>355</v>
      </c>
      <c r="W44" s="213">
        <f t="shared" si="13"/>
        <v>2</v>
      </c>
      <c r="X44" s="213">
        <f t="shared" si="13"/>
        <v>2874</v>
      </c>
      <c r="Y44" s="213">
        <f t="shared" si="13"/>
        <v>4</v>
      </c>
      <c r="Z44" s="213">
        <f t="shared" si="13"/>
        <v>38</v>
      </c>
      <c r="AA44" s="213">
        <f t="shared" si="13"/>
        <v>0</v>
      </c>
      <c r="AB44" s="213">
        <f t="shared" si="13"/>
        <v>0</v>
      </c>
      <c r="AC44" s="213">
        <f t="shared" si="13"/>
        <v>0</v>
      </c>
      <c r="AD44" s="213">
        <f t="shared" si="13"/>
        <v>78</v>
      </c>
      <c r="AE44" s="213">
        <f t="shared" si="13"/>
        <v>8929</v>
      </c>
      <c r="AF44" s="213">
        <f t="shared" si="13"/>
        <v>32</v>
      </c>
      <c r="AG44" s="213">
        <f t="shared" si="13"/>
        <v>52</v>
      </c>
      <c r="AH44" s="213">
        <f t="shared" si="14"/>
        <v>115</v>
      </c>
      <c r="AI44" s="213">
        <f t="shared" si="14"/>
        <v>5</v>
      </c>
      <c r="AJ44" s="213">
        <f t="shared" si="14"/>
        <v>8</v>
      </c>
      <c r="AK44" s="213">
        <f t="shared" si="14"/>
        <v>12492</v>
      </c>
      <c r="AL44" s="213">
        <f t="shared" si="14"/>
        <v>7720</v>
      </c>
      <c r="AM44" s="213">
        <f t="shared" si="14"/>
        <v>266</v>
      </c>
      <c r="AN44" s="213">
        <f t="shared" si="14"/>
        <v>3519</v>
      </c>
      <c r="AO44" s="213">
        <f t="shared" si="14"/>
        <v>113407</v>
      </c>
      <c r="AP44" s="213">
        <f t="shared" si="14"/>
        <v>33191</v>
      </c>
      <c r="AQ44" s="213">
        <f t="shared" si="14"/>
        <v>54</v>
      </c>
      <c r="AR44" s="213">
        <f t="shared" si="14"/>
        <v>0</v>
      </c>
      <c r="AS44" s="213">
        <f t="shared" si="14"/>
        <v>120834</v>
      </c>
      <c r="AT44" s="213">
        <f t="shared" si="14"/>
        <v>18855</v>
      </c>
      <c r="AU44" s="213">
        <f t="shared" si="14"/>
        <v>129</v>
      </c>
      <c r="AV44" s="213">
        <f t="shared" si="14"/>
        <v>10910</v>
      </c>
      <c r="AW44" s="213">
        <f t="shared" si="14"/>
        <v>668</v>
      </c>
      <c r="AX44" s="213">
        <f t="shared" si="15"/>
        <v>5493</v>
      </c>
      <c r="AY44" s="213">
        <f t="shared" si="15"/>
        <v>13</v>
      </c>
      <c r="AZ44" s="213">
        <f t="shared" si="15"/>
        <v>125</v>
      </c>
      <c r="BA44" s="213">
        <f t="shared" si="15"/>
        <v>751</v>
      </c>
      <c r="BB44" s="213">
        <f t="shared" si="15"/>
        <v>1334</v>
      </c>
      <c r="BC44" s="213">
        <f t="shared" si="15"/>
        <v>333637</v>
      </c>
      <c r="BD44" s="171"/>
      <c r="BE44" s="203" t="s">
        <v>14</v>
      </c>
      <c r="BF44" s="214">
        <v>1089</v>
      </c>
      <c r="BG44" s="214">
        <v>477</v>
      </c>
      <c r="BH44" s="214">
        <v>2</v>
      </c>
      <c r="BI44" s="214">
        <v>1</v>
      </c>
      <c r="BJ44" s="214">
        <v>0</v>
      </c>
      <c r="BK44" s="214">
        <v>1</v>
      </c>
      <c r="BL44" s="214">
        <v>3</v>
      </c>
      <c r="BM44" s="214">
        <v>1</v>
      </c>
      <c r="BN44" s="214">
        <v>0</v>
      </c>
      <c r="BO44" s="214">
        <v>1</v>
      </c>
      <c r="BP44" s="214">
        <v>379</v>
      </c>
      <c r="BQ44" s="214">
        <v>1</v>
      </c>
      <c r="BR44" s="214">
        <v>33</v>
      </c>
      <c r="BS44" s="214">
        <v>2</v>
      </c>
      <c r="BT44" s="214">
        <v>435</v>
      </c>
      <c r="BU44" s="214">
        <v>1</v>
      </c>
      <c r="BV44" s="214">
        <v>91</v>
      </c>
      <c r="BW44" s="214">
        <v>0</v>
      </c>
      <c r="BX44" s="214">
        <v>0</v>
      </c>
      <c r="BY44" s="214">
        <v>138</v>
      </c>
      <c r="BZ44" s="214">
        <v>355</v>
      </c>
      <c r="CA44" s="214">
        <v>2</v>
      </c>
      <c r="CB44" s="214">
        <v>2874</v>
      </c>
      <c r="CC44" s="214">
        <v>4</v>
      </c>
      <c r="CD44" s="214">
        <v>16</v>
      </c>
      <c r="CE44" s="214">
        <v>0</v>
      </c>
      <c r="CF44" s="214">
        <v>0</v>
      </c>
      <c r="CG44" s="214">
        <v>0</v>
      </c>
      <c r="CH44" s="214">
        <v>78</v>
      </c>
      <c r="CI44" s="214">
        <v>8929</v>
      </c>
      <c r="CJ44" s="214">
        <v>32</v>
      </c>
      <c r="CK44" s="214">
        <v>52</v>
      </c>
      <c r="CL44" s="214">
        <v>115</v>
      </c>
      <c r="CM44" s="214">
        <v>5</v>
      </c>
      <c r="CN44" s="214">
        <v>8</v>
      </c>
      <c r="CO44" s="214">
        <v>12470</v>
      </c>
      <c r="CP44" s="214">
        <v>7720</v>
      </c>
      <c r="CQ44" s="214">
        <v>266</v>
      </c>
      <c r="CR44" s="214">
        <v>3519</v>
      </c>
      <c r="CS44" s="214">
        <v>113407</v>
      </c>
      <c r="CT44" s="214">
        <v>33191</v>
      </c>
      <c r="CU44" s="214">
        <v>54</v>
      </c>
      <c r="CV44" s="214">
        <v>0</v>
      </c>
      <c r="CW44" s="214">
        <v>115954</v>
      </c>
      <c r="CX44" s="214">
        <v>17586</v>
      </c>
      <c r="CY44" s="214">
        <v>129</v>
      </c>
      <c r="CZ44" s="214">
        <v>8652</v>
      </c>
      <c r="DA44" s="214">
        <v>668</v>
      </c>
      <c r="DB44" s="214">
        <v>5493</v>
      </c>
      <c r="DC44" s="214">
        <v>13</v>
      </c>
      <c r="DD44" s="214">
        <v>125</v>
      </c>
      <c r="DE44" s="214">
        <v>751</v>
      </c>
      <c r="DF44" s="214">
        <v>1334</v>
      </c>
      <c r="DG44" s="214">
        <v>322898</v>
      </c>
      <c r="DH44" s="214"/>
      <c r="DI44" s="215" t="s">
        <v>14</v>
      </c>
      <c r="DJ44" s="216">
        <v>2310</v>
      </c>
      <c r="DK44" s="216">
        <v>0</v>
      </c>
      <c r="DL44" s="216">
        <v>0</v>
      </c>
      <c r="DM44" s="216">
        <v>0</v>
      </c>
      <c r="DN44" s="216">
        <v>0</v>
      </c>
      <c r="DO44" s="216">
        <v>0</v>
      </c>
      <c r="DP44" s="216">
        <v>0</v>
      </c>
      <c r="DQ44" s="216">
        <v>0</v>
      </c>
      <c r="DR44" s="216">
        <v>0</v>
      </c>
      <c r="DS44" s="216">
        <v>0</v>
      </c>
      <c r="DT44" s="216">
        <v>0</v>
      </c>
      <c r="DU44" s="216">
        <v>0</v>
      </c>
      <c r="DV44" s="216">
        <v>0</v>
      </c>
      <c r="DW44" s="216">
        <v>0</v>
      </c>
      <c r="DX44" s="216">
        <v>0</v>
      </c>
      <c r="DY44" s="216">
        <v>0</v>
      </c>
      <c r="DZ44" s="216">
        <v>0</v>
      </c>
      <c r="EA44" s="216">
        <v>2155</v>
      </c>
      <c r="EB44" s="216">
        <v>0</v>
      </c>
      <c r="EC44" s="216">
        <v>155</v>
      </c>
      <c r="ED44" s="216">
        <v>0</v>
      </c>
      <c r="EE44" s="216">
        <v>0</v>
      </c>
      <c r="EF44" s="216">
        <v>0</v>
      </c>
      <c r="EG44" s="216">
        <v>0</v>
      </c>
      <c r="EH44" s="216">
        <v>22</v>
      </c>
      <c r="EI44" s="216">
        <v>0</v>
      </c>
      <c r="EJ44" s="216">
        <v>0</v>
      </c>
      <c r="EK44" s="216">
        <v>0</v>
      </c>
      <c r="EL44" s="216">
        <v>0</v>
      </c>
      <c r="EM44" s="216">
        <v>0</v>
      </c>
      <c r="EN44" s="216">
        <v>0</v>
      </c>
      <c r="EO44" s="216">
        <v>0</v>
      </c>
      <c r="EP44" s="216">
        <v>0</v>
      </c>
      <c r="EQ44" s="216">
        <v>0</v>
      </c>
      <c r="ER44" s="216">
        <v>0</v>
      </c>
      <c r="ES44" s="216">
        <v>22</v>
      </c>
      <c r="ET44" s="216">
        <v>0</v>
      </c>
      <c r="EU44" s="216">
        <v>0</v>
      </c>
      <c r="EV44" s="216">
        <v>0</v>
      </c>
      <c r="EW44" s="216">
        <v>0</v>
      </c>
      <c r="EX44" s="216">
        <v>0</v>
      </c>
      <c r="EY44" s="216">
        <v>0</v>
      </c>
      <c r="EZ44" s="216">
        <v>0</v>
      </c>
      <c r="FA44" s="216">
        <v>4880</v>
      </c>
      <c r="FB44" s="216">
        <v>1269</v>
      </c>
      <c r="FC44" s="216">
        <v>0</v>
      </c>
      <c r="FD44" s="216">
        <v>2258</v>
      </c>
      <c r="FE44" s="216">
        <v>0</v>
      </c>
      <c r="FF44" s="216">
        <v>0</v>
      </c>
      <c r="FG44" s="216">
        <v>0</v>
      </c>
      <c r="FH44" s="216">
        <v>0</v>
      </c>
      <c r="FI44" s="216">
        <v>0</v>
      </c>
      <c r="FJ44" s="216">
        <v>0</v>
      </c>
      <c r="FK44" s="216">
        <v>10739</v>
      </c>
    </row>
    <row r="45" spans="1:167" x14ac:dyDescent="0.35">
      <c r="A45" s="203" t="s">
        <v>13</v>
      </c>
      <c r="B45" s="213">
        <f t="shared" si="12"/>
        <v>93237</v>
      </c>
      <c r="C45" s="213">
        <f t="shared" si="12"/>
        <v>32413</v>
      </c>
      <c r="D45" s="213">
        <f t="shared" si="12"/>
        <v>247</v>
      </c>
      <c r="E45" s="213">
        <f t="shared" si="12"/>
        <v>199</v>
      </c>
      <c r="F45" s="213">
        <f t="shared" si="12"/>
        <v>704</v>
      </c>
      <c r="G45" s="213">
        <f t="shared" si="12"/>
        <v>606</v>
      </c>
      <c r="H45" s="213">
        <f t="shared" si="12"/>
        <v>3883</v>
      </c>
      <c r="I45" s="213">
        <f t="shared" si="12"/>
        <v>323</v>
      </c>
      <c r="J45" s="213">
        <f t="shared" si="12"/>
        <v>56</v>
      </c>
      <c r="K45" s="213">
        <f t="shared" si="12"/>
        <v>819</v>
      </c>
      <c r="L45" s="213">
        <f t="shared" si="12"/>
        <v>6099</v>
      </c>
      <c r="M45" s="213">
        <f t="shared" si="12"/>
        <v>1658</v>
      </c>
      <c r="N45" s="213">
        <f t="shared" si="12"/>
        <v>2558</v>
      </c>
      <c r="O45" s="213">
        <f t="shared" si="12"/>
        <v>67</v>
      </c>
      <c r="P45" s="213">
        <f t="shared" si="12"/>
        <v>26518</v>
      </c>
      <c r="Q45" s="213">
        <f t="shared" si="12"/>
        <v>358</v>
      </c>
      <c r="R45" s="213">
        <f t="shared" si="13"/>
        <v>3076</v>
      </c>
      <c r="S45" s="213">
        <f t="shared" si="13"/>
        <v>42617</v>
      </c>
      <c r="T45" s="213">
        <f t="shared" si="13"/>
        <v>98</v>
      </c>
      <c r="U45" s="213">
        <f t="shared" si="13"/>
        <v>3351</v>
      </c>
      <c r="V45" s="213">
        <f t="shared" si="13"/>
        <v>6709</v>
      </c>
      <c r="W45" s="213">
        <f t="shared" si="13"/>
        <v>149</v>
      </c>
      <c r="X45" s="213">
        <f t="shared" si="13"/>
        <v>13801</v>
      </c>
      <c r="Y45" s="213">
        <f t="shared" si="13"/>
        <v>363</v>
      </c>
      <c r="Z45" s="213">
        <f t="shared" si="13"/>
        <v>246</v>
      </c>
      <c r="AA45" s="213">
        <f t="shared" si="13"/>
        <v>908</v>
      </c>
      <c r="AB45" s="213">
        <f t="shared" si="13"/>
        <v>576</v>
      </c>
      <c r="AC45" s="213">
        <f t="shared" si="13"/>
        <v>1022</v>
      </c>
      <c r="AD45" s="213">
        <f t="shared" si="13"/>
        <v>352</v>
      </c>
      <c r="AE45" s="213">
        <f t="shared" si="13"/>
        <v>1641</v>
      </c>
      <c r="AF45" s="213">
        <f t="shared" si="13"/>
        <v>484</v>
      </c>
      <c r="AG45" s="213">
        <f t="shared" si="13"/>
        <v>322</v>
      </c>
      <c r="AH45" s="213">
        <f t="shared" si="14"/>
        <v>0</v>
      </c>
      <c r="AI45" s="213">
        <f t="shared" si="14"/>
        <v>0</v>
      </c>
      <c r="AJ45" s="213">
        <f t="shared" si="14"/>
        <v>1503</v>
      </c>
      <c r="AK45" s="213">
        <f t="shared" si="14"/>
        <v>28076</v>
      </c>
      <c r="AL45" s="213">
        <f t="shared" si="14"/>
        <v>5552</v>
      </c>
      <c r="AM45" s="213">
        <f t="shared" si="14"/>
        <v>58</v>
      </c>
      <c r="AN45" s="213">
        <f t="shared" si="14"/>
        <v>289</v>
      </c>
      <c r="AO45" s="213">
        <f t="shared" si="14"/>
        <v>1338</v>
      </c>
      <c r="AP45" s="213">
        <f t="shared" si="14"/>
        <v>817</v>
      </c>
      <c r="AQ45" s="213">
        <f t="shared" si="14"/>
        <v>100</v>
      </c>
      <c r="AR45" s="213">
        <f t="shared" si="14"/>
        <v>15</v>
      </c>
      <c r="AS45" s="213">
        <f t="shared" si="14"/>
        <v>102704</v>
      </c>
      <c r="AT45" s="213">
        <f t="shared" si="14"/>
        <v>561843</v>
      </c>
      <c r="AU45" s="213">
        <f t="shared" si="14"/>
        <v>743</v>
      </c>
      <c r="AV45" s="213">
        <f t="shared" si="14"/>
        <v>746</v>
      </c>
      <c r="AW45" s="213">
        <f t="shared" si="14"/>
        <v>80</v>
      </c>
      <c r="AX45" s="213">
        <f t="shared" si="15"/>
        <v>74</v>
      </c>
      <c r="AY45" s="213">
        <f t="shared" si="15"/>
        <v>2</v>
      </c>
      <c r="AZ45" s="213">
        <f t="shared" si="15"/>
        <v>-3</v>
      </c>
      <c r="BA45" s="213">
        <f t="shared" si="15"/>
        <v>20</v>
      </c>
      <c r="BB45" s="213">
        <f t="shared" si="15"/>
        <v>1265</v>
      </c>
      <c r="BC45" s="213">
        <f t="shared" si="15"/>
        <v>829369</v>
      </c>
      <c r="BD45" s="171"/>
      <c r="BE45" s="203" t="s">
        <v>13</v>
      </c>
      <c r="BF45" s="214">
        <v>35001</v>
      </c>
      <c r="BG45" s="214">
        <v>32285</v>
      </c>
      <c r="BH45" s="214">
        <v>43</v>
      </c>
      <c r="BI45" s="214">
        <v>6</v>
      </c>
      <c r="BJ45" s="214">
        <v>514</v>
      </c>
      <c r="BK45" s="214">
        <v>281</v>
      </c>
      <c r="BL45" s="214">
        <v>2518</v>
      </c>
      <c r="BM45" s="214">
        <v>17</v>
      </c>
      <c r="BN45" s="214">
        <v>8</v>
      </c>
      <c r="BO45" s="214">
        <v>337</v>
      </c>
      <c r="BP45" s="214">
        <v>535</v>
      </c>
      <c r="BQ45" s="214">
        <v>764</v>
      </c>
      <c r="BR45" s="214">
        <v>2525</v>
      </c>
      <c r="BS45" s="214">
        <v>27</v>
      </c>
      <c r="BT45" s="214">
        <v>20947</v>
      </c>
      <c r="BU45" s="214">
        <v>53</v>
      </c>
      <c r="BV45" s="214">
        <v>2550</v>
      </c>
      <c r="BW45" s="214">
        <v>1182</v>
      </c>
      <c r="BX45" s="214">
        <v>6</v>
      </c>
      <c r="BY45" s="214">
        <v>2688</v>
      </c>
      <c r="BZ45" s="214">
        <v>6709</v>
      </c>
      <c r="CA45" s="214">
        <v>149</v>
      </c>
      <c r="CB45" s="214">
        <v>13801</v>
      </c>
      <c r="CC45" s="214">
        <v>363</v>
      </c>
      <c r="CD45" s="214">
        <v>0</v>
      </c>
      <c r="CE45" s="214">
        <v>908</v>
      </c>
      <c r="CF45" s="214">
        <v>576</v>
      </c>
      <c r="CG45" s="214">
        <v>1022</v>
      </c>
      <c r="CH45" s="214">
        <v>352</v>
      </c>
      <c r="CI45" s="214">
        <v>1641</v>
      </c>
      <c r="CJ45" s="214">
        <v>484</v>
      </c>
      <c r="CK45" s="214">
        <v>322</v>
      </c>
      <c r="CL45" s="214">
        <v>0</v>
      </c>
      <c r="CM45" s="214">
        <v>0</v>
      </c>
      <c r="CN45" s="214">
        <v>1503</v>
      </c>
      <c r="CO45" s="214">
        <v>27830</v>
      </c>
      <c r="CP45" s="214">
        <v>5552</v>
      </c>
      <c r="CQ45" s="214">
        <v>58</v>
      </c>
      <c r="CR45" s="214">
        <v>269</v>
      </c>
      <c r="CS45" s="214">
        <v>1338</v>
      </c>
      <c r="CT45" s="214">
        <v>817</v>
      </c>
      <c r="CU45" s="214">
        <v>100</v>
      </c>
      <c r="CV45" s="214">
        <v>15</v>
      </c>
      <c r="CW45" s="214">
        <v>88973</v>
      </c>
      <c r="CX45" s="214">
        <v>298853</v>
      </c>
      <c r="CY45" s="214">
        <v>743</v>
      </c>
      <c r="CZ45" s="214">
        <v>746</v>
      </c>
      <c r="DA45" s="214">
        <v>80</v>
      </c>
      <c r="DB45" s="214">
        <v>74</v>
      </c>
      <c r="DC45" s="214">
        <v>2</v>
      </c>
      <c r="DD45" s="214">
        <v>-3</v>
      </c>
      <c r="DE45" s="214">
        <v>20</v>
      </c>
      <c r="DF45" s="214">
        <v>1244</v>
      </c>
      <c r="DG45" s="214">
        <v>493997</v>
      </c>
      <c r="DH45" s="214"/>
      <c r="DI45" s="218" t="s">
        <v>13</v>
      </c>
      <c r="DJ45" s="216">
        <v>58236</v>
      </c>
      <c r="DK45" s="216">
        <v>128</v>
      </c>
      <c r="DL45" s="216">
        <v>204</v>
      </c>
      <c r="DM45" s="216">
        <v>193</v>
      </c>
      <c r="DN45" s="216">
        <v>190</v>
      </c>
      <c r="DO45" s="216">
        <v>325</v>
      </c>
      <c r="DP45" s="216">
        <v>1365</v>
      </c>
      <c r="DQ45" s="216">
        <v>306</v>
      </c>
      <c r="DR45" s="216">
        <v>48</v>
      </c>
      <c r="DS45" s="216">
        <v>482</v>
      </c>
      <c r="DT45" s="216">
        <v>5564</v>
      </c>
      <c r="DU45" s="216">
        <v>894</v>
      </c>
      <c r="DV45" s="216">
        <v>33</v>
      </c>
      <c r="DW45" s="216">
        <v>40</v>
      </c>
      <c r="DX45" s="216">
        <v>5571</v>
      </c>
      <c r="DY45" s="216">
        <v>305</v>
      </c>
      <c r="DZ45" s="216">
        <v>526</v>
      </c>
      <c r="EA45" s="216">
        <v>41435</v>
      </c>
      <c r="EB45" s="216">
        <v>92</v>
      </c>
      <c r="EC45" s="216">
        <v>663</v>
      </c>
      <c r="ED45" s="216">
        <v>0</v>
      </c>
      <c r="EE45" s="216">
        <v>0</v>
      </c>
      <c r="EF45" s="216">
        <v>0</v>
      </c>
      <c r="EG45" s="216">
        <v>0</v>
      </c>
      <c r="EH45" s="216">
        <v>246</v>
      </c>
      <c r="EI45" s="216">
        <v>0</v>
      </c>
      <c r="EJ45" s="216">
        <v>0</v>
      </c>
      <c r="EK45" s="216">
        <v>0</v>
      </c>
      <c r="EL45" s="216">
        <v>0</v>
      </c>
      <c r="EM45" s="216">
        <v>0</v>
      </c>
      <c r="EN45" s="216">
        <v>0</v>
      </c>
      <c r="EO45" s="216">
        <v>0</v>
      </c>
      <c r="EP45" s="216">
        <v>0</v>
      </c>
      <c r="EQ45" s="216">
        <v>0</v>
      </c>
      <c r="ER45" s="216">
        <v>0</v>
      </c>
      <c r="ES45" s="216">
        <v>246</v>
      </c>
      <c r="ET45" s="216">
        <v>0</v>
      </c>
      <c r="EU45" s="216">
        <v>0</v>
      </c>
      <c r="EV45" s="216">
        <v>20</v>
      </c>
      <c r="EW45" s="216">
        <v>0</v>
      </c>
      <c r="EX45" s="216">
        <v>0</v>
      </c>
      <c r="EY45" s="216">
        <v>0</v>
      </c>
      <c r="EZ45" s="216">
        <v>0</v>
      </c>
      <c r="FA45" s="216">
        <v>13731</v>
      </c>
      <c r="FB45" s="216">
        <v>262990</v>
      </c>
      <c r="FC45" s="216">
        <v>0</v>
      </c>
      <c r="FD45" s="216">
        <v>0</v>
      </c>
      <c r="FE45" s="216">
        <v>0</v>
      </c>
      <c r="FF45" s="216">
        <v>0</v>
      </c>
      <c r="FG45" s="216">
        <v>0</v>
      </c>
      <c r="FH45" s="216">
        <v>0</v>
      </c>
      <c r="FI45" s="216">
        <v>0</v>
      </c>
      <c r="FJ45" s="216">
        <v>21</v>
      </c>
      <c r="FK45" s="216">
        <v>335372</v>
      </c>
    </row>
    <row r="46" spans="1:167" s="171" customFormat="1" x14ac:dyDescent="0.35">
      <c r="A46" s="319" t="s">
        <v>12</v>
      </c>
      <c r="B46" s="219">
        <f t="shared" ref="B46:BC46" si="16">B19+B21+B22</f>
        <v>36537965</v>
      </c>
      <c r="C46" s="219">
        <f t="shared" si="16"/>
        <v>653766</v>
      </c>
      <c r="D46" s="219">
        <f t="shared" si="16"/>
        <v>1205363</v>
      </c>
      <c r="E46" s="219">
        <f t="shared" si="16"/>
        <v>443153</v>
      </c>
      <c r="F46" s="219">
        <f t="shared" si="16"/>
        <v>456219</v>
      </c>
      <c r="G46" s="219">
        <f t="shared" si="16"/>
        <v>462010</v>
      </c>
      <c r="H46" s="219">
        <f t="shared" si="16"/>
        <v>3037155</v>
      </c>
      <c r="I46" s="219">
        <f t="shared" si="16"/>
        <v>700988</v>
      </c>
      <c r="J46" s="219">
        <f t="shared" si="16"/>
        <v>229394</v>
      </c>
      <c r="K46" s="219">
        <f t="shared" si="16"/>
        <v>1357768</v>
      </c>
      <c r="L46" s="219">
        <f t="shared" si="16"/>
        <v>1486795</v>
      </c>
      <c r="M46" s="219">
        <f t="shared" si="16"/>
        <v>1900032</v>
      </c>
      <c r="N46" s="219">
        <f t="shared" si="16"/>
        <v>666437</v>
      </c>
      <c r="O46" s="219">
        <f t="shared" si="16"/>
        <v>290615</v>
      </c>
      <c r="P46" s="219">
        <f t="shared" si="16"/>
        <v>3489277</v>
      </c>
      <c r="Q46" s="219">
        <f t="shared" si="16"/>
        <v>819836</v>
      </c>
      <c r="R46" s="219">
        <f t="shared" si="16"/>
        <v>1367518</v>
      </c>
      <c r="S46" s="219">
        <f t="shared" si="16"/>
        <v>17346278</v>
      </c>
      <c r="T46" s="219">
        <f t="shared" si="16"/>
        <v>142812</v>
      </c>
      <c r="U46" s="219">
        <f t="shared" si="16"/>
        <v>1136315</v>
      </c>
      <c r="V46" s="219">
        <f t="shared" si="16"/>
        <v>3236137</v>
      </c>
      <c r="W46" s="219">
        <f t="shared" si="16"/>
        <v>375279</v>
      </c>
      <c r="X46" s="219">
        <f t="shared" si="16"/>
        <v>5582686</v>
      </c>
      <c r="Y46" s="219">
        <f t="shared" si="16"/>
        <v>729174</v>
      </c>
      <c r="Z46" s="219">
        <f t="shared" si="16"/>
        <v>1418903</v>
      </c>
      <c r="AA46" s="219">
        <f t="shared" si="16"/>
        <v>186838</v>
      </c>
      <c r="AB46" s="219">
        <f t="shared" si="16"/>
        <v>96162</v>
      </c>
      <c r="AC46" s="219">
        <f t="shared" si="16"/>
        <v>21208</v>
      </c>
      <c r="AD46" s="219">
        <f t="shared" si="16"/>
        <v>346516</v>
      </c>
      <c r="AE46" s="219">
        <f t="shared" si="16"/>
        <v>782230</v>
      </c>
      <c r="AF46" s="219">
        <f t="shared" si="16"/>
        <v>228387</v>
      </c>
      <c r="AG46" s="219">
        <f t="shared" si="16"/>
        <v>145088</v>
      </c>
      <c r="AH46" s="219">
        <f t="shared" si="16"/>
        <v>82531</v>
      </c>
      <c r="AI46" s="219">
        <f t="shared" si="16"/>
        <v>79096</v>
      </c>
      <c r="AJ46" s="219">
        <f t="shared" si="16"/>
        <v>158844</v>
      </c>
      <c r="AK46" s="219">
        <f t="shared" si="16"/>
        <v>13469079</v>
      </c>
      <c r="AL46" s="219">
        <f t="shared" si="16"/>
        <v>337589</v>
      </c>
      <c r="AM46" s="219">
        <f t="shared" si="16"/>
        <v>91283</v>
      </c>
      <c r="AN46" s="219">
        <f t="shared" si="16"/>
        <v>86509</v>
      </c>
      <c r="AO46" s="219">
        <f t="shared" si="16"/>
        <v>1157543</v>
      </c>
      <c r="AP46" s="219">
        <f t="shared" si="16"/>
        <v>395585</v>
      </c>
      <c r="AQ46" s="219">
        <f t="shared" si="16"/>
        <v>759851</v>
      </c>
      <c r="AR46" s="219">
        <f t="shared" si="16"/>
        <v>153052</v>
      </c>
      <c r="AS46" s="219">
        <f t="shared" si="16"/>
        <v>4049960</v>
      </c>
      <c r="AT46" s="219">
        <f t="shared" si="16"/>
        <v>3886702</v>
      </c>
      <c r="AU46" s="219">
        <f t="shared" si="16"/>
        <v>397505</v>
      </c>
      <c r="AV46" s="219">
        <f t="shared" si="16"/>
        <v>713945</v>
      </c>
      <c r="AW46" s="219">
        <f t="shared" si="16"/>
        <v>149404</v>
      </c>
      <c r="AX46" s="219">
        <f t="shared" si="16"/>
        <v>1669165</v>
      </c>
      <c r="AY46" s="219">
        <f t="shared" si="16"/>
        <v>43221</v>
      </c>
      <c r="AZ46" s="219">
        <f t="shared" si="16"/>
        <v>14112</v>
      </c>
      <c r="BA46" s="219">
        <f t="shared" si="16"/>
        <v>37452</v>
      </c>
      <c r="BB46" s="219">
        <f t="shared" si="16"/>
        <v>215263</v>
      </c>
      <c r="BC46" s="219">
        <f t="shared" si="16"/>
        <v>64818951</v>
      </c>
      <c r="BE46" s="205" t="s">
        <v>12</v>
      </c>
      <c r="BF46" s="219">
        <f t="shared" ref="BF46:DG46" si="17">BF19+BF21+BF22</f>
        <v>22070028</v>
      </c>
      <c r="BG46" s="219">
        <f t="shared" si="17"/>
        <v>598584</v>
      </c>
      <c r="BH46" s="219">
        <f t="shared" si="17"/>
        <v>954827</v>
      </c>
      <c r="BI46" s="219">
        <f t="shared" si="17"/>
        <v>353843</v>
      </c>
      <c r="BJ46" s="219">
        <f t="shared" si="17"/>
        <v>365287</v>
      </c>
      <c r="BK46" s="219">
        <f t="shared" si="17"/>
        <v>404393</v>
      </c>
      <c r="BL46" s="219">
        <f t="shared" si="17"/>
        <v>2287262</v>
      </c>
      <c r="BM46" s="219">
        <f t="shared" si="17"/>
        <v>516941</v>
      </c>
      <c r="BN46" s="219">
        <f t="shared" si="17"/>
        <v>108335</v>
      </c>
      <c r="BO46" s="219">
        <f t="shared" si="17"/>
        <v>932773</v>
      </c>
      <c r="BP46" s="219">
        <f t="shared" si="17"/>
        <v>1086400</v>
      </c>
      <c r="BQ46" s="219">
        <f t="shared" si="17"/>
        <v>1425004</v>
      </c>
      <c r="BR46" s="219">
        <f t="shared" si="17"/>
        <v>607081</v>
      </c>
      <c r="BS46" s="219">
        <f t="shared" si="17"/>
        <v>231640</v>
      </c>
      <c r="BT46" s="219">
        <f t="shared" si="17"/>
        <v>2592357</v>
      </c>
      <c r="BU46" s="219">
        <f t="shared" si="17"/>
        <v>617337</v>
      </c>
      <c r="BV46" s="219">
        <f t="shared" si="17"/>
        <v>1029649</v>
      </c>
      <c r="BW46" s="219">
        <f t="shared" si="17"/>
        <v>7578816</v>
      </c>
      <c r="BX46" s="219">
        <f t="shared" si="17"/>
        <v>121365</v>
      </c>
      <c r="BY46" s="219">
        <f t="shared" si="17"/>
        <v>856718</v>
      </c>
      <c r="BZ46" s="219">
        <f t="shared" si="17"/>
        <v>3236137</v>
      </c>
      <c r="CA46" s="219">
        <f t="shared" si="17"/>
        <v>375046</v>
      </c>
      <c r="CB46" s="219">
        <f t="shared" si="17"/>
        <v>5571198</v>
      </c>
      <c r="CC46" s="219">
        <f t="shared" si="17"/>
        <v>694925</v>
      </c>
      <c r="CD46" s="219">
        <f t="shared" si="17"/>
        <v>412739</v>
      </c>
      <c r="CE46" s="219">
        <f t="shared" si="17"/>
        <v>175891</v>
      </c>
      <c r="CF46" s="219">
        <f t="shared" si="17"/>
        <v>91556</v>
      </c>
      <c r="CG46" s="219">
        <f t="shared" si="17"/>
        <v>15631</v>
      </c>
      <c r="CH46" s="219">
        <f t="shared" si="17"/>
        <v>346516</v>
      </c>
      <c r="CI46" s="219">
        <f t="shared" si="17"/>
        <v>775838</v>
      </c>
      <c r="CJ46" s="219">
        <f t="shared" si="17"/>
        <v>223296</v>
      </c>
      <c r="CK46" s="219">
        <f t="shared" si="17"/>
        <v>145088</v>
      </c>
      <c r="CL46" s="219">
        <f t="shared" si="17"/>
        <v>79426</v>
      </c>
      <c r="CM46" s="219">
        <f t="shared" si="17"/>
        <v>79096</v>
      </c>
      <c r="CN46" s="219">
        <f t="shared" si="17"/>
        <v>157123</v>
      </c>
      <c r="CO46" s="219">
        <f t="shared" si="17"/>
        <v>12379506</v>
      </c>
      <c r="CP46" s="219">
        <f t="shared" si="17"/>
        <v>326040</v>
      </c>
      <c r="CQ46" s="219">
        <f t="shared" si="17"/>
        <v>91001</v>
      </c>
      <c r="CR46" s="219">
        <f t="shared" si="17"/>
        <v>85370</v>
      </c>
      <c r="CS46" s="219">
        <f t="shared" si="17"/>
        <v>1157543</v>
      </c>
      <c r="CT46" s="219">
        <f t="shared" si="17"/>
        <v>395585</v>
      </c>
      <c r="CU46" s="219">
        <f t="shared" si="17"/>
        <v>704370</v>
      </c>
      <c r="CV46" s="219">
        <f t="shared" si="17"/>
        <v>152270</v>
      </c>
      <c r="CW46" s="219">
        <f t="shared" si="17"/>
        <v>3502038</v>
      </c>
      <c r="CX46" s="219">
        <f t="shared" si="17"/>
        <v>2221801</v>
      </c>
      <c r="CY46" s="219">
        <f t="shared" si="17"/>
        <v>387672</v>
      </c>
      <c r="CZ46" s="219">
        <f t="shared" si="17"/>
        <v>503200</v>
      </c>
      <c r="DA46" s="219">
        <f t="shared" si="17"/>
        <v>36601</v>
      </c>
      <c r="DB46" s="219">
        <f t="shared" si="17"/>
        <v>932464</v>
      </c>
      <c r="DC46" s="219">
        <f t="shared" si="17"/>
        <v>40293</v>
      </c>
      <c r="DD46" s="219">
        <f t="shared" si="17"/>
        <v>14112</v>
      </c>
      <c r="DE46" s="219">
        <f t="shared" si="17"/>
        <v>35958</v>
      </c>
      <c r="DF46" s="219">
        <f t="shared" si="17"/>
        <v>203389</v>
      </c>
      <c r="DG46" s="219">
        <f t="shared" si="17"/>
        <v>45837825</v>
      </c>
      <c r="DH46" s="219"/>
      <c r="DI46" s="205" t="s">
        <v>12</v>
      </c>
      <c r="DJ46" s="219">
        <f t="shared" ref="DJ46:FK46" si="18">DJ19+DJ21+DJ22</f>
        <v>14467937</v>
      </c>
      <c r="DK46" s="219">
        <f t="shared" si="18"/>
        <v>55182</v>
      </c>
      <c r="DL46" s="219">
        <f t="shared" si="18"/>
        <v>250536</v>
      </c>
      <c r="DM46" s="219">
        <f t="shared" si="18"/>
        <v>89310</v>
      </c>
      <c r="DN46" s="219">
        <f t="shared" si="18"/>
        <v>90932</v>
      </c>
      <c r="DO46" s="219">
        <f t="shared" si="18"/>
        <v>57617</v>
      </c>
      <c r="DP46" s="219">
        <f t="shared" si="18"/>
        <v>749893</v>
      </c>
      <c r="DQ46" s="219">
        <f t="shared" si="18"/>
        <v>184047</v>
      </c>
      <c r="DR46" s="219">
        <f t="shared" si="18"/>
        <v>121059</v>
      </c>
      <c r="DS46" s="219">
        <f t="shared" si="18"/>
        <v>424995</v>
      </c>
      <c r="DT46" s="219">
        <f t="shared" si="18"/>
        <v>400395</v>
      </c>
      <c r="DU46" s="219">
        <f t="shared" si="18"/>
        <v>475028</v>
      </c>
      <c r="DV46" s="219">
        <f t="shared" si="18"/>
        <v>59356</v>
      </c>
      <c r="DW46" s="219">
        <f t="shared" si="18"/>
        <v>58975</v>
      </c>
      <c r="DX46" s="219">
        <f t="shared" si="18"/>
        <v>896920</v>
      </c>
      <c r="DY46" s="219">
        <f t="shared" si="18"/>
        <v>202499</v>
      </c>
      <c r="DZ46" s="219">
        <f t="shared" si="18"/>
        <v>337869</v>
      </c>
      <c r="EA46" s="219">
        <f t="shared" si="18"/>
        <v>9767462</v>
      </c>
      <c r="EB46" s="219">
        <f t="shared" si="18"/>
        <v>21447</v>
      </c>
      <c r="EC46" s="219">
        <f t="shared" si="18"/>
        <v>279597</v>
      </c>
      <c r="ED46" s="219">
        <f t="shared" si="18"/>
        <v>0</v>
      </c>
      <c r="EE46" s="219">
        <f t="shared" si="18"/>
        <v>233</v>
      </c>
      <c r="EF46" s="219">
        <f t="shared" si="18"/>
        <v>11488</v>
      </c>
      <c r="EG46" s="219">
        <f t="shared" si="18"/>
        <v>34249</v>
      </c>
      <c r="EH46" s="219">
        <f t="shared" si="18"/>
        <v>1006164</v>
      </c>
      <c r="EI46" s="219">
        <f t="shared" si="18"/>
        <v>10947</v>
      </c>
      <c r="EJ46" s="219">
        <f t="shared" si="18"/>
        <v>4606</v>
      </c>
      <c r="EK46" s="219">
        <f t="shared" si="18"/>
        <v>5577</v>
      </c>
      <c r="EL46" s="219">
        <f t="shared" si="18"/>
        <v>0</v>
      </c>
      <c r="EM46" s="219">
        <f t="shared" si="18"/>
        <v>6392</v>
      </c>
      <c r="EN46" s="219">
        <f t="shared" si="18"/>
        <v>5091</v>
      </c>
      <c r="EO46" s="219">
        <f t="shared" si="18"/>
        <v>0</v>
      </c>
      <c r="EP46" s="219">
        <f t="shared" si="18"/>
        <v>3105</v>
      </c>
      <c r="EQ46" s="219">
        <f t="shared" si="18"/>
        <v>0</v>
      </c>
      <c r="ER46" s="219">
        <f t="shared" si="18"/>
        <v>1721</v>
      </c>
      <c r="ES46" s="219">
        <f t="shared" si="18"/>
        <v>1089573</v>
      </c>
      <c r="ET46" s="219">
        <f t="shared" si="18"/>
        <v>11549</v>
      </c>
      <c r="EU46" s="219">
        <f t="shared" si="18"/>
        <v>282</v>
      </c>
      <c r="EV46" s="219">
        <f t="shared" si="18"/>
        <v>1139</v>
      </c>
      <c r="EW46" s="219">
        <f t="shared" si="18"/>
        <v>0</v>
      </c>
      <c r="EX46" s="219">
        <f t="shared" si="18"/>
        <v>0</v>
      </c>
      <c r="EY46" s="219">
        <f t="shared" si="18"/>
        <v>55481</v>
      </c>
      <c r="EZ46" s="219">
        <f t="shared" si="18"/>
        <v>782</v>
      </c>
      <c r="FA46" s="219">
        <f t="shared" si="18"/>
        <v>547922</v>
      </c>
      <c r="FB46" s="219">
        <f t="shared" si="18"/>
        <v>1664901</v>
      </c>
      <c r="FC46" s="219">
        <f t="shared" si="18"/>
        <v>9833</v>
      </c>
      <c r="FD46" s="219">
        <f t="shared" si="18"/>
        <v>210745</v>
      </c>
      <c r="FE46" s="219">
        <f t="shared" si="18"/>
        <v>112803</v>
      </c>
      <c r="FF46" s="219">
        <f t="shared" si="18"/>
        <v>736701</v>
      </c>
      <c r="FG46" s="219">
        <f t="shared" si="18"/>
        <v>2928</v>
      </c>
      <c r="FH46" s="219">
        <f t="shared" si="18"/>
        <v>0</v>
      </c>
      <c r="FI46" s="219">
        <f t="shared" si="18"/>
        <v>1494</v>
      </c>
      <c r="FJ46" s="219">
        <f t="shared" si="18"/>
        <v>11874</v>
      </c>
      <c r="FK46" s="219">
        <f t="shared" si="18"/>
        <v>18981126</v>
      </c>
    </row>
    <row r="47" spans="1:167" s="171" customFormat="1" x14ac:dyDescent="0.35">
      <c r="A47" s="205" t="s">
        <v>11</v>
      </c>
      <c r="B47" s="219">
        <f t="shared" ref="B47:BC47" si="19">B41+B43+B44+B45</f>
        <v>16542958</v>
      </c>
      <c r="C47" s="219">
        <f t="shared" si="19"/>
        <v>129129</v>
      </c>
      <c r="D47" s="219">
        <f t="shared" si="19"/>
        <v>313735</v>
      </c>
      <c r="E47" s="219">
        <f t="shared" si="19"/>
        <v>105628</v>
      </c>
      <c r="F47" s="219">
        <f t="shared" si="19"/>
        <v>114019</v>
      </c>
      <c r="G47" s="219">
        <f t="shared" si="19"/>
        <v>129727</v>
      </c>
      <c r="H47" s="219">
        <f t="shared" si="19"/>
        <v>1186025</v>
      </c>
      <c r="I47" s="219">
        <f t="shared" si="19"/>
        <v>246966</v>
      </c>
      <c r="J47" s="219">
        <f t="shared" si="19"/>
        <v>138585</v>
      </c>
      <c r="K47" s="219">
        <f t="shared" si="19"/>
        <v>500186</v>
      </c>
      <c r="L47" s="219">
        <f t="shared" si="19"/>
        <v>432269</v>
      </c>
      <c r="M47" s="219">
        <f t="shared" si="19"/>
        <v>706262</v>
      </c>
      <c r="N47" s="219">
        <f t="shared" si="19"/>
        <v>101098</v>
      </c>
      <c r="O47" s="219">
        <f t="shared" si="19"/>
        <v>70480</v>
      </c>
      <c r="P47" s="219">
        <f t="shared" si="19"/>
        <v>1164402</v>
      </c>
      <c r="Q47" s="219">
        <f t="shared" si="19"/>
        <v>327045</v>
      </c>
      <c r="R47" s="219">
        <f t="shared" si="19"/>
        <v>457252</v>
      </c>
      <c r="S47" s="219">
        <f t="shared" si="19"/>
        <v>10009707</v>
      </c>
      <c r="T47" s="219">
        <f t="shared" si="19"/>
        <v>64032</v>
      </c>
      <c r="U47" s="219">
        <f t="shared" si="19"/>
        <v>475540</v>
      </c>
      <c r="V47" s="219">
        <f t="shared" si="19"/>
        <v>281236</v>
      </c>
      <c r="W47" s="219">
        <f t="shared" si="19"/>
        <v>9543</v>
      </c>
      <c r="X47" s="219">
        <f t="shared" si="19"/>
        <v>317248</v>
      </c>
      <c r="Y47" s="219">
        <f t="shared" si="19"/>
        <v>63732</v>
      </c>
      <c r="Z47" s="219">
        <f t="shared" si="19"/>
        <v>1098369</v>
      </c>
      <c r="AA47" s="219">
        <f t="shared" si="19"/>
        <v>54828</v>
      </c>
      <c r="AB47" s="219">
        <f t="shared" si="19"/>
        <v>25001</v>
      </c>
      <c r="AC47" s="219">
        <f t="shared" si="19"/>
        <v>9225</v>
      </c>
      <c r="AD47" s="219">
        <f t="shared" si="19"/>
        <v>23051</v>
      </c>
      <c r="AE47" s="219">
        <f t="shared" si="19"/>
        <v>126590</v>
      </c>
      <c r="AF47" s="219">
        <f t="shared" si="19"/>
        <v>43867</v>
      </c>
      <c r="AG47" s="219">
        <f t="shared" si="19"/>
        <v>16562</v>
      </c>
      <c r="AH47" s="219">
        <f t="shared" si="19"/>
        <v>8439</v>
      </c>
      <c r="AI47" s="219">
        <f t="shared" si="19"/>
        <v>6200</v>
      </c>
      <c r="AJ47" s="219">
        <f t="shared" si="19"/>
        <v>12984</v>
      </c>
      <c r="AK47" s="219">
        <f t="shared" si="19"/>
        <v>2096875</v>
      </c>
      <c r="AL47" s="219">
        <f t="shared" si="19"/>
        <v>78997</v>
      </c>
      <c r="AM47" s="219">
        <f t="shared" si="19"/>
        <v>87789</v>
      </c>
      <c r="AN47" s="219">
        <f t="shared" si="19"/>
        <v>28554</v>
      </c>
      <c r="AO47" s="219">
        <f t="shared" si="19"/>
        <v>260913</v>
      </c>
      <c r="AP47" s="219">
        <f t="shared" si="19"/>
        <v>132944</v>
      </c>
      <c r="AQ47" s="219">
        <f t="shared" si="19"/>
        <v>316734</v>
      </c>
      <c r="AR47" s="219">
        <f t="shared" si="19"/>
        <v>152379</v>
      </c>
      <c r="AS47" s="219">
        <f t="shared" si="19"/>
        <v>4327841</v>
      </c>
      <c r="AT47" s="219">
        <f t="shared" si="19"/>
        <v>3380049</v>
      </c>
      <c r="AU47" s="219">
        <f t="shared" si="19"/>
        <v>85319</v>
      </c>
      <c r="AV47" s="219">
        <f t="shared" si="19"/>
        <v>909030</v>
      </c>
      <c r="AW47" s="219">
        <f t="shared" si="19"/>
        <v>153268</v>
      </c>
      <c r="AX47" s="219">
        <f t="shared" si="19"/>
        <v>1136523</v>
      </c>
      <c r="AY47" s="219">
        <f t="shared" si="19"/>
        <v>50800</v>
      </c>
      <c r="AZ47" s="219">
        <f t="shared" si="19"/>
        <v>19084</v>
      </c>
      <c r="BA47" s="219">
        <f t="shared" si="19"/>
        <v>83703</v>
      </c>
      <c r="BB47" s="219">
        <f t="shared" si="19"/>
        <v>1259160</v>
      </c>
      <c r="BC47" s="219">
        <f t="shared" si="19"/>
        <v>31232049</v>
      </c>
      <c r="BE47" s="205" t="s">
        <v>11</v>
      </c>
      <c r="BF47" s="219">
        <f t="shared" ref="BF47:DG47" si="20">BF41+BF43+BF44+BF45</f>
        <v>2083069</v>
      </c>
      <c r="BG47" s="219">
        <f t="shared" si="20"/>
        <v>65603</v>
      </c>
      <c r="BH47" s="219">
        <f t="shared" si="20"/>
        <v>66431</v>
      </c>
      <c r="BI47" s="219">
        <f t="shared" si="20"/>
        <v>19127</v>
      </c>
      <c r="BJ47" s="219">
        <f t="shared" si="20"/>
        <v>23335</v>
      </c>
      <c r="BK47" s="219">
        <f t="shared" si="20"/>
        <v>74782</v>
      </c>
      <c r="BL47" s="219">
        <f t="shared" si="20"/>
        <v>423322</v>
      </c>
      <c r="BM47" s="219">
        <f t="shared" si="20"/>
        <v>52227</v>
      </c>
      <c r="BN47" s="219">
        <f t="shared" si="20"/>
        <v>4537</v>
      </c>
      <c r="BO47" s="219">
        <f t="shared" si="20"/>
        <v>66091</v>
      </c>
      <c r="BP47" s="219">
        <f t="shared" si="20"/>
        <v>49938</v>
      </c>
      <c r="BQ47" s="219">
        <f t="shared" si="20"/>
        <v>233644</v>
      </c>
      <c r="BR47" s="219">
        <f t="shared" si="20"/>
        <v>43060</v>
      </c>
      <c r="BS47" s="219">
        <f t="shared" si="20"/>
        <v>12163</v>
      </c>
      <c r="BT47" s="219">
        <f t="shared" si="20"/>
        <v>289275</v>
      </c>
      <c r="BU47" s="219">
        <f t="shared" si="20"/>
        <v>123375</v>
      </c>
      <c r="BV47" s="219">
        <f t="shared" si="20"/>
        <v>130032</v>
      </c>
      <c r="BW47" s="219">
        <f t="shared" si="20"/>
        <v>236390</v>
      </c>
      <c r="BX47" s="219">
        <f t="shared" si="20"/>
        <v>42573</v>
      </c>
      <c r="BY47" s="219">
        <f t="shared" si="20"/>
        <v>192767</v>
      </c>
      <c r="BZ47" s="219">
        <f t="shared" si="20"/>
        <v>281236</v>
      </c>
      <c r="CA47" s="219">
        <f t="shared" si="20"/>
        <v>9397</v>
      </c>
      <c r="CB47" s="219">
        <f t="shared" si="20"/>
        <v>305549</v>
      </c>
      <c r="CC47" s="219">
        <f t="shared" si="20"/>
        <v>29845</v>
      </c>
      <c r="CD47" s="219">
        <f t="shared" si="20"/>
        <v>35139</v>
      </c>
      <c r="CE47" s="219">
        <f t="shared" si="20"/>
        <v>44075</v>
      </c>
      <c r="CF47" s="219">
        <f t="shared" si="20"/>
        <v>20336</v>
      </c>
      <c r="CG47" s="219">
        <f t="shared" si="20"/>
        <v>3291</v>
      </c>
      <c r="CH47" s="219">
        <f t="shared" si="20"/>
        <v>23051</v>
      </c>
      <c r="CI47" s="219">
        <f t="shared" si="20"/>
        <v>120878</v>
      </c>
      <c r="CJ47" s="219">
        <f t="shared" si="20"/>
        <v>38697</v>
      </c>
      <c r="CK47" s="219">
        <f t="shared" si="20"/>
        <v>16562</v>
      </c>
      <c r="CL47" s="219">
        <f t="shared" si="20"/>
        <v>5345</v>
      </c>
      <c r="CM47" s="219">
        <f t="shared" si="20"/>
        <v>6200</v>
      </c>
      <c r="CN47" s="219">
        <f t="shared" si="20"/>
        <v>11525</v>
      </c>
      <c r="CO47" s="219">
        <f t="shared" si="20"/>
        <v>951126</v>
      </c>
      <c r="CP47" s="219">
        <f t="shared" si="20"/>
        <v>73206</v>
      </c>
      <c r="CQ47" s="219">
        <f t="shared" si="20"/>
        <v>87340</v>
      </c>
      <c r="CR47" s="219">
        <f t="shared" si="20"/>
        <v>27383</v>
      </c>
      <c r="CS47" s="219">
        <f t="shared" si="20"/>
        <v>260913</v>
      </c>
      <c r="CT47" s="219">
        <f t="shared" si="20"/>
        <v>132944</v>
      </c>
      <c r="CU47" s="219">
        <f t="shared" si="20"/>
        <v>260551</v>
      </c>
      <c r="CV47" s="219">
        <f t="shared" si="20"/>
        <v>151620</v>
      </c>
      <c r="CW47" s="219">
        <f t="shared" si="20"/>
        <v>3781672</v>
      </c>
      <c r="CX47" s="219">
        <f t="shared" si="20"/>
        <v>1754781</v>
      </c>
      <c r="CY47" s="219">
        <f t="shared" si="20"/>
        <v>75295</v>
      </c>
      <c r="CZ47" s="219">
        <f t="shared" si="20"/>
        <v>612544</v>
      </c>
      <c r="DA47" s="219">
        <f t="shared" si="20"/>
        <v>32801</v>
      </c>
      <c r="DB47" s="219">
        <f t="shared" si="20"/>
        <v>471141</v>
      </c>
      <c r="DC47" s="219">
        <f t="shared" si="20"/>
        <v>45444</v>
      </c>
      <c r="DD47" s="219">
        <f t="shared" si="20"/>
        <v>19084</v>
      </c>
      <c r="DE47" s="219">
        <f t="shared" si="20"/>
        <v>82615</v>
      </c>
      <c r="DF47" s="219">
        <f t="shared" si="20"/>
        <v>1247320</v>
      </c>
      <c r="DG47" s="219">
        <f t="shared" si="20"/>
        <v>12216452</v>
      </c>
      <c r="DH47" s="219"/>
      <c r="DI47" s="205" t="s">
        <v>11</v>
      </c>
      <c r="DJ47" s="219">
        <f t="shared" ref="DJ47:FK47" si="21">DJ41+DJ43+DJ44+DJ45</f>
        <v>14459889</v>
      </c>
      <c r="DK47" s="219">
        <f t="shared" si="21"/>
        <v>63526</v>
      </c>
      <c r="DL47" s="219">
        <f t="shared" si="21"/>
        <v>247304</v>
      </c>
      <c r="DM47" s="219">
        <f t="shared" si="21"/>
        <v>86501</v>
      </c>
      <c r="DN47" s="219">
        <f t="shared" si="21"/>
        <v>90684</v>
      </c>
      <c r="DO47" s="219">
        <f t="shared" si="21"/>
        <v>54945</v>
      </c>
      <c r="DP47" s="219">
        <f t="shared" si="21"/>
        <v>762703</v>
      </c>
      <c r="DQ47" s="219">
        <f t="shared" si="21"/>
        <v>194739</v>
      </c>
      <c r="DR47" s="219">
        <f t="shared" si="21"/>
        <v>134048</v>
      </c>
      <c r="DS47" s="219">
        <f t="shared" si="21"/>
        <v>434095</v>
      </c>
      <c r="DT47" s="219">
        <f t="shared" si="21"/>
        <v>382331</v>
      </c>
      <c r="DU47" s="219">
        <f t="shared" si="21"/>
        <v>472618</v>
      </c>
      <c r="DV47" s="219">
        <f t="shared" si="21"/>
        <v>58038</v>
      </c>
      <c r="DW47" s="219">
        <f t="shared" si="21"/>
        <v>58317</v>
      </c>
      <c r="DX47" s="219">
        <f t="shared" si="21"/>
        <v>875127</v>
      </c>
      <c r="DY47" s="219">
        <f t="shared" si="21"/>
        <v>203670</v>
      </c>
      <c r="DZ47" s="219">
        <f t="shared" si="21"/>
        <v>327220</v>
      </c>
      <c r="EA47" s="219">
        <f t="shared" si="21"/>
        <v>9773317</v>
      </c>
      <c r="EB47" s="219">
        <f t="shared" si="21"/>
        <v>21459</v>
      </c>
      <c r="EC47" s="219">
        <f t="shared" si="21"/>
        <v>282773</v>
      </c>
      <c r="ED47" s="219">
        <f t="shared" si="21"/>
        <v>0</v>
      </c>
      <c r="EE47" s="219">
        <f t="shared" si="21"/>
        <v>146</v>
      </c>
      <c r="EF47" s="219">
        <f t="shared" si="21"/>
        <v>11699</v>
      </c>
      <c r="EG47" s="219">
        <f t="shared" si="21"/>
        <v>33887</v>
      </c>
      <c r="EH47" s="219">
        <f t="shared" si="21"/>
        <v>1063230</v>
      </c>
      <c r="EI47" s="219">
        <f t="shared" si="21"/>
        <v>10753</v>
      </c>
      <c r="EJ47" s="219">
        <f t="shared" si="21"/>
        <v>4665</v>
      </c>
      <c r="EK47" s="219">
        <f t="shared" si="21"/>
        <v>5934</v>
      </c>
      <c r="EL47" s="219">
        <f t="shared" si="21"/>
        <v>0</v>
      </c>
      <c r="EM47" s="219">
        <f t="shared" si="21"/>
        <v>5712</v>
      </c>
      <c r="EN47" s="219">
        <f t="shared" si="21"/>
        <v>5170</v>
      </c>
      <c r="EO47" s="219">
        <f t="shared" si="21"/>
        <v>0</v>
      </c>
      <c r="EP47" s="219">
        <f t="shared" si="21"/>
        <v>3094</v>
      </c>
      <c r="EQ47" s="219">
        <f t="shared" si="21"/>
        <v>0</v>
      </c>
      <c r="ER47" s="219">
        <f t="shared" si="21"/>
        <v>1459</v>
      </c>
      <c r="ES47" s="219">
        <f t="shared" si="21"/>
        <v>1145749</v>
      </c>
      <c r="ET47" s="219">
        <f t="shared" si="21"/>
        <v>5791</v>
      </c>
      <c r="EU47" s="219">
        <f t="shared" si="21"/>
        <v>449</v>
      </c>
      <c r="EV47" s="219">
        <f t="shared" si="21"/>
        <v>1171</v>
      </c>
      <c r="EW47" s="219">
        <f t="shared" si="21"/>
        <v>0</v>
      </c>
      <c r="EX47" s="219">
        <f t="shared" si="21"/>
        <v>0</v>
      </c>
      <c r="EY47" s="219">
        <f t="shared" si="21"/>
        <v>56183</v>
      </c>
      <c r="EZ47" s="219">
        <f t="shared" si="21"/>
        <v>759</v>
      </c>
      <c r="FA47" s="219">
        <f t="shared" si="21"/>
        <v>546169</v>
      </c>
      <c r="FB47" s="219">
        <f t="shared" si="21"/>
        <v>1625268</v>
      </c>
      <c r="FC47" s="219">
        <f t="shared" si="21"/>
        <v>10024</v>
      </c>
      <c r="FD47" s="219">
        <f t="shared" si="21"/>
        <v>296486</v>
      </c>
      <c r="FE47" s="219">
        <f t="shared" si="21"/>
        <v>120467</v>
      </c>
      <c r="FF47" s="219">
        <f t="shared" si="21"/>
        <v>665382</v>
      </c>
      <c r="FG47" s="219">
        <f t="shared" si="21"/>
        <v>5356</v>
      </c>
      <c r="FH47" s="219">
        <f t="shared" si="21"/>
        <v>0</v>
      </c>
      <c r="FI47" s="219">
        <f t="shared" si="21"/>
        <v>1088</v>
      </c>
      <c r="FJ47" s="219">
        <f t="shared" si="21"/>
        <v>11840</v>
      </c>
      <c r="FK47" s="219">
        <f t="shared" si="21"/>
        <v>19015597</v>
      </c>
    </row>
    <row r="48" spans="1:167" s="171" customFormat="1" x14ac:dyDescent="0.35">
      <c r="A48" s="205" t="s">
        <v>10</v>
      </c>
      <c r="B48" s="219">
        <f t="shared" ref="B48:BC48" si="22">B46-B47</f>
        <v>19995007</v>
      </c>
      <c r="C48" s="219">
        <f t="shared" si="22"/>
        <v>524637</v>
      </c>
      <c r="D48" s="219">
        <f t="shared" si="22"/>
        <v>891628</v>
      </c>
      <c r="E48" s="219">
        <f t="shared" si="22"/>
        <v>337525</v>
      </c>
      <c r="F48" s="219">
        <f t="shared" si="22"/>
        <v>342200</v>
      </c>
      <c r="G48" s="219">
        <f t="shared" si="22"/>
        <v>332283</v>
      </c>
      <c r="H48" s="219">
        <f t="shared" si="22"/>
        <v>1851130</v>
      </c>
      <c r="I48" s="219">
        <f t="shared" si="22"/>
        <v>454022</v>
      </c>
      <c r="J48" s="219">
        <f t="shared" si="22"/>
        <v>90809</v>
      </c>
      <c r="K48" s="219">
        <f t="shared" si="22"/>
        <v>857582</v>
      </c>
      <c r="L48" s="219">
        <f t="shared" si="22"/>
        <v>1054526</v>
      </c>
      <c r="M48" s="219">
        <f t="shared" si="22"/>
        <v>1193770</v>
      </c>
      <c r="N48" s="219">
        <f t="shared" si="22"/>
        <v>565339</v>
      </c>
      <c r="O48" s="219">
        <f t="shared" si="22"/>
        <v>220135</v>
      </c>
      <c r="P48" s="219">
        <f t="shared" si="22"/>
        <v>2324875</v>
      </c>
      <c r="Q48" s="219">
        <f t="shared" si="22"/>
        <v>492791</v>
      </c>
      <c r="R48" s="219">
        <f t="shared" si="22"/>
        <v>910266</v>
      </c>
      <c r="S48" s="219">
        <f t="shared" si="22"/>
        <v>7336571</v>
      </c>
      <c r="T48" s="219">
        <f t="shared" si="22"/>
        <v>78780</v>
      </c>
      <c r="U48" s="219">
        <f t="shared" si="22"/>
        <v>660775</v>
      </c>
      <c r="V48" s="219">
        <f t="shared" si="22"/>
        <v>2954901</v>
      </c>
      <c r="W48" s="219">
        <f t="shared" si="22"/>
        <v>365736</v>
      </c>
      <c r="X48" s="219">
        <f t="shared" si="22"/>
        <v>5265438</v>
      </c>
      <c r="Y48" s="219">
        <f t="shared" si="22"/>
        <v>665442</v>
      </c>
      <c r="Z48" s="219">
        <f t="shared" si="22"/>
        <v>320534</v>
      </c>
      <c r="AA48" s="219">
        <f t="shared" si="22"/>
        <v>132010</v>
      </c>
      <c r="AB48" s="219">
        <f t="shared" si="22"/>
        <v>71161</v>
      </c>
      <c r="AC48" s="219">
        <f t="shared" si="22"/>
        <v>11983</v>
      </c>
      <c r="AD48" s="219">
        <f t="shared" si="22"/>
        <v>323465</v>
      </c>
      <c r="AE48" s="219">
        <f t="shared" si="22"/>
        <v>655640</v>
      </c>
      <c r="AF48" s="219">
        <f t="shared" si="22"/>
        <v>184520</v>
      </c>
      <c r="AG48" s="219">
        <f t="shared" si="22"/>
        <v>128526</v>
      </c>
      <c r="AH48" s="219">
        <f t="shared" si="22"/>
        <v>74092</v>
      </c>
      <c r="AI48" s="219">
        <f t="shared" si="22"/>
        <v>72896</v>
      </c>
      <c r="AJ48" s="219">
        <f t="shared" si="22"/>
        <v>145860</v>
      </c>
      <c r="AK48" s="219">
        <f t="shared" si="22"/>
        <v>11372204</v>
      </c>
      <c r="AL48" s="219">
        <f t="shared" si="22"/>
        <v>258592</v>
      </c>
      <c r="AM48" s="219">
        <f t="shared" si="22"/>
        <v>3494</v>
      </c>
      <c r="AN48" s="219">
        <f t="shared" si="22"/>
        <v>57955</v>
      </c>
      <c r="AO48" s="219">
        <f t="shared" si="22"/>
        <v>896630</v>
      </c>
      <c r="AP48" s="219">
        <f t="shared" si="22"/>
        <v>262641</v>
      </c>
      <c r="AQ48" s="219">
        <f t="shared" si="22"/>
        <v>443117</v>
      </c>
      <c r="AR48" s="219">
        <f t="shared" si="22"/>
        <v>673</v>
      </c>
      <c r="AS48" s="219">
        <f t="shared" si="22"/>
        <v>-277881</v>
      </c>
      <c r="AT48" s="219">
        <f t="shared" si="22"/>
        <v>506653</v>
      </c>
      <c r="AU48" s="219">
        <f t="shared" si="22"/>
        <v>312186</v>
      </c>
      <c r="AV48" s="219">
        <f t="shared" si="22"/>
        <v>-195085</v>
      </c>
      <c r="AW48" s="219">
        <f t="shared" si="22"/>
        <v>-3864</v>
      </c>
      <c r="AX48" s="219">
        <f t="shared" si="22"/>
        <v>532642</v>
      </c>
      <c r="AY48" s="219">
        <f t="shared" si="22"/>
        <v>-7579</v>
      </c>
      <c r="AZ48" s="219">
        <f t="shared" si="22"/>
        <v>-4972</v>
      </c>
      <c r="BA48" s="219">
        <f t="shared" si="22"/>
        <v>-46251</v>
      </c>
      <c r="BB48" s="219">
        <f t="shared" si="22"/>
        <v>-1043897</v>
      </c>
      <c r="BC48" s="219">
        <f t="shared" si="22"/>
        <v>33586902</v>
      </c>
      <c r="BE48" s="205" t="s">
        <v>10</v>
      </c>
      <c r="BF48" s="219">
        <f t="shared" ref="BF48:DG48" si="23">BF46-BF47</f>
        <v>19986959</v>
      </c>
      <c r="BG48" s="219">
        <f t="shared" si="23"/>
        <v>532981</v>
      </c>
      <c r="BH48" s="219">
        <f t="shared" si="23"/>
        <v>888396</v>
      </c>
      <c r="BI48" s="219">
        <f t="shared" si="23"/>
        <v>334716</v>
      </c>
      <c r="BJ48" s="219">
        <f t="shared" si="23"/>
        <v>341952</v>
      </c>
      <c r="BK48" s="219">
        <f t="shared" si="23"/>
        <v>329611</v>
      </c>
      <c r="BL48" s="219">
        <f t="shared" si="23"/>
        <v>1863940</v>
      </c>
      <c r="BM48" s="219">
        <f t="shared" si="23"/>
        <v>464714</v>
      </c>
      <c r="BN48" s="219">
        <f t="shared" si="23"/>
        <v>103798</v>
      </c>
      <c r="BO48" s="219">
        <f t="shared" si="23"/>
        <v>866682</v>
      </c>
      <c r="BP48" s="219">
        <f t="shared" si="23"/>
        <v>1036462</v>
      </c>
      <c r="BQ48" s="219">
        <f t="shared" si="23"/>
        <v>1191360</v>
      </c>
      <c r="BR48" s="219">
        <f t="shared" si="23"/>
        <v>564021</v>
      </c>
      <c r="BS48" s="219">
        <f t="shared" si="23"/>
        <v>219477</v>
      </c>
      <c r="BT48" s="219">
        <f t="shared" si="23"/>
        <v>2303082</v>
      </c>
      <c r="BU48" s="219">
        <f t="shared" si="23"/>
        <v>493962</v>
      </c>
      <c r="BV48" s="219">
        <f t="shared" si="23"/>
        <v>899617</v>
      </c>
      <c r="BW48" s="219">
        <f t="shared" si="23"/>
        <v>7342426</v>
      </c>
      <c r="BX48" s="219">
        <f t="shared" si="23"/>
        <v>78792</v>
      </c>
      <c r="BY48" s="219">
        <f t="shared" si="23"/>
        <v>663951</v>
      </c>
      <c r="BZ48" s="219">
        <f t="shared" si="23"/>
        <v>2954901</v>
      </c>
      <c r="CA48" s="219">
        <f t="shared" si="23"/>
        <v>365649</v>
      </c>
      <c r="CB48" s="219">
        <f t="shared" si="23"/>
        <v>5265649</v>
      </c>
      <c r="CC48" s="219">
        <f t="shared" si="23"/>
        <v>665080</v>
      </c>
      <c r="CD48" s="219">
        <f t="shared" si="23"/>
        <v>377600</v>
      </c>
      <c r="CE48" s="219">
        <f t="shared" si="23"/>
        <v>131816</v>
      </c>
      <c r="CF48" s="219">
        <f t="shared" si="23"/>
        <v>71220</v>
      </c>
      <c r="CG48" s="219">
        <f t="shared" si="23"/>
        <v>12340</v>
      </c>
      <c r="CH48" s="219">
        <f t="shared" si="23"/>
        <v>323465</v>
      </c>
      <c r="CI48" s="219">
        <f t="shared" si="23"/>
        <v>654960</v>
      </c>
      <c r="CJ48" s="219">
        <f t="shared" si="23"/>
        <v>184599</v>
      </c>
      <c r="CK48" s="219">
        <f t="shared" si="23"/>
        <v>128526</v>
      </c>
      <c r="CL48" s="219">
        <f t="shared" si="23"/>
        <v>74081</v>
      </c>
      <c r="CM48" s="219">
        <f t="shared" si="23"/>
        <v>72896</v>
      </c>
      <c r="CN48" s="219">
        <f t="shared" si="23"/>
        <v>145598</v>
      </c>
      <c r="CO48" s="219">
        <f t="shared" si="23"/>
        <v>11428380</v>
      </c>
      <c r="CP48" s="219">
        <f t="shared" si="23"/>
        <v>252834</v>
      </c>
      <c r="CQ48" s="219">
        <f t="shared" si="23"/>
        <v>3661</v>
      </c>
      <c r="CR48" s="219">
        <f t="shared" si="23"/>
        <v>57987</v>
      </c>
      <c r="CS48" s="219">
        <f t="shared" si="23"/>
        <v>896630</v>
      </c>
      <c r="CT48" s="219">
        <f t="shared" si="23"/>
        <v>262641</v>
      </c>
      <c r="CU48" s="219">
        <f t="shared" si="23"/>
        <v>443819</v>
      </c>
      <c r="CV48" s="219">
        <f t="shared" si="23"/>
        <v>650</v>
      </c>
      <c r="CW48" s="219">
        <f t="shared" si="23"/>
        <v>-279634</v>
      </c>
      <c r="CX48" s="219">
        <f t="shared" si="23"/>
        <v>467020</v>
      </c>
      <c r="CY48" s="219">
        <f t="shared" si="23"/>
        <v>312377</v>
      </c>
      <c r="CZ48" s="219">
        <f t="shared" si="23"/>
        <v>-109344</v>
      </c>
      <c r="DA48" s="219">
        <f t="shared" si="23"/>
        <v>3800</v>
      </c>
      <c r="DB48" s="219">
        <f t="shared" si="23"/>
        <v>461323</v>
      </c>
      <c r="DC48" s="219">
        <f t="shared" si="23"/>
        <v>-5151</v>
      </c>
      <c r="DD48" s="219">
        <f t="shared" si="23"/>
        <v>-4972</v>
      </c>
      <c r="DE48" s="219">
        <f t="shared" si="23"/>
        <v>-46657</v>
      </c>
      <c r="DF48" s="219">
        <f t="shared" si="23"/>
        <v>-1043931</v>
      </c>
      <c r="DG48" s="219">
        <f t="shared" si="23"/>
        <v>33621373</v>
      </c>
      <c r="DH48" s="219"/>
      <c r="DI48" s="205" t="s">
        <v>10</v>
      </c>
      <c r="DJ48" s="219">
        <f t="shared" ref="DJ48:FK48" si="24">DJ46-DJ47</f>
        <v>8048</v>
      </c>
      <c r="DK48" s="219">
        <f t="shared" si="24"/>
        <v>-8344</v>
      </c>
      <c r="DL48" s="219">
        <f t="shared" si="24"/>
        <v>3232</v>
      </c>
      <c r="DM48" s="219">
        <f t="shared" si="24"/>
        <v>2809</v>
      </c>
      <c r="DN48" s="219">
        <f t="shared" si="24"/>
        <v>248</v>
      </c>
      <c r="DO48" s="219">
        <f t="shared" si="24"/>
        <v>2672</v>
      </c>
      <c r="DP48" s="219">
        <f t="shared" si="24"/>
        <v>-12810</v>
      </c>
      <c r="DQ48" s="219">
        <f t="shared" si="24"/>
        <v>-10692</v>
      </c>
      <c r="DR48" s="219">
        <f t="shared" si="24"/>
        <v>-12989</v>
      </c>
      <c r="DS48" s="219">
        <f t="shared" si="24"/>
        <v>-9100</v>
      </c>
      <c r="DT48" s="219">
        <f t="shared" si="24"/>
        <v>18064</v>
      </c>
      <c r="DU48" s="219">
        <f t="shared" si="24"/>
        <v>2410</v>
      </c>
      <c r="DV48" s="219">
        <f t="shared" si="24"/>
        <v>1318</v>
      </c>
      <c r="DW48" s="219">
        <f t="shared" si="24"/>
        <v>658</v>
      </c>
      <c r="DX48" s="219">
        <f t="shared" si="24"/>
        <v>21793</v>
      </c>
      <c r="DY48" s="219">
        <f t="shared" si="24"/>
        <v>-1171</v>
      </c>
      <c r="DZ48" s="219">
        <f t="shared" si="24"/>
        <v>10649</v>
      </c>
      <c r="EA48" s="219">
        <f t="shared" si="24"/>
        <v>-5855</v>
      </c>
      <c r="EB48" s="219">
        <f t="shared" si="24"/>
        <v>-12</v>
      </c>
      <c r="EC48" s="219">
        <f t="shared" si="24"/>
        <v>-3176</v>
      </c>
      <c r="ED48" s="219">
        <f t="shared" si="24"/>
        <v>0</v>
      </c>
      <c r="EE48" s="219">
        <f t="shared" si="24"/>
        <v>87</v>
      </c>
      <c r="EF48" s="219">
        <f t="shared" si="24"/>
        <v>-211</v>
      </c>
      <c r="EG48" s="219">
        <f t="shared" si="24"/>
        <v>362</v>
      </c>
      <c r="EH48" s="219">
        <f t="shared" si="24"/>
        <v>-57066</v>
      </c>
      <c r="EI48" s="219">
        <f t="shared" si="24"/>
        <v>194</v>
      </c>
      <c r="EJ48" s="219">
        <f t="shared" si="24"/>
        <v>-59</v>
      </c>
      <c r="EK48" s="219">
        <f t="shared" si="24"/>
        <v>-357</v>
      </c>
      <c r="EL48" s="219">
        <f t="shared" si="24"/>
        <v>0</v>
      </c>
      <c r="EM48" s="219">
        <f t="shared" si="24"/>
        <v>680</v>
      </c>
      <c r="EN48" s="219">
        <f t="shared" si="24"/>
        <v>-79</v>
      </c>
      <c r="EO48" s="219">
        <f t="shared" si="24"/>
        <v>0</v>
      </c>
      <c r="EP48" s="219">
        <f t="shared" si="24"/>
        <v>11</v>
      </c>
      <c r="EQ48" s="219">
        <f t="shared" si="24"/>
        <v>0</v>
      </c>
      <c r="ER48" s="219">
        <f t="shared" si="24"/>
        <v>262</v>
      </c>
      <c r="ES48" s="219">
        <f t="shared" si="24"/>
        <v>-56176</v>
      </c>
      <c r="ET48" s="219">
        <f t="shared" si="24"/>
        <v>5758</v>
      </c>
      <c r="EU48" s="219">
        <f t="shared" si="24"/>
        <v>-167</v>
      </c>
      <c r="EV48" s="219">
        <f t="shared" si="24"/>
        <v>-32</v>
      </c>
      <c r="EW48" s="219">
        <f t="shared" si="24"/>
        <v>0</v>
      </c>
      <c r="EX48" s="219">
        <f t="shared" si="24"/>
        <v>0</v>
      </c>
      <c r="EY48" s="219">
        <f t="shared" si="24"/>
        <v>-702</v>
      </c>
      <c r="EZ48" s="219">
        <f t="shared" si="24"/>
        <v>23</v>
      </c>
      <c r="FA48" s="219">
        <f t="shared" si="24"/>
        <v>1753</v>
      </c>
      <c r="FB48" s="219">
        <f t="shared" si="24"/>
        <v>39633</v>
      </c>
      <c r="FC48" s="219">
        <f t="shared" si="24"/>
        <v>-191</v>
      </c>
      <c r="FD48" s="219">
        <f t="shared" si="24"/>
        <v>-85741</v>
      </c>
      <c r="FE48" s="219">
        <f t="shared" si="24"/>
        <v>-7664</v>
      </c>
      <c r="FF48" s="219">
        <f t="shared" si="24"/>
        <v>71319</v>
      </c>
      <c r="FG48" s="219">
        <f t="shared" si="24"/>
        <v>-2428</v>
      </c>
      <c r="FH48" s="219">
        <f t="shared" si="24"/>
        <v>0</v>
      </c>
      <c r="FI48" s="219">
        <f t="shared" si="24"/>
        <v>406</v>
      </c>
      <c r="FJ48" s="219">
        <f t="shared" si="24"/>
        <v>34</v>
      </c>
      <c r="FK48" s="219">
        <f t="shared" si="24"/>
        <v>-34471</v>
      </c>
    </row>
    <row r="50" spans="1:72" x14ac:dyDescent="0.35">
      <c r="A50" s="201"/>
      <c r="B50" s="201"/>
      <c r="BF50" s="201"/>
      <c r="BT50" s="201"/>
    </row>
    <row r="51" spans="1:72" x14ac:dyDescent="0.35">
      <c r="B51" s="201"/>
      <c r="E51" s="201"/>
    </row>
    <row r="52" spans="1:72" x14ac:dyDescent="0.35">
      <c r="A52" s="220" t="s">
        <v>9</v>
      </c>
      <c r="B52" s="293"/>
      <c r="C52" s="293"/>
      <c r="D52" s="293"/>
      <c r="E52" s="293"/>
      <c r="F52" s="294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04"/>
      <c r="BF52" s="204"/>
    </row>
    <row r="53" spans="1:72" x14ac:dyDescent="0.35">
      <c r="A53" s="171" t="s">
        <v>536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204"/>
      <c r="BF53" s="204"/>
    </row>
    <row r="54" spans="1:72" x14ac:dyDescent="0.35">
      <c r="A54" s="171" t="s">
        <v>517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204"/>
      <c r="BF54" s="204"/>
    </row>
    <row r="55" spans="1:72" x14ac:dyDescent="0.35">
      <c r="BF55"/>
      <c r="BG55"/>
      <c r="BH55"/>
      <c r="BI55"/>
    </row>
    <row r="56" spans="1:72" x14ac:dyDescent="0.35">
      <c r="A56" s="208" t="s">
        <v>499</v>
      </c>
      <c r="B56" s="221" t="s">
        <v>500</v>
      </c>
      <c r="C56" s="221" t="s">
        <v>501</v>
      </c>
      <c r="BF56"/>
      <c r="BG56"/>
      <c r="BH56"/>
      <c r="BI56"/>
    </row>
    <row r="57" spans="1:72" x14ac:dyDescent="0.35">
      <c r="A57" s="203" t="s">
        <v>497</v>
      </c>
      <c r="B57" s="213">
        <f>SUM(P48:S48)</f>
        <v>11064503</v>
      </c>
      <c r="C57" s="290">
        <f>B57/$B$60</f>
        <v>0.58859411593104249</v>
      </c>
      <c r="D57" s="292"/>
      <c r="E57" s="291"/>
      <c r="F57" s="307"/>
      <c r="G57" s="222"/>
      <c r="BF57"/>
      <c r="BG57"/>
      <c r="BH57"/>
      <c r="BI57"/>
      <c r="BK57" s="201"/>
    </row>
    <row r="58" spans="1:72" x14ac:dyDescent="0.35">
      <c r="A58" s="203" t="s">
        <v>498</v>
      </c>
      <c r="B58" s="213">
        <f>SUM(G48:I48,B64)</f>
        <v>3711828</v>
      </c>
      <c r="C58" s="290">
        <f>B58/$B$60</f>
        <v>0.19745668830747204</v>
      </c>
      <c r="D58" s="292"/>
      <c r="E58" s="291"/>
      <c r="F58" s="307"/>
      <c r="G58" s="222"/>
      <c r="BF58"/>
      <c r="BG58"/>
      <c r="BH58"/>
      <c r="BI58"/>
      <c r="BK58" s="201"/>
    </row>
    <row r="59" spans="1:72" x14ac:dyDescent="0.35">
      <c r="A59" s="203" t="s">
        <v>502</v>
      </c>
      <c r="B59" s="223">
        <f>SUM(D48:F48,J48:L48,N48:O48,B65)-B69</f>
        <v>4021857.26</v>
      </c>
      <c r="C59" s="290">
        <f>B59/$B$60</f>
        <v>0.21394919576148561</v>
      </c>
      <c r="D59" s="292"/>
      <c r="E59" s="291"/>
      <c r="F59" s="307"/>
      <c r="G59" s="222"/>
      <c r="BF59"/>
      <c r="BG59"/>
      <c r="BH59"/>
      <c r="BI59"/>
      <c r="BK59" s="201"/>
    </row>
    <row r="60" spans="1:72" x14ac:dyDescent="0.35">
      <c r="A60" s="203" t="s">
        <v>0</v>
      </c>
      <c r="B60" s="219">
        <f>SUM(B57:B59)</f>
        <v>18798188.259999998</v>
      </c>
      <c r="C60" s="224">
        <f>SUM(C57:C59)</f>
        <v>1.0000000000000002</v>
      </c>
      <c r="D60" s="292"/>
      <c r="E60" s="291"/>
      <c r="BF60"/>
      <c r="BG60"/>
      <c r="BH60"/>
      <c r="BI60"/>
      <c r="BK60" s="201"/>
    </row>
    <row r="61" spans="1:72" x14ac:dyDescent="0.35">
      <c r="A61" s="204"/>
      <c r="B61" s="171"/>
      <c r="C61" s="171"/>
      <c r="D61" s="171"/>
      <c r="E61" s="213"/>
      <c r="BF61"/>
      <c r="BG61"/>
      <c r="BH61"/>
      <c r="BI61"/>
    </row>
    <row r="62" spans="1:72" x14ac:dyDescent="0.35">
      <c r="A62" s="233" t="s">
        <v>6</v>
      </c>
      <c r="B62" s="225" t="s">
        <v>500</v>
      </c>
      <c r="E62" s="291"/>
      <c r="BF62"/>
      <c r="BG62"/>
      <c r="BH62"/>
      <c r="BI62"/>
    </row>
    <row r="63" spans="1:72" x14ac:dyDescent="0.35">
      <c r="A63" s="204" t="s">
        <v>0</v>
      </c>
      <c r="B63" s="236">
        <f>M48</f>
        <v>1193770</v>
      </c>
      <c r="E63" s="291"/>
      <c r="BF63"/>
      <c r="BG63"/>
      <c r="BH63"/>
      <c r="BI63"/>
    </row>
    <row r="64" spans="1:72" x14ac:dyDescent="0.35">
      <c r="A64" s="234" t="s">
        <v>5</v>
      </c>
      <c r="B64" s="235">
        <f>B63*0.9</f>
        <v>1074393</v>
      </c>
      <c r="BF64"/>
      <c r="BG64"/>
      <c r="BH64"/>
      <c r="BI64"/>
    </row>
    <row r="65" spans="1:61" x14ac:dyDescent="0.35">
      <c r="A65" s="234" t="s">
        <v>4</v>
      </c>
      <c r="B65" s="235">
        <f>B63*0.1</f>
        <v>119377</v>
      </c>
      <c r="D65" s="223"/>
      <c r="E65" s="213"/>
      <c r="BF65"/>
      <c r="BG65"/>
      <c r="BH65"/>
      <c r="BI65"/>
    </row>
    <row r="66" spans="1:61" x14ac:dyDescent="0.35">
      <c r="A66" s="237"/>
      <c r="B66" s="238"/>
      <c r="D66" s="223"/>
      <c r="E66" s="213"/>
      <c r="BF66"/>
      <c r="BG66"/>
      <c r="BH66"/>
      <c r="BI66"/>
    </row>
    <row r="67" spans="1:61" x14ac:dyDescent="0.35">
      <c r="A67" s="202" t="s">
        <v>511</v>
      </c>
      <c r="B67" s="202" t="s">
        <v>500</v>
      </c>
      <c r="C67" s="202" t="s">
        <v>512</v>
      </c>
      <c r="BF67"/>
      <c r="BG67"/>
      <c r="BH67"/>
      <c r="BI67"/>
    </row>
    <row r="68" spans="1:61" x14ac:dyDescent="0.35">
      <c r="A68" s="204" t="s">
        <v>3</v>
      </c>
      <c r="B68" s="176">
        <f>N48</f>
        <v>565339</v>
      </c>
      <c r="C68" s="213" t="s">
        <v>547</v>
      </c>
      <c r="BF68"/>
      <c r="BG68"/>
      <c r="BH68"/>
      <c r="BI68"/>
    </row>
    <row r="69" spans="1:61" x14ac:dyDescent="0.35">
      <c r="A69" s="204" t="s">
        <v>518</v>
      </c>
      <c r="B69" s="176">
        <v>457263.74</v>
      </c>
      <c r="C69" s="213" t="s">
        <v>548</v>
      </c>
      <c r="D69" s="204"/>
      <c r="E69" s="324"/>
      <c r="BF69"/>
      <c r="BG69"/>
      <c r="BH69"/>
      <c r="BI69"/>
    </row>
    <row r="70" spans="1:61" x14ac:dyDescent="0.35">
      <c r="A70" s="171" t="s">
        <v>2</v>
      </c>
      <c r="B70" s="223">
        <f>T48</f>
        <v>78780</v>
      </c>
      <c r="C70" s="213" t="s">
        <v>547</v>
      </c>
      <c r="D70" s="204"/>
      <c r="E70" s="325"/>
      <c r="BF70"/>
      <c r="BG70"/>
      <c r="BH70"/>
      <c r="BI70"/>
    </row>
    <row r="71" spans="1:61" x14ac:dyDescent="0.35">
      <c r="A71" s="171" t="s">
        <v>1</v>
      </c>
      <c r="B71" s="223">
        <f>U48</f>
        <v>660775</v>
      </c>
      <c r="C71" s="213" t="s">
        <v>547</v>
      </c>
      <c r="D71" s="204"/>
      <c r="BF71"/>
      <c r="BG71"/>
      <c r="BH71"/>
      <c r="BI71"/>
    </row>
    <row r="72" spans="1:61" x14ac:dyDescent="0.35">
      <c r="A72" s="204"/>
      <c r="B72" s="204"/>
      <c r="C72" s="326"/>
      <c r="D72" s="204"/>
      <c r="BF72"/>
      <c r="BG72"/>
      <c r="BH72"/>
      <c r="BI72"/>
    </row>
    <row r="73" spans="1:61" x14ac:dyDescent="0.35">
      <c r="A73" s="165"/>
      <c r="B73" s="201"/>
      <c r="C73" s="176"/>
      <c r="D73" s="204"/>
    </row>
    <row r="74" spans="1:61" x14ac:dyDescent="0.35">
      <c r="B74" s="201"/>
      <c r="C74" s="201"/>
    </row>
    <row r="75" spans="1:61" x14ac:dyDescent="0.35">
      <c r="B75" s="308"/>
    </row>
    <row r="76" spans="1:61" x14ac:dyDescent="0.35">
      <c r="B76" s="201"/>
    </row>
    <row r="77" spans="1:61" x14ac:dyDescent="0.35">
      <c r="B77" s="201"/>
      <c r="D77" s="201"/>
    </row>
    <row r="78" spans="1:61" x14ac:dyDescent="0.35">
      <c r="B78" s="201"/>
    </row>
    <row r="79" spans="1:61" x14ac:dyDescent="0.35">
      <c r="B79" s="201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M93"/>
  <sheetViews>
    <sheetView zoomScale="60" zoomScaleNormal="60" workbookViewId="0"/>
  </sheetViews>
  <sheetFormatPr defaultColWidth="8.33203125" defaultRowHeight="15.5" x14ac:dyDescent="0.35"/>
  <cols>
    <col min="1" max="1" width="18.08203125" style="7" customWidth="1"/>
    <col min="2" max="2" width="20.58203125" style="7" customWidth="1"/>
    <col min="3" max="3" width="18.83203125" style="7" customWidth="1"/>
    <col min="4" max="4" width="32.5" style="7" customWidth="1"/>
    <col min="5" max="5" width="25.75" style="7" customWidth="1"/>
    <col min="6" max="6" width="30.83203125" style="7" customWidth="1"/>
    <col min="7" max="7" width="36.08203125" style="7" customWidth="1"/>
    <col min="8" max="8" width="30" style="7" customWidth="1"/>
    <col min="9" max="9" width="34.58203125" style="7" customWidth="1"/>
    <col min="10" max="10" width="20.58203125" style="7" customWidth="1"/>
    <col min="11" max="11" width="13.83203125" style="7" customWidth="1"/>
    <col min="12" max="12" width="30" style="7" customWidth="1"/>
    <col min="13" max="13" width="35.33203125" style="7" customWidth="1"/>
    <col min="14" max="14" width="31.5" style="7" customWidth="1"/>
    <col min="15" max="15" width="32.33203125" style="7" customWidth="1"/>
    <col min="16" max="16" width="18.58203125" style="7" customWidth="1"/>
    <col min="17" max="17" width="17.33203125" style="7" customWidth="1"/>
    <col min="18" max="18" width="16.5" style="7" bestFit="1" customWidth="1"/>
    <col min="19" max="19" width="17.33203125" style="7" customWidth="1"/>
    <col min="20" max="20" width="18.83203125" style="7" bestFit="1" customWidth="1"/>
    <col min="21" max="21" width="14.58203125" style="7" customWidth="1"/>
    <col min="22" max="22" width="16.08203125" style="12" customWidth="1"/>
    <col min="23" max="23" width="10.33203125" style="12" customWidth="1"/>
    <col min="24" max="24" width="13.08203125" style="12" customWidth="1"/>
    <col min="25" max="25" width="13.83203125" style="12" customWidth="1"/>
    <col min="26" max="27" width="11.83203125" style="12" customWidth="1"/>
    <col min="28" max="28" width="11.08203125" style="12" customWidth="1"/>
    <col min="29" max="29" width="10.58203125" style="12" customWidth="1"/>
    <col min="30" max="30" width="11" style="12" customWidth="1"/>
    <col min="31" max="31" width="6.08203125" style="12" customWidth="1"/>
    <col min="32" max="32" width="10.5" style="12" customWidth="1"/>
    <col min="33" max="33" width="12.33203125" style="12" bestFit="1" customWidth="1"/>
    <col min="34" max="34" width="11.58203125" style="12" customWidth="1"/>
    <col min="35" max="35" width="9.58203125" style="12" customWidth="1"/>
    <col min="36" max="36" width="6.33203125" style="12" bestFit="1" customWidth="1"/>
    <col min="37" max="37" width="8.33203125" style="12"/>
    <col min="38" max="38" width="14.83203125" style="12" bestFit="1" customWidth="1"/>
    <col min="39" max="39" width="9.83203125" style="12" bestFit="1" customWidth="1"/>
    <col min="40" max="40" width="10.58203125" style="12" bestFit="1" customWidth="1"/>
    <col min="41" max="41" width="12.83203125" style="12" bestFit="1" customWidth="1"/>
    <col min="42" max="42" width="11.83203125" style="12" bestFit="1" customWidth="1"/>
    <col min="43" max="43" width="11.5" style="12" bestFit="1" customWidth="1"/>
    <col min="44" max="44" width="11.33203125" style="12" bestFit="1" customWidth="1"/>
    <col min="45" max="45" width="8.58203125" style="12" bestFit="1" customWidth="1"/>
    <col min="46" max="46" width="11.58203125" style="12" bestFit="1" customWidth="1"/>
    <col min="47" max="47" width="12.58203125" style="12" bestFit="1" customWidth="1"/>
    <col min="48" max="48" width="10.58203125" style="12" bestFit="1" customWidth="1"/>
    <col min="49" max="16384" width="8.33203125" style="12"/>
  </cols>
  <sheetData>
    <row r="1" spans="1:39" s="7" customFormat="1" ht="22.5" x14ac:dyDescent="0.45">
      <c r="A1" s="322" t="s">
        <v>816</v>
      </c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 s="7" customFormat="1" x14ac:dyDescent="0.35">
      <c r="A2" s="7" t="str">
        <f>INFO!A2</f>
        <v>VM/KAO 19.1.2023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 s="7" customFormat="1" x14ac:dyDescent="0.35">
      <c r="A3" s="7" t="s">
        <v>818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1:39" s="7" customFormat="1" x14ac:dyDescent="0.35">
      <c r="A4" s="262" t="s">
        <v>817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1:39" s="7" customFormat="1" x14ac:dyDescent="0.35">
      <c r="A5" s="262" t="s">
        <v>819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3"/>
      <c r="L6" s="12"/>
      <c r="M6" s="12"/>
      <c r="N6" s="12"/>
      <c r="O6" s="12"/>
      <c r="P6" s="271"/>
      <c r="Q6" s="272"/>
      <c r="R6" s="272"/>
      <c r="S6" s="272"/>
      <c r="T6" s="272"/>
      <c r="U6" s="11"/>
    </row>
    <row r="7" spans="1:39" s="7" customFormat="1" ht="16" thickBot="1" x14ac:dyDescent="0.4">
      <c r="A7" s="19" t="s">
        <v>494</v>
      </c>
      <c r="B7" s="23"/>
      <c r="C7" s="23"/>
      <c r="D7" s="124"/>
      <c r="E7" s="125"/>
      <c r="F7" s="124"/>
      <c r="G7" s="393"/>
      <c r="H7" s="393"/>
      <c r="I7" s="393"/>
      <c r="J7" s="398"/>
      <c r="K7" s="12"/>
      <c r="L7" s="12"/>
      <c r="M7" s="12"/>
      <c r="N7" s="12"/>
      <c r="O7" s="12"/>
      <c r="P7" s="271"/>
      <c r="Q7" s="272"/>
      <c r="R7" s="272"/>
      <c r="S7" s="272"/>
      <c r="T7" s="272"/>
      <c r="U7" s="2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s="7" customFormat="1" ht="32" thickTop="1" thickBot="1" x14ac:dyDescent="0.4">
      <c r="A8" s="263" t="s">
        <v>446</v>
      </c>
      <c r="B8" s="263" t="s">
        <v>132</v>
      </c>
      <c r="C8" s="263" t="s">
        <v>535</v>
      </c>
      <c r="D8" s="264" t="s">
        <v>464</v>
      </c>
      <c r="E8" s="265" t="s">
        <v>471</v>
      </c>
      <c r="F8" s="264" t="s">
        <v>562</v>
      </c>
      <c r="G8" s="267" t="s">
        <v>563</v>
      </c>
      <c r="H8" s="266" t="s">
        <v>561</v>
      </c>
      <c r="I8" s="397" t="s">
        <v>564</v>
      </c>
      <c r="J8" s="399" t="s">
        <v>805</v>
      </c>
      <c r="K8" s="276"/>
      <c r="L8" s="277"/>
      <c r="M8" s="278"/>
      <c r="N8" s="278"/>
      <c r="O8" s="278"/>
      <c r="P8" s="25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9" s="7" customFormat="1" ht="16" thickTop="1" x14ac:dyDescent="0.35">
      <c r="A9" s="77">
        <v>31</v>
      </c>
      <c r="B9" s="78" t="s">
        <v>129</v>
      </c>
      <c r="C9" s="126">
        <f>Määräytymistekijät!C4</f>
        <v>656920</v>
      </c>
      <c r="D9" s="35">
        <f t="shared" ref="D9:D30" si="0">D62+D36</f>
        <v>2454035741.7880316</v>
      </c>
      <c r="E9" s="35">
        <f t="shared" ref="E9:E31" si="1">D9/C9</f>
        <v>3735.6690948487358</v>
      </c>
      <c r="F9" s="35">
        <f t="shared" ref="F9:F30" si="2">F36+F62</f>
        <v>2228584091.663321</v>
      </c>
      <c r="G9" s="133">
        <f t="shared" ref="G9:G31" si="3">F9/C9</f>
        <v>3392.4741089680952</v>
      </c>
      <c r="H9" s="42">
        <f t="shared" ref="H9:H30" si="4">F9-D9</f>
        <v>-225451650.12471056</v>
      </c>
      <c r="I9" s="400">
        <f t="shared" ref="I9:I30" si="5">G9-E9</f>
        <v>-343.19498588064062</v>
      </c>
      <c r="J9" s="395">
        <f>-Taulukko34[[#This Row],[Muutos laskennallisen rahoituksen ja siirtyvien kustannusten välillä , €]]</f>
        <v>225451650.12471056</v>
      </c>
      <c r="L9" s="281"/>
      <c r="M9" s="281"/>
      <c r="N9" s="281"/>
      <c r="O9" s="281"/>
      <c r="P9" s="284"/>
      <c r="Q9" s="41"/>
      <c r="R9" s="41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9" s="7" customFormat="1" x14ac:dyDescent="0.35">
      <c r="A10" s="77">
        <v>32</v>
      </c>
      <c r="B10" s="78" t="s">
        <v>128</v>
      </c>
      <c r="C10" s="126">
        <f>Määräytymistekijät!C5</f>
        <v>274336</v>
      </c>
      <c r="D10" s="35">
        <f t="shared" si="0"/>
        <v>900365943.71681285</v>
      </c>
      <c r="E10" s="35">
        <f t="shared" si="1"/>
        <v>3281.9824730141609</v>
      </c>
      <c r="F10" s="35">
        <f t="shared" si="2"/>
        <v>906293181.82996118</v>
      </c>
      <c r="G10" s="133">
        <f t="shared" si="3"/>
        <v>3303.5882342454552</v>
      </c>
      <c r="H10" s="42">
        <f t="shared" si="4"/>
        <v>5927238.1131483316</v>
      </c>
      <c r="I10" s="400">
        <f t="shared" si="5"/>
        <v>21.605761231294309</v>
      </c>
      <c r="J10" s="395">
        <f>-Taulukko34[[#This Row],[Muutos laskennallisen rahoituksen ja siirtyvien kustannusten välillä , €]]</f>
        <v>-5927238.1131483316</v>
      </c>
      <c r="L10" s="281"/>
      <c r="M10" s="281"/>
      <c r="N10" s="281"/>
      <c r="O10" s="281"/>
      <c r="P10" s="284"/>
      <c r="Q10" s="41"/>
      <c r="R10" s="4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9" s="7" customFormat="1" x14ac:dyDescent="0.35">
      <c r="A11" s="77">
        <v>33</v>
      </c>
      <c r="B11" s="78" t="s">
        <v>127</v>
      </c>
      <c r="C11" s="126">
        <f>Määräytymistekijät!C6</f>
        <v>473838</v>
      </c>
      <c r="D11" s="35">
        <f t="shared" si="0"/>
        <v>1532831081.7698426</v>
      </c>
      <c r="E11" s="35">
        <f t="shared" si="1"/>
        <v>3234.926455391595</v>
      </c>
      <c r="F11" s="35">
        <f t="shared" si="2"/>
        <v>1527821414.6557982</v>
      </c>
      <c r="G11" s="133">
        <f t="shared" si="3"/>
        <v>3224.3539240326827</v>
      </c>
      <c r="H11" s="42">
        <f t="shared" si="4"/>
        <v>-5009667.1140444279</v>
      </c>
      <c r="I11" s="400">
        <f t="shared" si="5"/>
        <v>-10.572531358912329</v>
      </c>
      <c r="J11" s="395">
        <f>-Taulukko34[[#This Row],[Muutos laskennallisen rahoituksen ja siirtyvien kustannusten välillä , €]]</f>
        <v>5009667.1140444279</v>
      </c>
      <c r="L11" s="281"/>
      <c r="M11" s="281"/>
      <c r="N11" s="281"/>
      <c r="O11" s="281"/>
      <c r="P11" s="284"/>
      <c r="Q11" s="41"/>
      <c r="R11" s="41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9" s="7" customFormat="1" x14ac:dyDescent="0.35">
      <c r="A12" s="77">
        <v>34</v>
      </c>
      <c r="B12" s="78" t="s">
        <v>126</v>
      </c>
      <c r="C12" s="126">
        <f>Määräytymistekijät!C7</f>
        <v>98254</v>
      </c>
      <c r="D12" s="35">
        <f t="shared" si="0"/>
        <v>338277129.37766039</v>
      </c>
      <c r="E12" s="35">
        <f t="shared" si="1"/>
        <v>3442.88404927698</v>
      </c>
      <c r="F12" s="35">
        <f t="shared" si="2"/>
        <v>363148989.67868656</v>
      </c>
      <c r="G12" s="133">
        <f t="shared" si="3"/>
        <v>3696.0224487418991</v>
      </c>
      <c r="H12" s="42">
        <f t="shared" si="4"/>
        <v>24871860.301026165</v>
      </c>
      <c r="I12" s="400">
        <f t="shared" si="5"/>
        <v>253.13839946491908</v>
      </c>
      <c r="J12" s="395">
        <f>-Taulukko34[[#This Row],[Muutos laskennallisen rahoituksen ja siirtyvien kustannusten välillä , €]]</f>
        <v>-24871860.301026165</v>
      </c>
      <c r="L12" s="281"/>
      <c r="M12" s="281"/>
      <c r="N12" s="281"/>
      <c r="O12" s="281"/>
      <c r="P12" s="284"/>
      <c r="Q12" s="41"/>
      <c r="R12" s="41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9" s="11" customFormat="1" x14ac:dyDescent="0.35">
      <c r="A13" s="128">
        <v>35</v>
      </c>
      <c r="B13" s="79" t="s">
        <v>125</v>
      </c>
      <c r="C13" s="129">
        <f>Määräytymistekijät!C8</f>
        <v>199330</v>
      </c>
      <c r="D13" s="38">
        <f t="shared" si="0"/>
        <v>687254026.98484135</v>
      </c>
      <c r="E13" s="38">
        <f t="shared" si="1"/>
        <v>3447.8203330398906</v>
      </c>
      <c r="F13" s="35">
        <f t="shared" si="2"/>
        <v>670516878.51557207</v>
      </c>
      <c r="G13" s="133">
        <f t="shared" si="3"/>
        <v>3363.8533011366681</v>
      </c>
      <c r="H13" s="130">
        <f t="shared" si="4"/>
        <v>-16737148.469269276</v>
      </c>
      <c r="I13" s="400">
        <f t="shared" si="5"/>
        <v>-83.967031903222505</v>
      </c>
      <c r="J13" s="395">
        <f>-Taulukko34[[#This Row],[Muutos laskennallisen rahoituksen ja siirtyvien kustannusten välillä , €]]</f>
        <v>16737148.469269276</v>
      </c>
      <c r="K13" s="7"/>
      <c r="L13" s="281"/>
      <c r="M13" s="281"/>
      <c r="N13" s="281"/>
      <c r="O13" s="281"/>
      <c r="P13" s="132"/>
      <c r="Q13" s="41"/>
      <c r="R13" s="41"/>
    </row>
    <row r="14" spans="1:39" s="7" customFormat="1" x14ac:dyDescent="0.35">
      <c r="A14" s="7">
        <v>2</v>
      </c>
      <c r="B14" s="18" t="s">
        <v>124</v>
      </c>
      <c r="C14" s="126">
        <f>Määräytymistekijät!C9</f>
        <v>481403</v>
      </c>
      <c r="D14" s="35">
        <f t="shared" si="0"/>
        <v>1808410343.9856279</v>
      </c>
      <c r="E14" s="35">
        <f t="shared" si="1"/>
        <v>3756.5414922333844</v>
      </c>
      <c r="F14" s="35">
        <f t="shared" si="2"/>
        <v>1892040629.751231</v>
      </c>
      <c r="G14" s="133">
        <f t="shared" si="3"/>
        <v>3930.2634793535376</v>
      </c>
      <c r="H14" s="42">
        <f t="shared" si="4"/>
        <v>83630285.765603065</v>
      </c>
      <c r="I14" s="400">
        <f t="shared" si="5"/>
        <v>173.72198712015324</v>
      </c>
      <c r="J14" s="395">
        <f>-Taulukko34[[#This Row],[Muutos laskennallisen rahoituksen ja siirtyvien kustannusten välillä , €]]</f>
        <v>-83630285.765603065</v>
      </c>
      <c r="L14" s="281"/>
      <c r="M14" s="281"/>
      <c r="N14" s="281"/>
      <c r="O14" s="281"/>
      <c r="P14" s="284"/>
      <c r="Q14" s="41"/>
      <c r="R14" s="4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9" s="7" customFormat="1" x14ac:dyDescent="0.35">
      <c r="A15" s="7">
        <v>4</v>
      </c>
      <c r="B15" s="18" t="s">
        <v>123</v>
      </c>
      <c r="C15" s="126">
        <f>Määräytymistekijät!C10</f>
        <v>215416</v>
      </c>
      <c r="D15" s="35">
        <f t="shared" si="0"/>
        <v>893899088.10204589</v>
      </c>
      <c r="E15" s="35">
        <f t="shared" si="1"/>
        <v>4149.6411041986012</v>
      </c>
      <c r="F15" s="35">
        <f t="shared" si="2"/>
        <v>873096497.5081718</v>
      </c>
      <c r="G15" s="133">
        <f t="shared" si="3"/>
        <v>4053.0717194088265</v>
      </c>
      <c r="H15" s="42">
        <f t="shared" si="4"/>
        <v>-20802590.593874097</v>
      </c>
      <c r="I15" s="400">
        <f t="shared" si="5"/>
        <v>-96.569384789774631</v>
      </c>
      <c r="J15" s="395">
        <f>-Taulukko34[[#This Row],[Muutos laskennallisen rahoituksen ja siirtyvien kustannusten välillä , €]]</f>
        <v>20802590.593874097</v>
      </c>
      <c r="L15" s="281"/>
      <c r="M15" s="281"/>
      <c r="N15" s="281"/>
      <c r="O15" s="281"/>
      <c r="P15" s="284"/>
      <c r="Q15" s="41"/>
      <c r="R15" s="4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9" s="7" customFormat="1" x14ac:dyDescent="0.35">
      <c r="A16" s="7">
        <v>5</v>
      </c>
      <c r="B16" s="18" t="s">
        <v>122</v>
      </c>
      <c r="C16" s="126">
        <f>Määräytymistekijät!C11</f>
        <v>170577</v>
      </c>
      <c r="D16" s="35">
        <f t="shared" si="0"/>
        <v>658846464.37195361</v>
      </c>
      <c r="E16" s="35">
        <f t="shared" si="1"/>
        <v>3862.4578012976754</v>
      </c>
      <c r="F16" s="35">
        <f t="shared" si="2"/>
        <v>673130905.65105474</v>
      </c>
      <c r="G16" s="133">
        <f t="shared" si="3"/>
        <v>3946.1996966241331</v>
      </c>
      <c r="H16" s="42">
        <f t="shared" si="4"/>
        <v>14284441.279101133</v>
      </c>
      <c r="I16" s="400">
        <f t="shared" si="5"/>
        <v>83.741895326457779</v>
      </c>
      <c r="J16" s="395">
        <f>-Taulukko34[[#This Row],[Muutos laskennallisen rahoituksen ja siirtyvien kustannusten välillä , €]]</f>
        <v>-14284441.279101133</v>
      </c>
      <c r="L16" s="281"/>
      <c r="M16" s="281"/>
      <c r="N16" s="281"/>
      <c r="O16" s="281"/>
      <c r="P16" s="284"/>
      <c r="Q16" s="41"/>
      <c r="R16" s="41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65" s="7" customFormat="1" x14ac:dyDescent="0.35">
      <c r="A17" s="7">
        <v>6</v>
      </c>
      <c r="B17" s="18" t="s">
        <v>121</v>
      </c>
      <c r="C17" s="126">
        <f>Määräytymistekijät!C12</f>
        <v>522852</v>
      </c>
      <c r="D17" s="35">
        <f t="shared" si="0"/>
        <v>1975735535.2643847</v>
      </c>
      <c r="E17" s="35">
        <f t="shared" si="1"/>
        <v>3778.7663339996493</v>
      </c>
      <c r="F17" s="35">
        <f t="shared" si="2"/>
        <v>1960322988.9471591</v>
      </c>
      <c r="G17" s="133">
        <f t="shared" si="3"/>
        <v>3749.2884964524551</v>
      </c>
      <c r="H17" s="42">
        <f t="shared" si="4"/>
        <v>-15412546.317225695</v>
      </c>
      <c r="I17" s="400">
        <f t="shared" si="5"/>
        <v>-29.477837547194213</v>
      </c>
      <c r="J17" s="395">
        <f>-Taulukko34[[#This Row],[Muutos laskennallisen rahoituksen ja siirtyvien kustannusten välillä , €]]</f>
        <v>15412546.317225695</v>
      </c>
      <c r="L17" s="281"/>
      <c r="M17" s="281"/>
      <c r="N17" s="281"/>
      <c r="O17" s="281"/>
      <c r="P17" s="284"/>
      <c r="Q17" s="41"/>
      <c r="R17" s="4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65" s="7" customFormat="1" x14ac:dyDescent="0.35">
      <c r="A18" s="7">
        <v>7</v>
      </c>
      <c r="B18" s="18" t="s">
        <v>120</v>
      </c>
      <c r="C18" s="126">
        <f>Määräytymistekijät!C13</f>
        <v>205771</v>
      </c>
      <c r="D18" s="35">
        <f t="shared" si="0"/>
        <v>787138645.83384347</v>
      </c>
      <c r="E18" s="35">
        <f t="shared" si="1"/>
        <v>3825.3137994850754</v>
      </c>
      <c r="F18" s="35">
        <f t="shared" si="2"/>
        <v>840059691.13315344</v>
      </c>
      <c r="G18" s="133">
        <f t="shared" si="3"/>
        <v>4082.497976552349</v>
      </c>
      <c r="H18" s="42">
        <f t="shared" si="4"/>
        <v>52921045.299309969</v>
      </c>
      <c r="I18" s="400">
        <f t="shared" si="5"/>
        <v>257.18417706727359</v>
      </c>
      <c r="J18" s="395">
        <f>-Taulukko34[[#This Row],[Muutos laskennallisen rahoituksen ja siirtyvien kustannusten välillä , €]]</f>
        <v>-52921045.299309969</v>
      </c>
      <c r="L18" s="281"/>
      <c r="M18" s="281"/>
      <c r="N18" s="281"/>
      <c r="O18" s="281"/>
      <c r="P18" s="284"/>
      <c r="Q18" s="41"/>
      <c r="R18" s="41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65" s="7" customFormat="1" x14ac:dyDescent="0.35">
      <c r="A19" s="7">
        <v>8</v>
      </c>
      <c r="B19" s="18" t="s">
        <v>119</v>
      </c>
      <c r="C19" s="126">
        <f>Määräytymistekijät!C14</f>
        <v>162812</v>
      </c>
      <c r="D19" s="35">
        <f t="shared" si="0"/>
        <v>726825985.96142244</v>
      </c>
      <c r="E19" s="35">
        <f t="shared" si="1"/>
        <v>4464.2040264932712</v>
      </c>
      <c r="F19" s="35">
        <f t="shared" si="2"/>
        <v>705081236.34952426</v>
      </c>
      <c r="G19" s="133">
        <f t="shared" si="3"/>
        <v>4330.6466129617247</v>
      </c>
      <c r="H19" s="42">
        <f t="shared" si="4"/>
        <v>-21744749.611898184</v>
      </c>
      <c r="I19" s="400">
        <f t="shared" si="5"/>
        <v>-133.55741353154644</v>
      </c>
      <c r="J19" s="395">
        <f>-Taulukko34[[#This Row],[Muutos laskennallisen rahoituksen ja siirtyvien kustannusten välillä , €]]</f>
        <v>21744749.611898184</v>
      </c>
      <c r="L19" s="281"/>
      <c r="M19" s="281"/>
      <c r="N19" s="281"/>
      <c r="O19" s="281"/>
      <c r="P19" s="284"/>
      <c r="Q19" s="41"/>
      <c r="R19" s="4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65" s="7" customFormat="1" x14ac:dyDescent="0.35">
      <c r="A20" s="7">
        <v>9</v>
      </c>
      <c r="B20" s="18" t="s">
        <v>118</v>
      </c>
      <c r="C20" s="126">
        <f>Määräytymistekijät!C15</f>
        <v>126921</v>
      </c>
      <c r="D20" s="35">
        <f t="shared" si="0"/>
        <v>515936748.5904662</v>
      </c>
      <c r="E20" s="35">
        <f t="shared" si="1"/>
        <v>4065.0227195693874</v>
      </c>
      <c r="F20" s="35">
        <f t="shared" si="2"/>
        <v>508652372.24632269</v>
      </c>
      <c r="G20" s="133">
        <f t="shared" si="3"/>
        <v>4007.6297243665167</v>
      </c>
      <c r="H20" s="42">
        <f t="shared" si="4"/>
        <v>-7284376.3441435099</v>
      </c>
      <c r="I20" s="400">
        <f t="shared" si="5"/>
        <v>-57.392995202870679</v>
      </c>
      <c r="J20" s="395">
        <f>-Taulukko34[[#This Row],[Muutos laskennallisen rahoituksen ja siirtyvien kustannusten välillä , €]]</f>
        <v>7284376.3441435099</v>
      </c>
      <c r="L20" s="281"/>
      <c r="M20" s="281"/>
      <c r="N20" s="281"/>
      <c r="O20" s="281"/>
      <c r="P20" s="284"/>
      <c r="Q20" s="41"/>
      <c r="R20" s="41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65" x14ac:dyDescent="0.35">
      <c r="A21" s="12">
        <v>10</v>
      </c>
      <c r="B21" s="123" t="s">
        <v>117</v>
      </c>
      <c r="C21" s="126">
        <f>Määräytymistekijät!C16</f>
        <v>132702</v>
      </c>
      <c r="D21" s="41">
        <f t="shared" si="0"/>
        <v>637009881.45346379</v>
      </c>
      <c r="E21" s="35">
        <f t="shared" si="1"/>
        <v>4800.303548201714</v>
      </c>
      <c r="F21" s="35">
        <f t="shared" si="2"/>
        <v>605261487.3216511</v>
      </c>
      <c r="G21" s="133">
        <f t="shared" si="3"/>
        <v>4561.0577634221872</v>
      </c>
      <c r="H21" s="133">
        <f t="shared" si="4"/>
        <v>-31748394.131812692</v>
      </c>
      <c r="I21" s="400">
        <f t="shared" si="5"/>
        <v>-239.24578477952673</v>
      </c>
      <c r="J21" s="395">
        <f>-Taulukko34[[#This Row],[Muutos laskennallisen rahoituksen ja siirtyvien kustannusten välillä , €]]</f>
        <v>31748394.131812692</v>
      </c>
      <c r="L21" s="281"/>
      <c r="M21" s="281"/>
      <c r="N21" s="281"/>
      <c r="O21" s="281"/>
      <c r="P21" s="284"/>
      <c r="Q21" s="41"/>
      <c r="R21" s="41"/>
      <c r="S21" s="12"/>
      <c r="T21" s="12"/>
      <c r="U21" s="12"/>
    </row>
    <row r="22" spans="1:65" x14ac:dyDescent="0.35">
      <c r="A22" s="12">
        <v>11</v>
      </c>
      <c r="B22" s="123" t="s">
        <v>116</v>
      </c>
      <c r="C22" s="126">
        <f>Määräytymistekijät!C17</f>
        <v>248265</v>
      </c>
      <c r="D22" s="41">
        <f t="shared" si="0"/>
        <v>1087341694.2674065</v>
      </c>
      <c r="E22" s="35">
        <f t="shared" si="1"/>
        <v>4379.7623276233317</v>
      </c>
      <c r="F22" s="35">
        <f t="shared" si="2"/>
        <v>1080612053.1886473</v>
      </c>
      <c r="G22" s="133">
        <f t="shared" si="3"/>
        <v>4352.6556429164293</v>
      </c>
      <c r="H22" s="133">
        <f t="shared" si="4"/>
        <v>-6729641.0787591934</v>
      </c>
      <c r="I22" s="400">
        <f t="shared" si="5"/>
        <v>-27.106684706902342</v>
      </c>
      <c r="J22" s="395">
        <f>-Taulukko34[[#This Row],[Muutos laskennallisen rahoituksen ja siirtyvien kustannusten välillä , €]]</f>
        <v>6729641.0787591934</v>
      </c>
      <c r="L22" s="281"/>
      <c r="M22" s="281"/>
      <c r="N22" s="281"/>
      <c r="O22" s="281"/>
      <c r="P22" s="284"/>
      <c r="Q22" s="41"/>
      <c r="R22" s="41"/>
      <c r="S22" s="12"/>
      <c r="T22" s="12"/>
      <c r="U22" s="12"/>
    </row>
    <row r="23" spans="1:65" s="7" customFormat="1" x14ac:dyDescent="0.35">
      <c r="A23" s="7">
        <v>12</v>
      </c>
      <c r="B23" s="18" t="s">
        <v>115</v>
      </c>
      <c r="C23" s="126">
        <f>Määräytymistekijät!C18</f>
        <v>163537</v>
      </c>
      <c r="D23" s="35">
        <f t="shared" si="0"/>
        <v>669692108.95278811</v>
      </c>
      <c r="E23" s="35">
        <f t="shared" si="1"/>
        <v>4095.0494930981254</v>
      </c>
      <c r="F23" s="35">
        <f t="shared" si="2"/>
        <v>755520347.57468271</v>
      </c>
      <c r="G23" s="133">
        <f t="shared" si="3"/>
        <v>4619.8740809399869</v>
      </c>
      <c r="H23" s="42">
        <f t="shared" si="4"/>
        <v>85828238.621894598</v>
      </c>
      <c r="I23" s="400">
        <f t="shared" si="5"/>
        <v>524.82458784186156</v>
      </c>
      <c r="J23" s="395">
        <f>-Taulukko34[[#This Row],[Muutos laskennallisen rahoituksen ja siirtyvien kustannusten välillä , €]]</f>
        <v>-85828238.621894598</v>
      </c>
      <c r="L23" s="281"/>
      <c r="M23" s="281"/>
      <c r="N23" s="281"/>
      <c r="O23" s="281"/>
      <c r="P23" s="284"/>
      <c r="Q23" s="41"/>
      <c r="R23" s="41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65" s="7" customFormat="1" x14ac:dyDescent="0.35">
      <c r="A24" s="7">
        <v>13</v>
      </c>
      <c r="B24" s="18" t="s">
        <v>114</v>
      </c>
      <c r="C24" s="126">
        <f>Määräytymistekijät!C19</f>
        <v>272617</v>
      </c>
      <c r="D24" s="35">
        <f t="shared" si="0"/>
        <v>1037999454.0875309</v>
      </c>
      <c r="E24" s="35">
        <f t="shared" si="1"/>
        <v>3807.5375126552299</v>
      </c>
      <c r="F24" s="35">
        <f t="shared" si="2"/>
        <v>1043351374.5835226</v>
      </c>
      <c r="G24" s="133">
        <f t="shared" si="3"/>
        <v>3827.1691588694857</v>
      </c>
      <c r="H24" s="42">
        <f t="shared" si="4"/>
        <v>5351920.4959917068</v>
      </c>
      <c r="I24" s="400">
        <f t="shared" si="5"/>
        <v>19.631646214255852</v>
      </c>
      <c r="J24" s="395">
        <f>-Taulukko34[[#This Row],[Muutos laskennallisen rahoituksen ja siirtyvien kustannusten välillä , €]]</f>
        <v>-5351920.4959917068</v>
      </c>
      <c r="L24" s="281"/>
      <c r="M24" s="281"/>
      <c r="N24" s="281"/>
      <c r="O24" s="281"/>
      <c r="P24" s="284"/>
      <c r="Q24" s="41"/>
      <c r="R24" s="41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65" s="7" customFormat="1" x14ac:dyDescent="0.35">
      <c r="A25" s="7">
        <v>14</v>
      </c>
      <c r="B25" s="18" t="s">
        <v>130</v>
      </c>
      <c r="C25" s="126">
        <f>Määräytymistekijät!C20</f>
        <v>192150</v>
      </c>
      <c r="D25" s="35">
        <f t="shared" si="0"/>
        <v>808506878.40490842</v>
      </c>
      <c r="E25" s="35">
        <f t="shared" si="1"/>
        <v>4207.6860702831564</v>
      </c>
      <c r="F25" s="35">
        <f t="shared" si="2"/>
        <v>811536578.23089886</v>
      </c>
      <c r="G25" s="133">
        <f t="shared" si="3"/>
        <v>4223.4534386203431</v>
      </c>
      <c r="H25" s="42">
        <f t="shared" si="4"/>
        <v>3029699.8259904385</v>
      </c>
      <c r="I25" s="400">
        <f t="shared" si="5"/>
        <v>15.767368337186781</v>
      </c>
      <c r="J25" s="395">
        <f>-Taulukko34[[#This Row],[Muutos laskennallisen rahoituksen ja siirtyvien kustannusten välillä , €]]</f>
        <v>-3029699.8259904385</v>
      </c>
      <c r="L25" s="281"/>
      <c r="M25" s="281"/>
      <c r="N25" s="281"/>
      <c r="O25" s="281"/>
      <c r="P25" s="284"/>
      <c r="Q25" s="41"/>
      <c r="R25" s="41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65" s="7" customFormat="1" x14ac:dyDescent="0.35">
      <c r="A26" s="7">
        <v>15</v>
      </c>
      <c r="B26" s="18" t="s">
        <v>113</v>
      </c>
      <c r="C26" s="126">
        <f>Määräytymistekijät!C21</f>
        <v>175816</v>
      </c>
      <c r="D26" s="35">
        <f t="shared" si="0"/>
        <v>694646235.77985859</v>
      </c>
      <c r="E26" s="35">
        <f t="shared" si="1"/>
        <v>3950.9841867626301</v>
      </c>
      <c r="F26" s="35">
        <f t="shared" si="2"/>
        <v>684354357.92251754</v>
      </c>
      <c r="G26" s="133">
        <f t="shared" si="3"/>
        <v>3892.4464094423574</v>
      </c>
      <c r="H26" s="42">
        <f t="shared" si="4"/>
        <v>-10291877.857341051</v>
      </c>
      <c r="I26" s="400">
        <f t="shared" si="5"/>
        <v>-58.537777320272653</v>
      </c>
      <c r="J26" s="395">
        <f>-Taulukko34[[#This Row],[Muutos laskennallisen rahoituksen ja siirtyvien kustannusten välillä , €]]</f>
        <v>10291877.857341051</v>
      </c>
      <c r="L26" s="281"/>
      <c r="M26" s="281"/>
      <c r="N26" s="281"/>
      <c r="O26" s="281"/>
      <c r="P26" s="284"/>
      <c r="Q26" s="41"/>
      <c r="R26" s="41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65" s="7" customFormat="1" x14ac:dyDescent="0.35">
      <c r="A27" s="7">
        <v>16</v>
      </c>
      <c r="B27" s="18" t="s">
        <v>112</v>
      </c>
      <c r="C27" s="126">
        <f>Määräytymistekijät!C22</f>
        <v>67988</v>
      </c>
      <c r="D27" s="35">
        <f t="shared" si="0"/>
        <v>274350053.13108552</v>
      </c>
      <c r="E27" s="35">
        <f t="shared" si="1"/>
        <v>4035.2717116415474</v>
      </c>
      <c r="F27" s="35">
        <f t="shared" si="2"/>
        <v>294889380.91615695</v>
      </c>
      <c r="G27" s="133">
        <f t="shared" si="3"/>
        <v>4337.3739618190993</v>
      </c>
      <c r="H27" s="42">
        <f t="shared" si="4"/>
        <v>20539327.785071433</v>
      </c>
      <c r="I27" s="400">
        <f t="shared" si="5"/>
        <v>302.10225017755192</v>
      </c>
      <c r="J27" s="395">
        <f>-Taulukko34[[#This Row],[Muutos laskennallisen rahoituksen ja siirtyvien kustannusten välillä , €]]</f>
        <v>-20539327.785071433</v>
      </c>
      <c r="L27" s="281"/>
      <c r="M27" s="281"/>
      <c r="N27" s="281"/>
      <c r="O27" s="281"/>
      <c r="P27" s="284"/>
      <c r="Q27" s="41"/>
      <c r="R27" s="41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65" s="7" customFormat="1" x14ac:dyDescent="0.35">
      <c r="A28" s="7">
        <v>17</v>
      </c>
      <c r="B28" s="18" t="s">
        <v>111</v>
      </c>
      <c r="C28" s="126">
        <f>Määräytymistekijät!C23</f>
        <v>413830</v>
      </c>
      <c r="D28" s="35">
        <f t="shared" si="0"/>
        <v>1584388668.3789644</v>
      </c>
      <c r="E28" s="35">
        <f t="shared" si="1"/>
        <v>3828.5978986032051</v>
      </c>
      <c r="F28" s="35">
        <f t="shared" si="2"/>
        <v>1609340652.6513283</v>
      </c>
      <c r="G28" s="133">
        <f t="shared" si="3"/>
        <v>3888.8931509347517</v>
      </c>
      <c r="H28" s="42">
        <f t="shared" si="4"/>
        <v>24951984.272363901</v>
      </c>
      <c r="I28" s="400">
        <f t="shared" si="5"/>
        <v>60.295252331546635</v>
      </c>
      <c r="J28" s="395">
        <f>-Taulukko34[[#This Row],[Muutos laskennallisen rahoituksen ja siirtyvien kustannusten välillä , €]]</f>
        <v>-24951984.272363901</v>
      </c>
      <c r="L28" s="281"/>
      <c r="M28" s="281"/>
      <c r="N28" s="281"/>
      <c r="O28" s="281"/>
      <c r="P28" s="284"/>
      <c r="Q28" s="41"/>
      <c r="R28" s="41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65" s="7" customFormat="1" x14ac:dyDescent="0.35">
      <c r="A29" s="7">
        <v>18</v>
      </c>
      <c r="B29" s="18" t="s">
        <v>110</v>
      </c>
      <c r="C29" s="126">
        <f>Määräytymistekijät!C24</f>
        <v>71664</v>
      </c>
      <c r="D29" s="35">
        <f t="shared" si="0"/>
        <v>350753669.24139148</v>
      </c>
      <c r="E29" s="35">
        <f t="shared" si="1"/>
        <v>4894.4193631585104</v>
      </c>
      <c r="F29" s="35">
        <f t="shared" si="2"/>
        <v>340932717.32561475</v>
      </c>
      <c r="G29" s="133">
        <f t="shared" si="3"/>
        <v>4757.3777255751111</v>
      </c>
      <c r="H29" s="42">
        <f t="shared" si="4"/>
        <v>-9820951.9157767296</v>
      </c>
      <c r="I29" s="400">
        <f t="shared" si="5"/>
        <v>-137.04163758339928</v>
      </c>
      <c r="J29" s="395">
        <f>-Taulukko34[[#This Row],[Muutos laskennallisen rahoituksen ja siirtyvien kustannusten välillä , €]]</f>
        <v>9820951.9157767296</v>
      </c>
      <c r="L29" s="281"/>
      <c r="M29" s="281"/>
      <c r="N29" s="281"/>
      <c r="O29" s="281"/>
      <c r="P29" s="284"/>
      <c r="Q29" s="41"/>
      <c r="R29" s="41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65" s="7" customFormat="1" x14ac:dyDescent="0.35">
      <c r="A30" s="7">
        <v>19</v>
      </c>
      <c r="B30" s="18" t="s">
        <v>109</v>
      </c>
      <c r="C30" s="126">
        <f>Määräytymistekijät!C25</f>
        <v>176665</v>
      </c>
      <c r="D30" s="35">
        <f t="shared" si="0"/>
        <v>809335620.55566978</v>
      </c>
      <c r="E30" s="35">
        <f t="shared" si="1"/>
        <v>4581.1882407702133</v>
      </c>
      <c r="F30" s="35">
        <f t="shared" si="2"/>
        <v>859033172.35502517</v>
      </c>
      <c r="G30" s="133">
        <f t="shared" si="3"/>
        <v>4862.4977916113839</v>
      </c>
      <c r="H30" s="42">
        <f t="shared" si="4"/>
        <v>49697551.799355388</v>
      </c>
      <c r="I30" s="400">
        <f t="shared" si="5"/>
        <v>281.30955084117068</v>
      </c>
      <c r="J30" s="395">
        <f>-Taulukko34[[#This Row],[Muutos laskennallisen rahoituksen ja siirtyvien kustannusten välillä , €]]</f>
        <v>-49697551.799355388</v>
      </c>
      <c r="L30" s="281"/>
      <c r="M30" s="281"/>
      <c r="N30" s="281"/>
      <c r="O30" s="281"/>
      <c r="P30" s="284"/>
      <c r="Q30" s="41"/>
      <c r="R30" s="4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5" s="7" customFormat="1" ht="16" thickBot="1" x14ac:dyDescent="0.4">
      <c r="A31" s="25"/>
      <c r="B31" s="18" t="s">
        <v>108</v>
      </c>
      <c r="C31" s="58">
        <f>SUM(C9:C30)</f>
        <v>5503664</v>
      </c>
      <c r="D31" s="58">
        <f>SUM(D9:D30)</f>
        <v>21233580999.999992</v>
      </c>
      <c r="E31" s="58">
        <f t="shared" si="1"/>
        <v>3858.0809075554016</v>
      </c>
      <c r="F31" s="58">
        <f>SUM(F9:F30)</f>
        <v>21233581000</v>
      </c>
      <c r="G31" s="134">
        <f t="shared" si="3"/>
        <v>3858.080907555403</v>
      </c>
      <c r="H31" s="127">
        <f>F31-D31</f>
        <v>0</v>
      </c>
      <c r="I31" s="400">
        <f>H31/Määräytymistekijät!C26</f>
        <v>0</v>
      </c>
      <c r="J31" s="396">
        <f>-Taulukko34[[#This Row],[Muutos laskennallisen rahoituksen ja siirtyvien kustannusten välillä , €]]</f>
        <v>0</v>
      </c>
      <c r="L31" s="271"/>
      <c r="M31" s="271"/>
      <c r="N31" s="271"/>
      <c r="O31" s="271"/>
      <c r="P31" s="25"/>
      <c r="Q31" s="41"/>
      <c r="R31" s="4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5" s="7" customFormat="1" ht="16" thickTop="1" x14ac:dyDescent="0.35">
      <c r="A32" s="25"/>
      <c r="B32" s="54"/>
      <c r="C32" s="54"/>
      <c r="D32" s="136"/>
      <c r="F32" s="136"/>
      <c r="Q32" s="285"/>
      <c r="R32" s="286"/>
      <c r="S32" s="286"/>
      <c r="T32" s="286"/>
      <c r="U32" s="25"/>
      <c r="V32" s="41"/>
      <c r="W32" s="4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</row>
    <row r="33" spans="1:65" s="7" customFormat="1" x14ac:dyDescent="0.35">
      <c r="B33" s="35"/>
      <c r="C33" s="35"/>
      <c r="D33" s="35"/>
      <c r="F33" s="35"/>
      <c r="G33" s="35"/>
      <c r="J33" s="127"/>
      <c r="K33" s="127"/>
      <c r="P33" s="25"/>
      <c r="Q33" s="25"/>
      <c r="R33" s="25"/>
      <c r="S33" s="25"/>
      <c r="T33" s="25"/>
      <c r="U33" s="25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</row>
    <row r="34" spans="1:65" x14ac:dyDescent="0.35">
      <c r="A34" s="19" t="s">
        <v>492</v>
      </c>
      <c r="B34" s="23"/>
      <c r="C34" s="23"/>
      <c r="D34" s="23"/>
      <c r="E34" s="23"/>
      <c r="F34" s="23"/>
      <c r="G34" s="23"/>
      <c r="H34" s="23"/>
      <c r="I34" s="23"/>
      <c r="J34" s="12"/>
      <c r="K34" s="12"/>
      <c r="L34" s="12"/>
      <c r="M34" s="12"/>
      <c r="N34" s="12"/>
      <c r="O34" s="1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</row>
    <row r="35" spans="1:65" s="7" customFormat="1" ht="31" x14ac:dyDescent="0.35">
      <c r="A35" s="263" t="s">
        <v>446</v>
      </c>
      <c r="B35" s="263" t="s">
        <v>132</v>
      </c>
      <c r="C35" s="263" t="s">
        <v>440</v>
      </c>
      <c r="D35" s="267" t="s">
        <v>462</v>
      </c>
      <c r="E35" s="267" t="s">
        <v>470</v>
      </c>
      <c r="F35" s="49" t="s">
        <v>565</v>
      </c>
      <c r="G35" s="260" t="s">
        <v>811</v>
      </c>
      <c r="H35" s="260" t="s">
        <v>561</v>
      </c>
      <c r="I35" s="260" t="s">
        <v>564</v>
      </c>
      <c r="J35" s="12"/>
      <c r="K35" s="12"/>
      <c r="L35" s="12"/>
      <c r="M35" s="12"/>
      <c r="P35" s="13"/>
      <c r="S35" s="13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2"/>
      <c r="AG35" s="161"/>
      <c r="AH35" s="11"/>
      <c r="AI35" s="13"/>
      <c r="AJ35" s="161"/>
      <c r="AK35" s="138"/>
      <c r="AL35" s="138"/>
      <c r="AM35" s="138"/>
      <c r="AN35" s="138"/>
      <c r="AO35" s="138"/>
      <c r="AP35" s="138"/>
      <c r="AQ35" s="138"/>
      <c r="AR35" s="138"/>
      <c r="AS35" s="17"/>
      <c r="AT35" s="139"/>
      <c r="AU35" s="137"/>
      <c r="AV35" s="138"/>
      <c r="AW35" s="138"/>
      <c r="AX35" s="138"/>
      <c r="AY35" s="138"/>
      <c r="AZ35" s="138"/>
      <c r="BA35" s="138"/>
      <c r="BB35" s="138"/>
      <c r="BC35" s="138"/>
      <c r="BD35" s="138"/>
      <c r="BE35" s="17"/>
      <c r="BF35" s="25"/>
      <c r="BG35" s="25"/>
      <c r="BH35" s="25"/>
      <c r="BI35" s="25"/>
      <c r="BJ35" s="25"/>
    </row>
    <row r="36" spans="1:65" s="7" customFormat="1" x14ac:dyDescent="0.35">
      <c r="A36" s="77">
        <v>31</v>
      </c>
      <c r="B36" s="78" t="s">
        <v>129</v>
      </c>
      <c r="C36" s="126">
        <f>Määräytymistekijät!C4</f>
        <v>656920</v>
      </c>
      <c r="D36" s="41">
        <f>'Siirtyvät sote-kustannukset'!L14</f>
        <v>2404243487.3345966</v>
      </c>
      <c r="E36" s="35">
        <f t="shared" ref="E36:E58" si="6">D36/C9</f>
        <v>3659.8725679452546</v>
      </c>
      <c r="F36" s="42">
        <f>'SOTE laskennallinen rahoitus'!M49</f>
        <v>2183927612.6279035</v>
      </c>
      <c r="G36" s="133">
        <f>Taulukko35[[#This Row],[Laskennallinen sote- rahoitus €]]/Taulukko35[[#This Row],[Asukasluku]]</f>
        <v>3324.4955437920958</v>
      </c>
      <c r="H36" s="133">
        <f t="shared" ref="H36:H58" si="7">F36-D36</f>
        <v>-220315874.70669317</v>
      </c>
      <c r="I36" s="133">
        <f t="shared" ref="I36:I58" si="8">H36/C36</f>
        <v>-335.37702415315897</v>
      </c>
      <c r="J36" s="41"/>
      <c r="K36" s="41"/>
      <c r="L36" s="287"/>
      <c r="M36" s="418"/>
      <c r="P36" s="79"/>
      <c r="S36" s="79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1"/>
      <c r="AF36" s="141"/>
      <c r="AG36" s="143"/>
      <c r="AH36" s="11"/>
      <c r="AI36" s="79"/>
      <c r="AJ36" s="38"/>
      <c r="AK36" s="142"/>
      <c r="AL36" s="142"/>
      <c r="AM36" s="142"/>
      <c r="AN36" s="142"/>
      <c r="AO36" s="142"/>
      <c r="AP36" s="142"/>
      <c r="AQ36" s="142"/>
      <c r="AR36" s="142"/>
      <c r="AS36" s="142"/>
      <c r="AT36" s="25"/>
      <c r="AU36" s="79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25"/>
      <c r="BG36" s="25"/>
      <c r="BH36" s="25"/>
      <c r="BI36" s="25"/>
      <c r="BJ36" s="25"/>
    </row>
    <row r="37" spans="1:65" s="7" customFormat="1" x14ac:dyDescent="0.35">
      <c r="A37" s="77">
        <v>32</v>
      </c>
      <c r="B37" s="78" t="s">
        <v>128</v>
      </c>
      <c r="C37" s="126">
        <f>Määräytymistekijät!C5</f>
        <v>274336</v>
      </c>
      <c r="D37" s="41">
        <f>'Siirtyvät sote-kustannukset'!L15</f>
        <v>886444801.71585965</v>
      </c>
      <c r="E37" s="35">
        <f t="shared" si="6"/>
        <v>3231.2376126934114</v>
      </c>
      <c r="F37" s="42">
        <f>'SOTE laskennallinen rahoitus'!M50</f>
        <v>884457354.3701005</v>
      </c>
      <c r="G37" s="133">
        <f>Taulukko35[[#This Row],[Laskennallinen sote- rahoitus €]]/Taulukko35[[#This Row],[Asukasluku]]</f>
        <v>3223.9930390838258</v>
      </c>
      <c r="H37" s="133">
        <f t="shared" si="7"/>
        <v>-1987447.3457591534</v>
      </c>
      <c r="I37" s="133">
        <f t="shared" si="8"/>
        <v>-7.2445736095851556</v>
      </c>
      <c r="J37" s="41"/>
      <c r="K37" s="41"/>
      <c r="L37" s="287"/>
      <c r="M37" s="418"/>
      <c r="P37" s="79"/>
      <c r="S37" s="79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1"/>
      <c r="AF37" s="141"/>
      <c r="AG37" s="143"/>
      <c r="AH37" s="11"/>
      <c r="AI37" s="79"/>
      <c r="AJ37" s="38"/>
      <c r="AK37" s="142"/>
      <c r="AL37" s="142"/>
      <c r="AM37" s="142"/>
      <c r="AN37" s="142"/>
      <c r="AO37" s="142"/>
      <c r="AP37" s="142"/>
      <c r="AQ37" s="142"/>
      <c r="AR37" s="142"/>
      <c r="AS37" s="142"/>
      <c r="AT37" s="25"/>
      <c r="AU37" s="79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25"/>
      <c r="BG37" s="25"/>
      <c r="BH37" s="25"/>
      <c r="BI37" s="25"/>
      <c r="BJ37" s="25"/>
    </row>
    <row r="38" spans="1:65" s="7" customFormat="1" x14ac:dyDescent="0.35">
      <c r="A38" s="77">
        <v>33</v>
      </c>
      <c r="B38" s="78" t="s">
        <v>127</v>
      </c>
      <c r="C38" s="126">
        <f>Määräytymistekijät!C6</f>
        <v>473838</v>
      </c>
      <c r="D38" s="41">
        <f>'Siirtyvät sote-kustannukset'!L16</f>
        <v>1497307749.8928964</v>
      </c>
      <c r="E38" s="35">
        <f t="shared" si="6"/>
        <v>3159.9570948148871</v>
      </c>
      <c r="F38" s="42">
        <f>'SOTE laskennallinen rahoitus'!M51</f>
        <v>1489698940.6893773</v>
      </c>
      <c r="G38" s="133">
        <f>Taulukko35[[#This Row],[Laskennallinen sote- rahoitus €]]/Taulukko35[[#This Row],[Asukasluku]]</f>
        <v>3143.8992666045724</v>
      </c>
      <c r="H38" s="133">
        <f t="shared" si="7"/>
        <v>-7608809.2035191059</v>
      </c>
      <c r="I38" s="133">
        <f t="shared" si="8"/>
        <v>-16.057828210314721</v>
      </c>
      <c r="J38" s="41"/>
      <c r="K38" s="41"/>
      <c r="L38" s="287"/>
      <c r="M38" s="418"/>
      <c r="P38" s="79"/>
      <c r="S38" s="79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1"/>
      <c r="AF38" s="141"/>
      <c r="AG38" s="143"/>
      <c r="AH38" s="11"/>
      <c r="AI38" s="79"/>
      <c r="AJ38" s="38"/>
      <c r="AK38" s="142"/>
      <c r="AL38" s="142"/>
      <c r="AM38" s="142"/>
      <c r="AN38" s="142"/>
      <c r="AO38" s="142"/>
      <c r="AP38" s="142"/>
      <c r="AQ38" s="142"/>
      <c r="AR38" s="142"/>
      <c r="AS38" s="142"/>
      <c r="AT38" s="25"/>
      <c r="AU38" s="79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25"/>
      <c r="BG38" s="25"/>
      <c r="BH38" s="25"/>
      <c r="BI38" s="25"/>
      <c r="BJ38" s="25"/>
    </row>
    <row r="39" spans="1:65" s="7" customFormat="1" x14ac:dyDescent="0.35">
      <c r="A39" s="77">
        <v>34</v>
      </c>
      <c r="B39" s="78" t="s">
        <v>126</v>
      </c>
      <c r="C39" s="126">
        <f>Määräytymistekijät!C7</f>
        <v>98254</v>
      </c>
      <c r="D39" s="41">
        <f>'Siirtyvät sote-kustannukset'!L17</f>
        <v>326980946.60546476</v>
      </c>
      <c r="E39" s="35">
        <f t="shared" si="6"/>
        <v>3327.9148595015445</v>
      </c>
      <c r="F39" s="42">
        <f>'SOTE laskennallinen rahoitus'!M52</f>
        <v>354844171.91586661</v>
      </c>
      <c r="G39" s="133">
        <f>Taulukko35[[#This Row],[Laskennallinen sote- rahoitus €]]/Taulukko35[[#This Row],[Asukasluku]]</f>
        <v>3611.4984826660148</v>
      </c>
      <c r="H39" s="133">
        <f t="shared" si="7"/>
        <v>27863225.310401857</v>
      </c>
      <c r="I39" s="133">
        <f t="shared" si="8"/>
        <v>283.58362316447023</v>
      </c>
      <c r="J39" s="41"/>
      <c r="K39" s="41"/>
      <c r="L39" s="287"/>
      <c r="M39" s="418"/>
      <c r="P39" s="79"/>
      <c r="S39" s="79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1"/>
      <c r="AF39" s="141"/>
      <c r="AG39" s="143"/>
      <c r="AH39" s="11"/>
      <c r="AI39" s="79"/>
      <c r="AJ39" s="38"/>
      <c r="AK39" s="142"/>
      <c r="AL39" s="142"/>
      <c r="AM39" s="142"/>
      <c r="AN39" s="142"/>
      <c r="AO39" s="142"/>
      <c r="AP39" s="142"/>
      <c r="AQ39" s="142"/>
      <c r="AR39" s="142"/>
      <c r="AS39" s="142"/>
      <c r="AT39" s="25"/>
      <c r="AU39" s="79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25"/>
      <c r="BG39" s="25"/>
      <c r="BH39" s="25"/>
      <c r="BI39" s="25"/>
      <c r="BJ39" s="25"/>
    </row>
    <row r="40" spans="1:65" s="7" customFormat="1" x14ac:dyDescent="0.35">
      <c r="A40" s="128">
        <v>35</v>
      </c>
      <c r="B40" s="79" t="s">
        <v>125</v>
      </c>
      <c r="C40" s="126">
        <f>Määräytymistekijät!C8</f>
        <v>199330</v>
      </c>
      <c r="D40" s="41">
        <f>'Siirtyvät sote-kustannukset'!L18</f>
        <v>671345251.02673054</v>
      </c>
      <c r="E40" s="38">
        <f t="shared" si="6"/>
        <v>3368.0090855703133</v>
      </c>
      <c r="F40" s="42">
        <f>'SOTE laskennallinen rahoitus'!M53</f>
        <v>653673537.37643898</v>
      </c>
      <c r="G40" s="133">
        <f>Taulukko35[[#This Row],[Laskennallinen sote- rahoitus €]]/Taulukko35[[#This Row],[Asukasluku]]</f>
        <v>3279.3535211781418</v>
      </c>
      <c r="H40" s="133">
        <f t="shared" si="7"/>
        <v>-17671713.650291562</v>
      </c>
      <c r="I40" s="133">
        <f t="shared" si="8"/>
        <v>-88.655564392171584</v>
      </c>
      <c r="J40" s="41"/>
      <c r="K40" s="41"/>
      <c r="L40" s="287"/>
      <c r="M40" s="418"/>
      <c r="P40" s="79"/>
      <c r="S40" s="79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1"/>
      <c r="AF40" s="141"/>
      <c r="AG40" s="143"/>
      <c r="AH40" s="11"/>
      <c r="AI40" s="79"/>
      <c r="AJ40" s="38"/>
      <c r="AK40" s="142"/>
      <c r="AL40" s="142"/>
      <c r="AM40" s="142"/>
      <c r="AN40" s="142"/>
      <c r="AO40" s="142"/>
      <c r="AP40" s="142"/>
      <c r="AQ40" s="142"/>
      <c r="AR40" s="142"/>
      <c r="AS40" s="142"/>
      <c r="AT40" s="25"/>
      <c r="AU40" s="79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25"/>
      <c r="BG40" s="25"/>
      <c r="BH40" s="25"/>
      <c r="BI40" s="25"/>
      <c r="BJ40" s="25"/>
    </row>
    <row r="41" spans="1:65" s="7" customFormat="1" x14ac:dyDescent="0.35">
      <c r="A41" s="7">
        <v>2</v>
      </c>
      <c r="B41" s="18" t="s">
        <v>124</v>
      </c>
      <c r="C41" s="126">
        <f>Määräytymistekijät!C9</f>
        <v>481403</v>
      </c>
      <c r="D41" s="41">
        <f>'Siirtyvät sote-kustannukset'!L19</f>
        <v>1770530287.7132347</v>
      </c>
      <c r="E41" s="35">
        <f t="shared" si="6"/>
        <v>3677.8547032595034</v>
      </c>
      <c r="F41" s="42">
        <f>'SOTE laskennallinen rahoitus'!M54</f>
        <v>1850624820.6516283</v>
      </c>
      <c r="G41" s="133">
        <f>Taulukko35[[#This Row],[Laskennallinen sote- rahoitus €]]/Taulukko35[[#This Row],[Asukasluku]]</f>
        <v>3844.2320065550657</v>
      </c>
      <c r="H41" s="133">
        <f t="shared" si="7"/>
        <v>80094532.938393593</v>
      </c>
      <c r="I41" s="133">
        <f t="shared" si="8"/>
        <v>166.37730329556234</v>
      </c>
      <c r="J41" s="41"/>
      <c r="K41" s="41"/>
      <c r="L41" s="287"/>
      <c r="M41" s="418"/>
      <c r="P41" s="13"/>
      <c r="S41" s="13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1"/>
      <c r="AF41" s="141"/>
      <c r="AG41" s="143"/>
      <c r="AH41" s="11"/>
      <c r="AI41" s="13"/>
      <c r="AJ41" s="38"/>
      <c r="AK41" s="142"/>
      <c r="AL41" s="142"/>
      <c r="AM41" s="142"/>
      <c r="AN41" s="142"/>
      <c r="AO41" s="142"/>
      <c r="AP41" s="142"/>
      <c r="AQ41" s="142"/>
      <c r="AR41" s="142"/>
      <c r="AS41" s="142"/>
      <c r="AT41" s="25"/>
      <c r="AU41" s="137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25"/>
      <c r="BG41" s="25"/>
      <c r="BH41" s="25"/>
      <c r="BI41" s="25"/>
      <c r="BJ41" s="25"/>
    </row>
    <row r="42" spans="1:65" s="7" customFormat="1" x14ac:dyDescent="0.35">
      <c r="A42" s="7">
        <v>4</v>
      </c>
      <c r="B42" s="18" t="s">
        <v>123</v>
      </c>
      <c r="C42" s="126">
        <f>Määräytymistekijät!C10</f>
        <v>215416</v>
      </c>
      <c r="D42" s="41">
        <f>'Siirtyvät sote-kustannukset'!L20</f>
        <v>871642691.30071247</v>
      </c>
      <c r="E42" s="35">
        <f t="shared" si="6"/>
        <v>4046.3228882753019</v>
      </c>
      <c r="F42" s="42">
        <f>'SOTE laskennallinen rahoitus'!M55</f>
        <v>851950155.36858511</v>
      </c>
      <c r="G42" s="133">
        <f>Taulukko35[[#This Row],[Laskennallinen sote- rahoitus €]]/Taulukko35[[#This Row],[Asukasluku]]</f>
        <v>3954.9065778242334</v>
      </c>
      <c r="H42" s="133">
        <f t="shared" si="7"/>
        <v>-19692535.932127357</v>
      </c>
      <c r="I42" s="133">
        <f t="shared" si="8"/>
        <v>-91.416310451068426</v>
      </c>
      <c r="J42" s="41"/>
      <c r="K42" s="41"/>
      <c r="L42" s="287"/>
      <c r="M42" s="418"/>
      <c r="P42" s="13"/>
      <c r="S42" s="13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1"/>
      <c r="AF42" s="141"/>
      <c r="AG42" s="143"/>
      <c r="AH42" s="11"/>
      <c r="AI42" s="13"/>
      <c r="AJ42" s="38"/>
      <c r="AK42" s="142"/>
      <c r="AL42" s="142"/>
      <c r="AM42" s="142"/>
      <c r="AN42" s="142"/>
      <c r="AO42" s="142"/>
      <c r="AP42" s="142"/>
      <c r="AQ42" s="142"/>
      <c r="AR42" s="142"/>
      <c r="AS42" s="142"/>
      <c r="AT42" s="25"/>
      <c r="AU42" s="137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25"/>
      <c r="BG42" s="25"/>
      <c r="BH42" s="25"/>
      <c r="BI42" s="25"/>
      <c r="BJ42" s="25"/>
    </row>
    <row r="43" spans="1:65" s="7" customFormat="1" x14ac:dyDescent="0.35">
      <c r="A43" s="7">
        <v>5</v>
      </c>
      <c r="B43" s="18" t="s">
        <v>122</v>
      </c>
      <c r="C43" s="126">
        <f>Määräytymistekijät!C11</f>
        <v>170577</v>
      </c>
      <c r="D43" s="41">
        <f>'Siirtyvät sote-kustannukset'!L21</f>
        <v>645249275.14861345</v>
      </c>
      <c r="E43" s="35">
        <f t="shared" si="6"/>
        <v>3782.7448902760248</v>
      </c>
      <c r="F43" s="42">
        <f>'SOTE laskennallinen rahoitus'!M56</f>
        <v>657521646.53978407</v>
      </c>
      <c r="G43" s="133">
        <f>Taulukko35[[#This Row],[Laskennallinen sote- rahoitus €]]/Taulukko35[[#This Row],[Asukasluku]]</f>
        <v>3854.6911162688057</v>
      </c>
      <c r="H43" s="133">
        <f t="shared" si="7"/>
        <v>12272371.391170621</v>
      </c>
      <c r="I43" s="133">
        <f t="shared" si="8"/>
        <v>71.946225992781095</v>
      </c>
      <c r="J43" s="41"/>
      <c r="K43" s="41"/>
      <c r="L43" s="287"/>
      <c r="M43" s="418"/>
      <c r="P43" s="13"/>
      <c r="S43" s="13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1"/>
      <c r="AF43" s="141"/>
      <c r="AG43" s="143"/>
      <c r="AH43" s="11"/>
      <c r="AI43" s="13"/>
      <c r="AJ43" s="38"/>
      <c r="AK43" s="142"/>
      <c r="AL43" s="142"/>
      <c r="AM43" s="142"/>
      <c r="AN43" s="142"/>
      <c r="AO43" s="142"/>
      <c r="AP43" s="142"/>
      <c r="AQ43" s="142"/>
      <c r="AR43" s="142"/>
      <c r="AS43" s="142"/>
      <c r="AT43" s="25"/>
      <c r="AU43" s="137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25"/>
      <c r="BG43" s="25"/>
      <c r="BH43" s="25"/>
      <c r="BI43" s="25"/>
      <c r="BJ43" s="25"/>
    </row>
    <row r="44" spans="1:65" s="7" customFormat="1" x14ac:dyDescent="0.35">
      <c r="A44" s="7">
        <v>6</v>
      </c>
      <c r="B44" s="18" t="s">
        <v>121</v>
      </c>
      <c r="C44" s="126">
        <f>Määräytymistekijät!C12</f>
        <v>522852</v>
      </c>
      <c r="D44" s="41">
        <f>'Siirtyvät sote-kustannukset'!L22</f>
        <v>1933118570.8683043</v>
      </c>
      <c r="E44" s="35">
        <f t="shared" si="6"/>
        <v>3697.2576768728136</v>
      </c>
      <c r="F44" s="42">
        <f>'SOTE laskennallinen rahoitus'!M57</f>
        <v>1915357780.4853404</v>
      </c>
      <c r="G44" s="133">
        <f>Taulukko35[[#This Row],[Laskennallinen sote- rahoitus €]]/Taulukko35[[#This Row],[Asukasluku]]</f>
        <v>3663.288617974762</v>
      </c>
      <c r="H44" s="133">
        <f t="shared" si="7"/>
        <v>-17760790.382963896</v>
      </c>
      <c r="I44" s="133">
        <f t="shared" si="8"/>
        <v>-33.969058898051259</v>
      </c>
      <c r="J44" s="41"/>
      <c r="K44" s="41"/>
      <c r="L44" s="287"/>
      <c r="M44" s="418"/>
      <c r="P44" s="13"/>
      <c r="S44" s="13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1"/>
      <c r="AF44" s="141"/>
      <c r="AG44" s="143"/>
      <c r="AH44" s="11"/>
      <c r="AI44" s="13"/>
      <c r="AJ44" s="38"/>
      <c r="AK44" s="142"/>
      <c r="AL44" s="142"/>
      <c r="AM44" s="142"/>
      <c r="AN44" s="142"/>
      <c r="AO44" s="142"/>
      <c r="AP44" s="142"/>
      <c r="AQ44" s="142"/>
      <c r="AR44" s="142"/>
      <c r="AS44" s="142"/>
      <c r="AT44" s="25"/>
      <c r="AU44" s="137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25"/>
      <c r="BG44" s="25"/>
      <c r="BH44" s="25"/>
      <c r="BI44" s="25"/>
      <c r="BJ44" s="25"/>
    </row>
    <row r="45" spans="1:65" s="7" customFormat="1" x14ac:dyDescent="0.35">
      <c r="A45" s="7">
        <v>7</v>
      </c>
      <c r="B45" s="18" t="s">
        <v>120</v>
      </c>
      <c r="C45" s="126">
        <f>Määräytymistekijät!C13</f>
        <v>205771</v>
      </c>
      <c r="D45" s="41">
        <f>'Siirtyvät sote-kustannukset'!L23</f>
        <v>765701500.34295464</v>
      </c>
      <c r="E45" s="35">
        <f t="shared" si="6"/>
        <v>3721.1341750924798</v>
      </c>
      <c r="F45" s="42">
        <f>'SOTE laskennallinen rahoitus'!M58</f>
        <v>821488899.80294418</v>
      </c>
      <c r="G45" s="133">
        <f>Taulukko35[[#This Row],[Laskennallinen sote- rahoitus €]]/Taulukko35[[#This Row],[Asukasluku]]</f>
        <v>3992.2481778430592</v>
      </c>
      <c r="H45" s="133">
        <f t="shared" si="7"/>
        <v>55787399.459989548</v>
      </c>
      <c r="I45" s="133">
        <f t="shared" si="8"/>
        <v>271.11400275057974</v>
      </c>
      <c r="J45" s="41"/>
      <c r="K45" s="41"/>
      <c r="L45" s="287"/>
      <c r="M45" s="418"/>
      <c r="P45" s="13"/>
      <c r="S45" s="13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1"/>
      <c r="AF45" s="141"/>
      <c r="AG45" s="143"/>
      <c r="AH45" s="11"/>
      <c r="AI45" s="13"/>
      <c r="AJ45" s="38"/>
      <c r="AK45" s="142"/>
      <c r="AL45" s="142"/>
      <c r="AM45" s="142"/>
      <c r="AN45" s="142"/>
      <c r="AO45" s="142"/>
      <c r="AP45" s="142"/>
      <c r="AQ45" s="142"/>
      <c r="AR45" s="142"/>
      <c r="AS45" s="142"/>
      <c r="AT45" s="25"/>
      <c r="AU45" s="137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25"/>
      <c r="BG45" s="25"/>
      <c r="BH45" s="25"/>
      <c r="BI45" s="25"/>
      <c r="BJ45" s="25"/>
    </row>
    <row r="46" spans="1:65" s="7" customFormat="1" x14ac:dyDescent="0.35">
      <c r="A46" s="7">
        <v>8</v>
      </c>
      <c r="B46" s="18" t="s">
        <v>119</v>
      </c>
      <c r="C46" s="126">
        <f>Määräytymistekijät!C14</f>
        <v>162812</v>
      </c>
      <c r="D46" s="41">
        <f>'Siirtyvät sote-kustannukset'!L24</f>
        <v>708848301.27848947</v>
      </c>
      <c r="E46" s="35">
        <f t="shared" si="6"/>
        <v>4353.78412695925</v>
      </c>
      <c r="F46" s="42">
        <f>'SOTE laskennallinen rahoitus'!M59</f>
        <v>689101652.02518344</v>
      </c>
      <c r="G46" s="133">
        <f>Taulukko35[[#This Row],[Laskennallinen sote- rahoitus €]]/Taulukko35[[#This Row],[Asukasluku]]</f>
        <v>4232.4991525513069</v>
      </c>
      <c r="H46" s="133">
        <f t="shared" si="7"/>
        <v>-19746649.253306031</v>
      </c>
      <c r="I46" s="133">
        <f t="shared" si="8"/>
        <v>-121.2849744079431</v>
      </c>
      <c r="J46" s="41"/>
      <c r="K46" s="41"/>
      <c r="L46" s="287"/>
      <c r="M46" s="418"/>
      <c r="P46" s="13"/>
      <c r="S46" s="13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1"/>
      <c r="AF46" s="141"/>
      <c r="AG46" s="143"/>
      <c r="AH46" s="11"/>
      <c r="AI46" s="13"/>
      <c r="AJ46" s="38"/>
      <c r="AK46" s="142"/>
      <c r="AL46" s="142"/>
      <c r="AM46" s="142"/>
      <c r="AN46" s="142"/>
      <c r="AO46" s="142"/>
      <c r="AP46" s="142"/>
      <c r="AQ46" s="142"/>
      <c r="AR46" s="142"/>
      <c r="AS46" s="142"/>
      <c r="AT46" s="25"/>
      <c r="AU46" s="137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25"/>
      <c r="BG46" s="25"/>
      <c r="BH46" s="25"/>
      <c r="BI46" s="25"/>
      <c r="BJ46" s="25"/>
    </row>
    <row r="47" spans="1:65" s="7" customFormat="1" x14ac:dyDescent="0.35">
      <c r="A47" s="7">
        <v>9</v>
      </c>
      <c r="B47" s="18" t="s">
        <v>118</v>
      </c>
      <c r="C47" s="126">
        <f>Määräytymistekijät!C15</f>
        <v>126921</v>
      </c>
      <c r="D47" s="41">
        <f>'Siirtyvät sote-kustannukset'!L25</f>
        <v>502374746.53307885</v>
      </c>
      <c r="E47" s="35">
        <f t="shared" si="6"/>
        <v>3958.1688336294142</v>
      </c>
      <c r="F47" s="42">
        <f>'SOTE laskennallinen rahoitus'!M60</f>
        <v>496138859.64423352</v>
      </c>
      <c r="G47" s="133">
        <f>Taulukko35[[#This Row],[Laskennallinen sote- rahoitus €]]/Taulukko35[[#This Row],[Asukasluku]]</f>
        <v>3909.0367996173486</v>
      </c>
      <c r="H47" s="133">
        <f t="shared" si="7"/>
        <v>-6235886.8888453245</v>
      </c>
      <c r="I47" s="133">
        <f t="shared" si="8"/>
        <v>-49.132034012065176</v>
      </c>
      <c r="J47" s="41"/>
      <c r="K47" s="41"/>
      <c r="L47" s="287"/>
      <c r="M47" s="418"/>
      <c r="P47" s="13"/>
      <c r="S47" s="13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1"/>
      <c r="AF47" s="141"/>
      <c r="AG47" s="143"/>
      <c r="AH47" s="11"/>
      <c r="AI47" s="13"/>
      <c r="AJ47" s="38"/>
      <c r="AK47" s="142"/>
      <c r="AL47" s="142"/>
      <c r="AM47" s="142"/>
      <c r="AN47" s="142"/>
      <c r="AO47" s="142"/>
      <c r="AP47" s="142"/>
      <c r="AQ47" s="142"/>
      <c r="AR47" s="142"/>
      <c r="AS47" s="142"/>
      <c r="AT47" s="25"/>
      <c r="AU47" s="137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25"/>
      <c r="BG47" s="25"/>
      <c r="BH47" s="25"/>
      <c r="BI47" s="25"/>
      <c r="BJ47" s="25"/>
    </row>
    <row r="48" spans="1:65" x14ac:dyDescent="0.35">
      <c r="A48" s="12">
        <v>10</v>
      </c>
      <c r="B48" s="123" t="s">
        <v>117</v>
      </c>
      <c r="C48" s="126">
        <f>Määräytymistekijät!C16</f>
        <v>132702</v>
      </c>
      <c r="D48" s="41">
        <f>'Siirtyvät sote-kustannukset'!L26</f>
        <v>623379833.20269525</v>
      </c>
      <c r="E48" s="35">
        <f t="shared" si="6"/>
        <v>4697.59184641298</v>
      </c>
      <c r="F48" s="42">
        <f>'SOTE laskennallinen rahoitus'!M61</f>
        <v>592152715.909464</v>
      </c>
      <c r="G48" s="133">
        <f>Taulukko35[[#This Row],[Laskennallinen sote- rahoitus €]]/Taulukko35[[#This Row],[Asukasluku]]</f>
        <v>4462.2742378371386</v>
      </c>
      <c r="H48" s="133">
        <f t="shared" si="7"/>
        <v>-31227117.293231249</v>
      </c>
      <c r="I48" s="133">
        <f t="shared" si="8"/>
        <v>-235.31760857584098</v>
      </c>
      <c r="J48" s="41"/>
      <c r="K48" s="41"/>
      <c r="L48" s="287"/>
      <c r="M48" s="418"/>
      <c r="N48" s="12"/>
      <c r="O48" s="12"/>
      <c r="P48" s="13"/>
      <c r="Q48" s="12"/>
      <c r="R48" s="12"/>
      <c r="S48" s="13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1"/>
      <c r="AF48" s="141"/>
      <c r="AG48" s="143"/>
      <c r="AH48" s="11"/>
      <c r="AI48" s="13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11"/>
      <c r="AU48" s="13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11"/>
      <c r="BG48" s="11"/>
      <c r="BH48" s="11"/>
      <c r="BI48" s="11"/>
      <c r="BJ48" s="11"/>
    </row>
    <row r="49" spans="1:65" x14ac:dyDescent="0.35">
      <c r="A49" s="12">
        <v>11</v>
      </c>
      <c r="B49" s="123" t="s">
        <v>116</v>
      </c>
      <c r="C49" s="126">
        <f>Määräytymistekijät!C17</f>
        <v>248265</v>
      </c>
      <c r="D49" s="41">
        <f>'Siirtyvät sote-kustannukset'!L27</f>
        <v>1064757274.8823723</v>
      </c>
      <c r="E49" s="35">
        <f t="shared" si="6"/>
        <v>4288.7933252064213</v>
      </c>
      <c r="F49" s="42">
        <f>'SOTE laskennallinen rahoitus'!M62</f>
        <v>1057792924.7800745</v>
      </c>
      <c r="G49" s="133">
        <f>Taulukko35[[#This Row],[Laskennallinen sote- rahoitus €]]/Taulukko35[[#This Row],[Asukasluku]]</f>
        <v>4260.7412433491409</v>
      </c>
      <c r="H49" s="133">
        <f t="shared" si="7"/>
        <v>-6964350.1022977829</v>
      </c>
      <c r="I49" s="133">
        <f t="shared" si="8"/>
        <v>-28.052081857280658</v>
      </c>
      <c r="J49" s="41"/>
      <c r="K49" s="41"/>
      <c r="L49" s="287"/>
      <c r="M49" s="418"/>
      <c r="N49" s="12"/>
      <c r="O49" s="12"/>
      <c r="P49" s="13"/>
      <c r="Q49" s="12"/>
      <c r="R49" s="12"/>
      <c r="S49" s="13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1"/>
      <c r="AF49" s="141"/>
      <c r="AG49" s="143"/>
      <c r="AH49" s="11"/>
      <c r="AI49" s="13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11"/>
      <c r="AU49" s="13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11"/>
      <c r="BG49" s="11"/>
      <c r="BH49" s="11"/>
      <c r="BI49" s="11"/>
      <c r="BJ49" s="11"/>
    </row>
    <row r="50" spans="1:65" s="7" customFormat="1" x14ac:dyDescent="0.35">
      <c r="A50" s="7">
        <v>12</v>
      </c>
      <c r="B50" s="18" t="s">
        <v>115</v>
      </c>
      <c r="C50" s="126">
        <f>Määräytymistekijät!C18</f>
        <v>163537</v>
      </c>
      <c r="D50" s="41">
        <f>'Siirtyvät sote-kustannukset'!L28</f>
        <v>653832695.32359755</v>
      </c>
      <c r="E50" s="35">
        <f t="shared" si="6"/>
        <v>3998.0719673443782</v>
      </c>
      <c r="F50" s="42">
        <f>'SOTE laskennallinen rahoitus'!M63</f>
        <v>739602822.85421646</v>
      </c>
      <c r="G50" s="133">
        <f>Taulukko35[[#This Row],[Laskennallinen sote- rahoitus €]]/Taulukko35[[#This Row],[Asukasluku]]</f>
        <v>4522.5412160808655</v>
      </c>
      <c r="H50" s="133">
        <f t="shared" si="7"/>
        <v>85770127.530618906</v>
      </c>
      <c r="I50" s="133">
        <f t="shared" si="8"/>
        <v>524.4692487364872</v>
      </c>
      <c r="J50" s="41"/>
      <c r="K50" s="41"/>
      <c r="L50" s="287"/>
      <c r="M50" s="418"/>
      <c r="P50" s="13"/>
      <c r="S50" s="13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1"/>
      <c r="AF50" s="141"/>
      <c r="AG50" s="143"/>
      <c r="AH50" s="11"/>
      <c r="AI50" s="13"/>
      <c r="AJ50" s="38"/>
      <c r="AK50" s="142"/>
      <c r="AL50" s="142"/>
      <c r="AM50" s="142"/>
      <c r="AN50" s="142"/>
      <c r="AO50" s="142"/>
      <c r="AP50" s="142"/>
      <c r="AQ50" s="142"/>
      <c r="AR50" s="142"/>
      <c r="AS50" s="142"/>
      <c r="AT50" s="25"/>
      <c r="AU50" s="137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25"/>
      <c r="BG50" s="25"/>
      <c r="BH50" s="25"/>
      <c r="BI50" s="25"/>
      <c r="BJ50" s="25"/>
    </row>
    <row r="51" spans="1:65" s="7" customFormat="1" x14ac:dyDescent="0.35">
      <c r="A51" s="7">
        <v>13</v>
      </c>
      <c r="B51" s="18" t="s">
        <v>114</v>
      </c>
      <c r="C51" s="126">
        <f>Määräytymistekijät!C19</f>
        <v>272617</v>
      </c>
      <c r="D51" s="41">
        <f>'Siirtyvät sote-kustannukset'!L29</f>
        <v>1011384393.9352403</v>
      </c>
      <c r="E51" s="35">
        <f t="shared" si="6"/>
        <v>3709.9094844974461</v>
      </c>
      <c r="F51" s="42">
        <f>'SOTE laskennallinen rahoitus'!M64</f>
        <v>1019505279.0963469</v>
      </c>
      <c r="G51" s="133">
        <f>Taulukko35[[#This Row],[Laskennallinen sote- rahoitus €]]/Taulukko35[[#This Row],[Asukasluku]]</f>
        <v>3739.6981079549214</v>
      </c>
      <c r="H51" s="133">
        <f t="shared" si="7"/>
        <v>8120885.1611065865</v>
      </c>
      <c r="I51" s="133">
        <f t="shared" si="8"/>
        <v>29.788623457475456</v>
      </c>
      <c r="J51" s="41"/>
      <c r="K51" s="41"/>
      <c r="L51" s="287"/>
      <c r="M51" s="418"/>
      <c r="P51" s="13"/>
      <c r="S51" s="13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1"/>
      <c r="AF51" s="141"/>
      <c r="AG51" s="143"/>
      <c r="AH51" s="11"/>
      <c r="AI51" s="13"/>
      <c r="AJ51" s="38"/>
      <c r="AK51" s="142"/>
      <c r="AL51" s="142"/>
      <c r="AM51" s="142"/>
      <c r="AN51" s="142"/>
      <c r="AO51" s="142"/>
      <c r="AP51" s="142"/>
      <c r="AQ51" s="142"/>
      <c r="AR51" s="142"/>
      <c r="AS51" s="142"/>
      <c r="AT51" s="25"/>
      <c r="AU51" s="137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25"/>
      <c r="BG51" s="25"/>
      <c r="BH51" s="25"/>
      <c r="BI51" s="25"/>
      <c r="BJ51" s="25"/>
    </row>
    <row r="52" spans="1:65" s="7" customFormat="1" x14ac:dyDescent="0.35">
      <c r="A52" s="7">
        <v>14</v>
      </c>
      <c r="B52" s="18" t="s">
        <v>130</v>
      </c>
      <c r="C52" s="126">
        <f>Määräytymistekijät!C20</f>
        <v>192150</v>
      </c>
      <c r="D52" s="41">
        <f>'Siirtyvät sote-kustannukset'!L30</f>
        <v>788607252.20070672</v>
      </c>
      <c r="E52" s="35">
        <f t="shared" si="6"/>
        <v>4104.1230923794265</v>
      </c>
      <c r="F52" s="42">
        <f>'SOTE laskennallinen rahoitus'!M65</f>
        <v>793152032.60565412</v>
      </c>
      <c r="G52" s="133">
        <f>Taulukko35[[#This Row],[Laskennallinen sote- rahoitus €]]/Taulukko35[[#This Row],[Asukasluku]]</f>
        <v>4127.775345332574</v>
      </c>
      <c r="H52" s="133">
        <f t="shared" si="7"/>
        <v>4544780.4049474001</v>
      </c>
      <c r="I52" s="133">
        <f t="shared" si="8"/>
        <v>23.652252953148061</v>
      </c>
      <c r="J52" s="41"/>
      <c r="K52" s="41"/>
      <c r="L52" s="287"/>
      <c r="M52" s="418"/>
      <c r="P52" s="13"/>
      <c r="S52" s="13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1"/>
      <c r="AF52" s="141"/>
      <c r="AG52" s="143"/>
      <c r="AH52" s="11"/>
      <c r="AI52" s="13"/>
      <c r="AJ52" s="38"/>
      <c r="AK52" s="142"/>
      <c r="AL52" s="142"/>
      <c r="AM52" s="142"/>
      <c r="AN52" s="142"/>
      <c r="AO52" s="142"/>
      <c r="AP52" s="142"/>
      <c r="AQ52" s="142"/>
      <c r="AR52" s="142"/>
      <c r="AS52" s="142"/>
      <c r="AT52" s="25"/>
      <c r="AU52" s="137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25"/>
      <c r="BG52" s="25"/>
      <c r="BH52" s="25"/>
      <c r="BI52" s="25"/>
      <c r="BJ52" s="25"/>
    </row>
    <row r="53" spans="1:65" s="7" customFormat="1" x14ac:dyDescent="0.35">
      <c r="A53" s="7">
        <v>15</v>
      </c>
      <c r="B53" s="18" t="s">
        <v>113</v>
      </c>
      <c r="C53" s="126">
        <f>Määräytymistekijät!C21</f>
        <v>175816</v>
      </c>
      <c r="D53" s="41">
        <f>'Siirtyvät sote-kustannukset'!L31</f>
        <v>678496790.07111657</v>
      </c>
      <c r="E53" s="35">
        <f t="shared" si="6"/>
        <v>3859.1299430718282</v>
      </c>
      <c r="F53" s="42">
        <f>'SOTE laskennallinen rahoitus'!M66</f>
        <v>668570090.00718558</v>
      </c>
      <c r="G53" s="133">
        <f>Taulukko35[[#This Row],[Laskennallinen sote- rahoitus €]]/Taulukko35[[#This Row],[Asukasluku]]</f>
        <v>3802.669211034181</v>
      </c>
      <c r="H53" s="133">
        <f t="shared" si="7"/>
        <v>-9926700.0639309883</v>
      </c>
      <c r="I53" s="133">
        <f t="shared" si="8"/>
        <v>-56.460732037647247</v>
      </c>
      <c r="J53" s="41"/>
      <c r="K53" s="41"/>
      <c r="L53" s="287"/>
      <c r="M53" s="418"/>
      <c r="P53" s="13"/>
      <c r="S53" s="13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1"/>
      <c r="AF53" s="141"/>
      <c r="AG53" s="143"/>
      <c r="AH53" s="11"/>
      <c r="AI53" s="13"/>
      <c r="AJ53" s="38"/>
      <c r="AK53" s="142"/>
      <c r="AL53" s="142"/>
      <c r="AM53" s="142"/>
      <c r="AN53" s="142"/>
      <c r="AO53" s="142"/>
      <c r="AP53" s="142"/>
      <c r="AQ53" s="142"/>
      <c r="AR53" s="142"/>
      <c r="AS53" s="142"/>
      <c r="AT53" s="25"/>
      <c r="AU53" s="137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25"/>
      <c r="BG53" s="25"/>
      <c r="BH53" s="25"/>
      <c r="BI53" s="25"/>
      <c r="BJ53" s="25"/>
    </row>
    <row r="54" spans="1:65" s="7" customFormat="1" x14ac:dyDescent="0.35">
      <c r="A54" s="7">
        <v>16</v>
      </c>
      <c r="B54" s="18" t="s">
        <v>112</v>
      </c>
      <c r="C54" s="126">
        <f>Määräytymistekijät!C22</f>
        <v>67988</v>
      </c>
      <c r="D54" s="41">
        <f>'Siirtyvät sote-kustannukset'!L32</f>
        <v>266497228.61810756</v>
      </c>
      <c r="E54" s="35">
        <f t="shared" si="6"/>
        <v>3919.7686153160494</v>
      </c>
      <c r="F54" s="42">
        <f>'SOTE laskennallinen rahoitus'!M67</f>
        <v>288532560.32432401</v>
      </c>
      <c r="G54" s="133">
        <f>Taulukko35[[#This Row],[Laskennallinen sote- rahoitus €]]/Taulukko35[[#This Row],[Asukasluku]]</f>
        <v>4243.8748062058603</v>
      </c>
      <c r="H54" s="133">
        <f t="shared" si="7"/>
        <v>22035331.706216455</v>
      </c>
      <c r="I54" s="133">
        <f t="shared" si="8"/>
        <v>324.10619088981076</v>
      </c>
      <c r="J54" s="41"/>
      <c r="K54" s="41"/>
      <c r="L54" s="287"/>
      <c r="M54" s="418"/>
      <c r="P54" s="13"/>
      <c r="S54" s="13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1"/>
      <c r="AF54" s="141"/>
      <c r="AG54" s="143"/>
      <c r="AH54" s="11"/>
      <c r="AI54" s="13"/>
      <c r="AJ54" s="38"/>
      <c r="AK54" s="142"/>
      <c r="AL54" s="142"/>
      <c r="AM54" s="142"/>
      <c r="AN54" s="142"/>
      <c r="AO54" s="142"/>
      <c r="AP54" s="142"/>
      <c r="AQ54" s="142"/>
      <c r="AR54" s="142"/>
      <c r="AS54" s="142"/>
      <c r="AT54" s="25"/>
      <c r="AU54" s="137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25"/>
      <c r="BG54" s="25"/>
      <c r="BH54" s="25"/>
      <c r="BI54" s="25"/>
      <c r="BJ54" s="25"/>
    </row>
    <row r="55" spans="1:65" s="7" customFormat="1" x14ac:dyDescent="0.35">
      <c r="A55" s="7">
        <v>17</v>
      </c>
      <c r="B55" s="18" t="s">
        <v>111</v>
      </c>
      <c r="C55" s="126">
        <f>Määräytymistekijät!C23</f>
        <v>413830</v>
      </c>
      <c r="D55" s="41">
        <f>'Siirtyvät sote-kustannukset'!L33</f>
        <v>1547083544.4130366</v>
      </c>
      <c r="E55" s="35">
        <f t="shared" si="6"/>
        <v>3738.451887038244</v>
      </c>
      <c r="F55" s="42">
        <f>'SOTE laskennallinen rahoitus'!M68</f>
        <v>1571547280.6953702</v>
      </c>
      <c r="G55" s="133">
        <f>Taulukko35[[#This Row],[Laskennallinen sote- rahoitus €]]/Taulukko35[[#This Row],[Asukasluku]]</f>
        <v>3797.5673119284975</v>
      </c>
      <c r="H55" s="133">
        <f t="shared" si="7"/>
        <v>24463736.282333612</v>
      </c>
      <c r="I55" s="133">
        <f t="shared" si="8"/>
        <v>59.115424890253514</v>
      </c>
      <c r="J55" s="41"/>
      <c r="K55" s="41"/>
      <c r="L55" s="287"/>
      <c r="M55" s="418"/>
      <c r="P55" s="13"/>
      <c r="S55" s="13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1"/>
      <c r="AF55" s="141"/>
      <c r="AG55" s="143"/>
      <c r="AH55" s="11"/>
      <c r="AI55" s="13"/>
      <c r="AJ55" s="38"/>
      <c r="AK55" s="142"/>
      <c r="AL55" s="142"/>
      <c r="AM55" s="142"/>
      <c r="AN55" s="142"/>
      <c r="AO55" s="142"/>
      <c r="AP55" s="142"/>
      <c r="AQ55" s="142"/>
      <c r="AR55" s="142"/>
      <c r="AS55" s="142"/>
      <c r="AT55" s="25"/>
      <c r="AU55" s="137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25"/>
      <c r="BG55" s="25"/>
      <c r="BH55" s="25"/>
      <c r="BI55" s="25"/>
      <c r="BJ55" s="25"/>
    </row>
    <row r="56" spans="1:65" s="7" customFormat="1" x14ac:dyDescent="0.35">
      <c r="A56" s="7">
        <v>18</v>
      </c>
      <c r="B56" s="18" t="s">
        <v>110</v>
      </c>
      <c r="C56" s="126">
        <f>Määräytymistekijät!C24</f>
        <v>71664</v>
      </c>
      <c r="D56" s="41">
        <f>'Siirtyvät sote-kustannukset'!L34</f>
        <v>340266492.16985363</v>
      </c>
      <c r="E56" s="35">
        <f t="shared" si="6"/>
        <v>4748.0812146943181</v>
      </c>
      <c r="F56" s="42">
        <f>'SOTE laskennallinen rahoitus'!M69</f>
        <v>332418134.22481138</v>
      </c>
      <c r="G56" s="133">
        <f>Taulukko35[[#This Row],[Laskennallinen sote- rahoitus €]]/Taulukko35[[#This Row],[Asukasluku]]</f>
        <v>4638.5651683524693</v>
      </c>
      <c r="H56" s="133">
        <f t="shared" si="7"/>
        <v>-7848357.9450422525</v>
      </c>
      <c r="I56" s="133">
        <f t="shared" si="8"/>
        <v>-109.51604634184881</v>
      </c>
      <c r="J56" s="41"/>
      <c r="K56" s="41"/>
      <c r="L56" s="287"/>
      <c r="M56" s="418"/>
      <c r="P56" s="13"/>
      <c r="S56" s="13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1"/>
      <c r="AF56" s="141"/>
      <c r="AG56" s="143"/>
      <c r="AH56" s="11"/>
      <c r="AI56" s="13"/>
      <c r="AJ56" s="38"/>
      <c r="AK56" s="142"/>
      <c r="AL56" s="142"/>
      <c r="AM56" s="142"/>
      <c r="AN56" s="142"/>
      <c r="AO56" s="142"/>
      <c r="AP56" s="142"/>
      <c r="AQ56" s="142"/>
      <c r="AR56" s="142"/>
      <c r="AS56" s="142"/>
      <c r="AT56" s="25"/>
      <c r="AU56" s="137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25"/>
      <c r="BG56" s="25"/>
      <c r="BH56" s="25"/>
      <c r="BI56" s="25"/>
      <c r="BJ56" s="25"/>
    </row>
    <row r="57" spans="1:65" s="7" customFormat="1" x14ac:dyDescent="0.35">
      <c r="A57" s="7">
        <v>19</v>
      </c>
      <c r="B57" s="18" t="s">
        <v>109</v>
      </c>
      <c r="C57" s="126">
        <f>Määräytymistekijät!C25</f>
        <v>176665</v>
      </c>
      <c r="D57" s="41">
        <f>'Siirtyvät sote-kustannukset'!L35</f>
        <v>790210885.42233849</v>
      </c>
      <c r="E57" s="35">
        <f t="shared" si="6"/>
        <v>4472.9340017679706</v>
      </c>
      <c r="F57" s="42">
        <f>'SOTE laskennallinen rahoitus'!M70</f>
        <v>836244728.00516796</v>
      </c>
      <c r="G57" s="133">
        <f>Taulukko35[[#This Row],[Laskennallinen sote- rahoitus €]]/Taulukko35[[#This Row],[Asukasluku]]</f>
        <v>4733.5053802686889</v>
      </c>
      <c r="H57" s="133">
        <f t="shared" si="7"/>
        <v>46033842.582829475</v>
      </c>
      <c r="I57" s="133">
        <f t="shared" si="8"/>
        <v>260.57137850071871</v>
      </c>
      <c r="J57" s="41"/>
      <c r="K57" s="41"/>
      <c r="L57" s="287"/>
      <c r="M57" s="418"/>
      <c r="P57" s="13"/>
      <c r="S57" s="13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1"/>
      <c r="AF57" s="141"/>
      <c r="AG57" s="143"/>
      <c r="AH57" s="11"/>
      <c r="AI57" s="13"/>
      <c r="AJ57" s="38"/>
      <c r="AK57" s="142"/>
      <c r="AL57" s="142"/>
      <c r="AM57" s="142"/>
      <c r="AN57" s="142"/>
      <c r="AO57" s="142"/>
      <c r="AP57" s="142"/>
      <c r="AQ57" s="142"/>
      <c r="AR57" s="142"/>
      <c r="AS57" s="142"/>
      <c r="AT57" s="25"/>
      <c r="AU57" s="137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25"/>
      <c r="BG57" s="25"/>
      <c r="BH57" s="25"/>
      <c r="BI57" s="25"/>
      <c r="BJ57" s="25"/>
    </row>
    <row r="58" spans="1:65" s="7" customFormat="1" x14ac:dyDescent="0.35">
      <c r="A58" s="25"/>
      <c r="B58" s="18" t="s">
        <v>108</v>
      </c>
      <c r="C58" s="58">
        <f>SUM(C36:C57)</f>
        <v>5503664</v>
      </c>
      <c r="D58" s="58">
        <f>SUM(D36:D57)</f>
        <v>20748304000</v>
      </c>
      <c r="E58" s="58">
        <f t="shared" si="6"/>
        <v>3769.9074652813106</v>
      </c>
      <c r="F58" s="58">
        <f>SUM(F36:F57)</f>
        <v>20748304000</v>
      </c>
      <c r="G58" s="134">
        <f>Taulukko35[[#This Row],[Laskennallinen sote- rahoitus €]]/Taulukko35[[#This Row],[Asukasluku]]</f>
        <v>3769.9074652813106</v>
      </c>
      <c r="H58" s="133">
        <f t="shared" si="7"/>
        <v>0</v>
      </c>
      <c r="I58" s="133">
        <f t="shared" si="8"/>
        <v>0</v>
      </c>
      <c r="J58" s="41"/>
      <c r="K58" s="41"/>
      <c r="L58" s="419"/>
      <c r="M58" s="418"/>
      <c r="P58" s="13"/>
      <c r="S58" s="13"/>
      <c r="T58" s="141"/>
      <c r="U58" s="141"/>
      <c r="V58" s="141"/>
      <c r="W58" s="141"/>
      <c r="X58" s="141"/>
      <c r="Y58" s="141"/>
      <c r="Z58" s="141"/>
      <c r="AA58" s="141"/>
      <c r="AB58" s="141"/>
      <c r="AC58" s="144"/>
      <c r="AD58" s="141"/>
      <c r="AE58" s="141"/>
      <c r="AF58" s="141"/>
      <c r="AG58" s="143"/>
      <c r="AH58" s="11"/>
      <c r="AI58" s="13"/>
      <c r="AJ58" s="38"/>
      <c r="AK58" s="142"/>
      <c r="AL58" s="142"/>
      <c r="AM58" s="142"/>
      <c r="AN58" s="142"/>
      <c r="AO58" s="142"/>
      <c r="AP58" s="142"/>
      <c r="AQ58" s="142"/>
      <c r="AR58" s="142"/>
      <c r="AS58" s="142"/>
      <c r="AT58" s="25"/>
      <c r="AU58" s="137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25"/>
      <c r="BG58" s="25"/>
      <c r="BH58" s="25"/>
      <c r="BI58" s="25"/>
      <c r="BJ58" s="25"/>
    </row>
    <row r="59" spans="1:65" s="7" customFormat="1" x14ac:dyDescent="0.35">
      <c r="J59" s="12"/>
      <c r="K59" s="12"/>
      <c r="L59" s="12"/>
      <c r="M59" s="12"/>
      <c r="N59" s="42"/>
      <c r="O59" s="276"/>
      <c r="P59" s="288"/>
      <c r="Q59" s="270"/>
      <c r="R59" s="270"/>
      <c r="S59" s="270"/>
      <c r="T59" s="269"/>
      <c r="U59" s="269"/>
      <c r="V59" s="13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7"/>
      <c r="AI59" s="141"/>
      <c r="AJ59" s="228"/>
      <c r="AK59" s="11"/>
      <c r="AL59" s="11"/>
      <c r="AM59" s="11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</row>
    <row r="60" spans="1:65" s="7" customFormat="1" x14ac:dyDescent="0.35">
      <c r="A60" s="19" t="s">
        <v>493</v>
      </c>
      <c r="B60" s="148"/>
      <c r="C60" s="149"/>
      <c r="D60" s="149"/>
      <c r="E60" s="149"/>
      <c r="F60" s="149"/>
      <c r="G60" s="149"/>
      <c r="H60" s="149"/>
      <c r="I60" s="149"/>
      <c r="J60" s="146"/>
      <c r="K60" s="146"/>
      <c r="L60" s="420"/>
      <c r="M60" s="146"/>
      <c r="N60" s="80"/>
      <c r="O60" s="271"/>
      <c r="P60" s="272"/>
      <c r="Q60" s="272"/>
      <c r="R60" s="272"/>
      <c r="S60" s="272"/>
      <c r="T60" s="272"/>
      <c r="U60" s="272"/>
      <c r="V60" s="13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7"/>
      <c r="AI60" s="141"/>
      <c r="AJ60" s="228"/>
      <c r="AK60" s="11"/>
      <c r="AL60" s="11"/>
      <c r="AM60" s="11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</row>
    <row r="61" spans="1:65" s="25" customFormat="1" ht="31" x14ac:dyDescent="0.35">
      <c r="A61" s="263" t="s">
        <v>446</v>
      </c>
      <c r="B61" s="263" t="s">
        <v>132</v>
      </c>
      <c r="C61" s="263" t="s">
        <v>440</v>
      </c>
      <c r="D61" s="267" t="s">
        <v>463</v>
      </c>
      <c r="E61" s="265" t="s">
        <v>469</v>
      </c>
      <c r="F61" s="268" t="s">
        <v>484</v>
      </c>
      <c r="G61" s="268" t="s">
        <v>485</v>
      </c>
      <c r="H61" s="266" t="s">
        <v>561</v>
      </c>
      <c r="I61" s="266" t="s">
        <v>564</v>
      </c>
      <c r="J61" s="80"/>
      <c r="K61" s="80"/>
      <c r="L61" s="147"/>
      <c r="M61" s="80"/>
      <c r="N61" s="80"/>
      <c r="O61" s="276"/>
      <c r="P61" s="277"/>
      <c r="Q61" s="278"/>
      <c r="R61" s="278"/>
      <c r="S61" s="278"/>
      <c r="T61" s="279"/>
      <c r="U61" s="278"/>
      <c r="V61" s="13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9"/>
      <c r="AI61" s="141"/>
      <c r="AJ61" s="228"/>
      <c r="AK61" s="11"/>
      <c r="AL61" s="11"/>
      <c r="AM61" s="11"/>
    </row>
    <row r="62" spans="1:65" s="25" customFormat="1" x14ac:dyDescent="0.35">
      <c r="A62" s="77">
        <v>31</v>
      </c>
      <c r="B62" s="78" t="s">
        <v>129</v>
      </c>
      <c r="C62" s="126">
        <f>Määräytymistekijät!C4</f>
        <v>656920</v>
      </c>
      <c r="D62" s="35">
        <f>'Siirtyvät pela-kustannukset'!L13</f>
        <v>49792254.453434914</v>
      </c>
      <c r="E62" s="85">
        <f>D62/C9</f>
        <v>75.796526903481265</v>
      </c>
      <c r="F62" s="150">
        <f>'PELA laskennallinen rahoitus'!F44</f>
        <v>44656479.035417356</v>
      </c>
      <c r="G62" s="151">
        <f>F62/C62</f>
        <v>67.978565175999137</v>
      </c>
      <c r="H62" s="151">
        <f>F62-D62</f>
        <v>-5135775.4180175588</v>
      </c>
      <c r="I62" s="394">
        <f>H62/C62</f>
        <v>-7.8179617274821265</v>
      </c>
      <c r="J62" s="80"/>
      <c r="K62" s="80"/>
      <c r="L62" s="147"/>
      <c r="M62" s="80"/>
      <c r="N62" s="80"/>
      <c r="O62" s="280"/>
      <c r="P62" s="281"/>
      <c r="Q62" s="281"/>
      <c r="R62" s="281"/>
      <c r="S62" s="281"/>
      <c r="T62" s="282"/>
      <c r="U62" s="282"/>
      <c r="V62" s="13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9"/>
      <c r="AI62" s="141"/>
      <c r="AJ62" s="228"/>
      <c r="AK62" s="11"/>
      <c r="AL62" s="11"/>
      <c r="AM62" s="11"/>
    </row>
    <row r="63" spans="1:65" s="25" customFormat="1" x14ac:dyDescent="0.35">
      <c r="A63" s="77">
        <v>32</v>
      </c>
      <c r="B63" s="78" t="s">
        <v>128</v>
      </c>
      <c r="C63" s="126">
        <f>Määräytymistekijät!C5</f>
        <v>274336</v>
      </c>
      <c r="D63" s="35">
        <f>'Siirtyvät pela-kustannukset'!L14</f>
        <v>13921142.000953196</v>
      </c>
      <c r="E63" s="85">
        <f>D63/Määräytymistekijät!C5</f>
        <v>50.744860320749723</v>
      </c>
      <c r="F63" s="150">
        <f>'PELA laskennallinen rahoitus'!F45</f>
        <v>21835827.459860653</v>
      </c>
      <c r="G63" s="151">
        <f>F63/C63</f>
        <v>79.595195161628993</v>
      </c>
      <c r="H63" s="151">
        <f t="shared" ref="H63:H83" si="9">F63-D63</f>
        <v>7914685.4589074571</v>
      </c>
      <c r="I63" s="394">
        <f t="shared" ref="I63:I84" si="10">H63/C63</f>
        <v>28.850334840879277</v>
      </c>
      <c r="J63" s="80"/>
      <c r="K63" s="80"/>
      <c r="L63" s="147"/>
      <c r="M63" s="80"/>
      <c r="N63" s="80"/>
      <c r="O63" s="280"/>
      <c r="P63" s="281"/>
      <c r="Q63" s="281"/>
      <c r="R63" s="281"/>
      <c r="S63" s="281"/>
      <c r="T63" s="282"/>
      <c r="U63" s="282"/>
      <c r="V63" s="13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9"/>
      <c r="AI63" s="141"/>
      <c r="AJ63" s="228"/>
      <c r="AK63" s="11"/>
      <c r="AL63" s="11"/>
      <c r="AM63" s="11"/>
    </row>
    <row r="64" spans="1:65" s="25" customFormat="1" x14ac:dyDescent="0.35">
      <c r="A64" s="77">
        <v>33</v>
      </c>
      <c r="B64" s="78" t="s">
        <v>127</v>
      </c>
      <c r="C64" s="126">
        <f>Määräytymistekijät!C6</f>
        <v>473838</v>
      </c>
      <c r="D64" s="35">
        <f>'Siirtyvät pela-kustannukset'!L15</f>
        <v>35523331.876946166</v>
      </c>
      <c r="E64" s="85">
        <f>D64/Määräytymistekijät!C6</f>
        <v>74.969360576707999</v>
      </c>
      <c r="F64" s="150">
        <f>'PELA laskennallinen rahoitus'!F46</f>
        <v>38122473.966420889</v>
      </c>
      <c r="G64" s="151">
        <f t="shared" ref="G64:G84" si="11">F64/C64</f>
        <v>80.454657428110224</v>
      </c>
      <c r="H64" s="151">
        <f t="shared" si="9"/>
        <v>2599142.0894747227</v>
      </c>
      <c r="I64" s="394">
        <f t="shared" si="10"/>
        <v>5.4852968514022153</v>
      </c>
      <c r="J64" s="80"/>
      <c r="K64" s="80"/>
      <c r="L64" s="147"/>
      <c r="M64" s="80"/>
      <c r="N64" s="80"/>
      <c r="O64" s="280"/>
      <c r="P64" s="281"/>
      <c r="Q64" s="281"/>
      <c r="R64" s="281"/>
      <c r="S64" s="281"/>
      <c r="T64" s="282"/>
      <c r="U64" s="282"/>
      <c r="V64" s="13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9"/>
      <c r="AI64" s="141"/>
      <c r="AJ64" s="228"/>
      <c r="AK64" s="11"/>
      <c r="AL64" s="11"/>
      <c r="AM64" s="11"/>
    </row>
    <row r="65" spans="1:65" s="25" customFormat="1" x14ac:dyDescent="0.35">
      <c r="A65" s="77">
        <v>34</v>
      </c>
      <c r="B65" s="78" t="s">
        <v>126</v>
      </c>
      <c r="C65" s="126">
        <f>Määräytymistekijät!C7</f>
        <v>98254</v>
      </c>
      <c r="D65" s="35">
        <f>'Siirtyvät pela-kustannukset'!L16</f>
        <v>11296182.772195661</v>
      </c>
      <c r="E65" s="85">
        <f>D65/Määräytymistekijät!C7</f>
        <v>114.96918977543572</v>
      </c>
      <c r="F65" s="150">
        <f>'PELA laskennallinen rahoitus'!F47</f>
        <v>8304817.7628199244</v>
      </c>
      <c r="G65" s="151">
        <f t="shared" si="11"/>
        <v>84.523966075884175</v>
      </c>
      <c r="H65" s="151">
        <f t="shared" si="9"/>
        <v>-2991365.009375737</v>
      </c>
      <c r="I65" s="394">
        <f t="shared" si="10"/>
        <v>-30.445223699551541</v>
      </c>
      <c r="J65" s="80"/>
      <c r="K65" s="80"/>
      <c r="L65" s="147"/>
      <c r="M65" s="80"/>
      <c r="N65" s="80"/>
      <c r="O65" s="280"/>
      <c r="P65" s="281"/>
      <c r="Q65" s="281"/>
      <c r="R65" s="281"/>
      <c r="S65" s="281"/>
      <c r="T65" s="282"/>
      <c r="U65" s="282"/>
      <c r="V65" s="13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9"/>
      <c r="AI65" s="141"/>
      <c r="AJ65" s="228"/>
      <c r="AK65" s="11"/>
      <c r="AL65" s="11"/>
      <c r="AM65" s="11"/>
    </row>
    <row r="66" spans="1:65" s="25" customFormat="1" x14ac:dyDescent="0.35">
      <c r="A66" s="128">
        <v>35</v>
      </c>
      <c r="B66" s="79" t="s">
        <v>125</v>
      </c>
      <c r="C66" s="126">
        <f>Määräytymistekijät!C8</f>
        <v>199330</v>
      </c>
      <c r="D66" s="35">
        <f>'Siirtyvät pela-kustannukset'!L17</f>
        <v>15908775.958110757</v>
      </c>
      <c r="E66" s="131">
        <f>D66/Määräytymistekijät!C8</f>
        <v>79.81124746957687</v>
      </c>
      <c r="F66" s="150">
        <f>'PELA laskennallinen rahoitus'!F48</f>
        <v>16843341.139133152</v>
      </c>
      <c r="G66" s="151">
        <f t="shared" si="11"/>
        <v>84.49977995852683</v>
      </c>
      <c r="H66" s="151">
        <f t="shared" si="9"/>
        <v>934565.18102239445</v>
      </c>
      <c r="I66" s="394">
        <f t="shared" si="10"/>
        <v>4.6885324889499547</v>
      </c>
      <c r="J66" s="80"/>
      <c r="K66" s="80"/>
      <c r="L66" s="147"/>
      <c r="M66" s="80"/>
      <c r="N66" s="80"/>
      <c r="O66" s="280"/>
      <c r="P66" s="281"/>
      <c r="Q66" s="281"/>
      <c r="R66" s="281"/>
      <c r="S66" s="281"/>
      <c r="T66" s="282"/>
      <c r="U66" s="282"/>
      <c r="V66" s="13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9"/>
      <c r="AI66" s="141"/>
      <c r="AJ66" s="228"/>
      <c r="AK66" s="11"/>
      <c r="AL66" s="11"/>
      <c r="AM66" s="11"/>
    </row>
    <row r="67" spans="1:65" s="25" customFormat="1" x14ac:dyDescent="0.35">
      <c r="A67" s="7">
        <v>2</v>
      </c>
      <c r="B67" s="18" t="s">
        <v>124</v>
      </c>
      <c r="C67" s="126">
        <f>Määräytymistekijät!C9</f>
        <v>481403</v>
      </c>
      <c r="D67" s="35">
        <f>'Siirtyvät pela-kustannukset'!L18</f>
        <v>37880056.272393301</v>
      </c>
      <c r="E67" s="85">
        <f>D67/Määräytymistekijät!C9</f>
        <v>78.686788973881136</v>
      </c>
      <c r="F67" s="150">
        <f>'PELA laskennallinen rahoitus'!F49</f>
        <v>41415809.099602789</v>
      </c>
      <c r="G67" s="151">
        <f t="shared" si="11"/>
        <v>86.031472798471938</v>
      </c>
      <c r="H67" s="151">
        <f t="shared" si="9"/>
        <v>3535752.8272094876</v>
      </c>
      <c r="I67" s="394">
        <f t="shared" si="10"/>
        <v>7.3446838245908053</v>
      </c>
      <c r="J67" s="80"/>
      <c r="K67" s="80"/>
      <c r="L67" s="147"/>
      <c r="M67" s="80"/>
      <c r="N67" s="80"/>
      <c r="O67" s="283"/>
      <c r="P67" s="281"/>
      <c r="Q67" s="281"/>
      <c r="R67" s="281"/>
      <c r="S67" s="281"/>
      <c r="T67" s="282"/>
      <c r="U67" s="282"/>
      <c r="V67" s="13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9"/>
      <c r="AI67" s="141"/>
      <c r="AJ67" s="228"/>
      <c r="AK67" s="11"/>
      <c r="AL67" s="11"/>
      <c r="AM67" s="11"/>
    </row>
    <row r="68" spans="1:65" s="7" customFormat="1" x14ac:dyDescent="0.35">
      <c r="A68" s="7">
        <v>4</v>
      </c>
      <c r="B68" s="18" t="s">
        <v>123</v>
      </c>
      <c r="C68" s="126">
        <f>Määräytymistekijät!C10</f>
        <v>215416</v>
      </c>
      <c r="D68" s="35">
        <f>'Siirtyvät pela-kustannukset'!L19</f>
        <v>22256396.801333439</v>
      </c>
      <c r="E68" s="85">
        <f>D68/Määräytymistekijät!C10</f>
        <v>103.31821592329928</v>
      </c>
      <c r="F68" s="150">
        <f>'PELA laskennallinen rahoitus'!F50</f>
        <v>21146342.139586646</v>
      </c>
      <c r="G68" s="151">
        <f t="shared" si="11"/>
        <v>98.165141584592817</v>
      </c>
      <c r="H68" s="151">
        <f t="shared" si="9"/>
        <v>-1110054.6617467925</v>
      </c>
      <c r="I68" s="394">
        <f t="shared" si="10"/>
        <v>-5.1530743387064684</v>
      </c>
      <c r="J68" s="80"/>
      <c r="K68" s="80"/>
      <c r="L68" s="147"/>
      <c r="M68" s="80"/>
      <c r="N68" s="80"/>
      <c r="O68" s="275"/>
      <c r="P68" s="273"/>
      <c r="Q68" s="273"/>
      <c r="R68" s="273"/>
      <c r="S68" s="273"/>
      <c r="T68" s="274"/>
      <c r="U68" s="274"/>
      <c r="V68" s="13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7"/>
      <c r="AI68" s="141"/>
      <c r="AJ68" s="228"/>
      <c r="AK68" s="11"/>
      <c r="AL68" s="11"/>
      <c r="AM68" s="11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</row>
    <row r="69" spans="1:65" s="7" customFormat="1" x14ac:dyDescent="0.35">
      <c r="A69" s="7">
        <v>5</v>
      </c>
      <c r="B69" s="18" t="s">
        <v>122</v>
      </c>
      <c r="C69" s="126">
        <f>Määräytymistekijät!C11</f>
        <v>170577</v>
      </c>
      <c r="D69" s="35">
        <f>'Siirtyvät pela-kustannukset'!L20</f>
        <v>13597189.223340133</v>
      </c>
      <c r="E69" s="85">
        <f>D69/Määräytymistekijät!C11</f>
        <v>79.712911021650825</v>
      </c>
      <c r="F69" s="150">
        <f>'PELA laskennallinen rahoitus'!F51</f>
        <v>15609259.11127061</v>
      </c>
      <c r="G69" s="151">
        <f t="shared" si="11"/>
        <v>91.508580355326984</v>
      </c>
      <c r="H69" s="151">
        <f t="shared" si="9"/>
        <v>2012069.887930477</v>
      </c>
      <c r="I69" s="394">
        <f t="shared" si="10"/>
        <v>11.795669333676152</v>
      </c>
      <c r="J69" s="80"/>
      <c r="K69" s="80"/>
      <c r="L69" s="147"/>
      <c r="M69" s="80"/>
      <c r="N69" s="80"/>
      <c r="O69" s="275"/>
      <c r="P69" s="273"/>
      <c r="Q69" s="273"/>
      <c r="R69" s="273"/>
      <c r="S69" s="273"/>
      <c r="T69" s="274"/>
      <c r="U69" s="274"/>
      <c r="V69" s="13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7"/>
      <c r="AI69" s="141"/>
      <c r="AJ69" s="228"/>
      <c r="AK69" s="11"/>
      <c r="AL69" s="11"/>
      <c r="AM69" s="11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</row>
    <row r="70" spans="1:65" s="7" customFormat="1" x14ac:dyDescent="0.35">
      <c r="A70" s="7">
        <v>6</v>
      </c>
      <c r="B70" s="18" t="s">
        <v>121</v>
      </c>
      <c r="C70" s="126">
        <f>Määräytymistekijät!C12</f>
        <v>522852</v>
      </c>
      <c r="D70" s="35">
        <f>'Siirtyvät pela-kustannukset'!L21</f>
        <v>42616964.396080576</v>
      </c>
      <c r="E70" s="85">
        <f>D70/Määräytymistekijät!C12</f>
        <v>81.508657126836226</v>
      </c>
      <c r="F70" s="150">
        <f>'PELA laskennallinen rahoitus'!F52</f>
        <v>44965208.461818591</v>
      </c>
      <c r="G70" s="151">
        <f t="shared" si="11"/>
        <v>85.999878477692718</v>
      </c>
      <c r="H70" s="151">
        <f t="shared" si="9"/>
        <v>2348244.0657380149</v>
      </c>
      <c r="I70" s="394">
        <f t="shared" si="10"/>
        <v>4.4912213508564847</v>
      </c>
      <c r="J70" s="80"/>
      <c r="K70" s="80"/>
      <c r="L70" s="147"/>
      <c r="M70" s="80"/>
      <c r="N70" s="80"/>
      <c r="O70" s="275"/>
      <c r="P70" s="273"/>
      <c r="Q70" s="273"/>
      <c r="R70" s="273"/>
      <c r="S70" s="273"/>
      <c r="T70" s="274"/>
      <c r="U70" s="274"/>
      <c r="V70" s="13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7"/>
      <c r="AI70" s="141"/>
      <c r="AJ70" s="228"/>
      <c r="AK70" s="11"/>
      <c r="AL70" s="11"/>
      <c r="AM70" s="11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</row>
    <row r="71" spans="1:65" s="7" customFormat="1" x14ac:dyDescent="0.35">
      <c r="A71" s="7">
        <v>7</v>
      </c>
      <c r="B71" s="18" t="s">
        <v>120</v>
      </c>
      <c r="C71" s="126">
        <f>Määräytymistekijät!C13</f>
        <v>205771</v>
      </c>
      <c r="D71" s="35">
        <f>'Siirtyvät pela-kustannukset'!L22</f>
        <v>21437145.490888882</v>
      </c>
      <c r="E71" s="85">
        <f>D71/Määräytymistekijät!C13</f>
        <v>104.17962439259605</v>
      </c>
      <c r="F71" s="150">
        <f>'PELA laskennallinen rahoitus'!F53</f>
        <v>18570791.330209196</v>
      </c>
      <c r="G71" s="151">
        <f t="shared" si="11"/>
        <v>90.249798709289436</v>
      </c>
      <c r="H71" s="151">
        <f t="shared" si="9"/>
        <v>-2866354.1606796868</v>
      </c>
      <c r="I71" s="394">
        <f t="shared" si="10"/>
        <v>-13.929825683306621</v>
      </c>
      <c r="J71" s="80"/>
      <c r="K71" s="80"/>
      <c r="L71" s="147"/>
      <c r="M71" s="80"/>
      <c r="N71" s="80"/>
      <c r="O71" s="275"/>
      <c r="P71" s="273"/>
      <c r="Q71" s="273"/>
      <c r="R71" s="273"/>
      <c r="S71" s="273"/>
      <c r="T71" s="274"/>
      <c r="U71" s="274"/>
      <c r="V71" s="13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7"/>
      <c r="AI71" s="141"/>
      <c r="AJ71" s="228"/>
      <c r="AK71" s="11"/>
      <c r="AL71" s="11"/>
      <c r="AM71" s="11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</row>
    <row r="72" spans="1:65" s="7" customFormat="1" x14ac:dyDescent="0.35">
      <c r="A72" s="7">
        <v>8</v>
      </c>
      <c r="B72" s="18" t="s">
        <v>119</v>
      </c>
      <c r="C72" s="126">
        <f>Määräytymistekijät!C14</f>
        <v>162812</v>
      </c>
      <c r="D72" s="35">
        <f>'Siirtyvät pela-kustannukset'!L23</f>
        <v>17977684.682932973</v>
      </c>
      <c r="E72" s="85">
        <f>D72/Määräytymistekijät!C14</f>
        <v>110.41989953402067</v>
      </c>
      <c r="F72" s="150">
        <f>'PELA laskennallinen rahoitus'!F54</f>
        <v>15979584.324340815</v>
      </c>
      <c r="G72" s="151">
        <f t="shared" si="11"/>
        <v>98.147460410417011</v>
      </c>
      <c r="H72" s="151">
        <f t="shared" si="9"/>
        <v>-1998100.3585921582</v>
      </c>
      <c r="I72" s="394">
        <f t="shared" si="10"/>
        <v>-12.272439123603654</v>
      </c>
      <c r="J72" s="80"/>
      <c r="K72" s="80"/>
      <c r="L72" s="147"/>
      <c r="M72" s="80"/>
      <c r="N72" s="80"/>
      <c r="O72" s="275"/>
      <c r="P72" s="273"/>
      <c r="Q72" s="273"/>
      <c r="R72" s="273"/>
      <c r="S72" s="273"/>
      <c r="T72" s="274"/>
      <c r="U72" s="274"/>
      <c r="V72" s="13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7"/>
      <c r="AI72" s="141"/>
      <c r="AJ72" s="228"/>
      <c r="AK72" s="11"/>
      <c r="AL72" s="11"/>
      <c r="AM72" s="11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</row>
    <row r="73" spans="1:65" s="7" customFormat="1" x14ac:dyDescent="0.35">
      <c r="A73" s="7">
        <v>9</v>
      </c>
      <c r="B73" s="18" t="s">
        <v>118</v>
      </c>
      <c r="C73" s="126">
        <f>Määräytymistekijät!C15</f>
        <v>126921</v>
      </c>
      <c r="D73" s="35">
        <f>'Siirtyvät pela-kustannukset'!L24</f>
        <v>13562002.057387326</v>
      </c>
      <c r="E73" s="85">
        <f>D73/Määräytymistekijät!C15</f>
        <v>106.8538859399731</v>
      </c>
      <c r="F73" s="150">
        <f>'PELA laskennallinen rahoitus'!F55</f>
        <v>12513512.602089185</v>
      </c>
      <c r="G73" s="151">
        <f t="shared" si="11"/>
        <v>98.592924749168262</v>
      </c>
      <c r="H73" s="151">
        <f t="shared" si="9"/>
        <v>-1048489.4552981406</v>
      </c>
      <c r="I73" s="394">
        <f t="shared" si="10"/>
        <v>-8.2609611908048368</v>
      </c>
      <c r="J73" s="80"/>
      <c r="K73" s="80"/>
      <c r="L73" s="147"/>
      <c r="M73" s="80"/>
      <c r="N73" s="80"/>
      <c r="O73" s="275"/>
      <c r="P73" s="273"/>
      <c r="Q73" s="273"/>
      <c r="R73" s="273"/>
      <c r="S73" s="273"/>
      <c r="T73" s="274"/>
      <c r="U73" s="274"/>
      <c r="V73" s="13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7"/>
      <c r="AI73" s="141"/>
      <c r="AJ73" s="228"/>
      <c r="AK73" s="11"/>
      <c r="AL73" s="11"/>
      <c r="AM73" s="11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</row>
    <row r="74" spans="1:65" s="7" customFormat="1" x14ac:dyDescent="0.35">
      <c r="A74" s="12">
        <v>10</v>
      </c>
      <c r="B74" s="123" t="s">
        <v>117</v>
      </c>
      <c r="C74" s="126">
        <f>Määräytymistekijät!C16</f>
        <v>132702</v>
      </c>
      <c r="D74" s="35">
        <f>'Siirtyvät pela-kustannukset'!L25</f>
        <v>13630048.250768587</v>
      </c>
      <c r="E74" s="135">
        <f>D74/Määräytymistekijät!C16</f>
        <v>102.71170178873406</v>
      </c>
      <c r="F74" s="150">
        <f>'PELA laskennallinen rahoitus'!F56</f>
        <v>13108771.412187137</v>
      </c>
      <c r="G74" s="151">
        <f t="shared" si="11"/>
        <v>98.783525585048736</v>
      </c>
      <c r="H74" s="151">
        <f t="shared" si="9"/>
        <v>-521276.83858145028</v>
      </c>
      <c r="I74" s="394">
        <f t="shared" si="10"/>
        <v>-3.9281762036853269</v>
      </c>
      <c r="J74" s="80"/>
      <c r="K74" s="80"/>
      <c r="L74" s="147"/>
      <c r="M74" s="80"/>
      <c r="N74" s="80"/>
      <c r="O74" s="275"/>
      <c r="P74" s="273"/>
      <c r="Q74" s="273"/>
      <c r="R74" s="273"/>
      <c r="S74" s="273"/>
      <c r="T74" s="274"/>
      <c r="U74" s="274"/>
      <c r="V74" s="13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7"/>
      <c r="AI74" s="141"/>
      <c r="AJ74" s="228"/>
      <c r="AK74" s="11"/>
      <c r="AL74" s="11"/>
      <c r="AM74" s="11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</row>
    <row r="75" spans="1:65" s="7" customFormat="1" x14ac:dyDescent="0.35">
      <c r="A75" s="12">
        <v>11</v>
      </c>
      <c r="B75" s="123" t="s">
        <v>116</v>
      </c>
      <c r="C75" s="126">
        <f>Määräytymistekijät!C17</f>
        <v>248265</v>
      </c>
      <c r="D75" s="35">
        <f>'Siirtyvät pela-kustannukset'!L26</f>
        <v>22584419.385034259</v>
      </c>
      <c r="E75" s="135">
        <f>D75/Määräytymistekijät!C17</f>
        <v>90.969002416910399</v>
      </c>
      <c r="F75" s="150">
        <f>'PELA laskennallinen rahoitus'!F57</f>
        <v>22819128.408572733</v>
      </c>
      <c r="G75" s="151">
        <f t="shared" si="11"/>
        <v>91.914399567287916</v>
      </c>
      <c r="H75" s="151">
        <f t="shared" si="9"/>
        <v>234709.02353847399</v>
      </c>
      <c r="I75" s="394">
        <f t="shared" si="10"/>
        <v>0.94539715037751593</v>
      </c>
      <c r="J75" s="80"/>
      <c r="K75" s="80"/>
      <c r="L75" s="147"/>
      <c r="M75" s="80"/>
      <c r="N75" s="80"/>
      <c r="O75" s="275"/>
      <c r="P75" s="273"/>
      <c r="Q75" s="273"/>
      <c r="R75" s="273"/>
      <c r="S75" s="273"/>
      <c r="T75" s="274"/>
      <c r="U75" s="274"/>
      <c r="V75" s="13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7"/>
      <c r="AI75" s="141"/>
      <c r="AJ75" s="228"/>
      <c r="AK75" s="11"/>
      <c r="AL75" s="11"/>
      <c r="AM75" s="11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</row>
    <row r="76" spans="1:65" s="7" customFormat="1" x14ac:dyDescent="0.35">
      <c r="A76" s="7">
        <v>12</v>
      </c>
      <c r="B76" s="18" t="s">
        <v>115</v>
      </c>
      <c r="C76" s="126">
        <f>Määräytymistekijät!C18</f>
        <v>163537</v>
      </c>
      <c r="D76" s="35">
        <f>'Siirtyvät pela-kustannukset'!L27</f>
        <v>15859413.629190609</v>
      </c>
      <c r="E76" s="85">
        <f>D76/Määräytymistekijät!C18</f>
        <v>96.977525753747528</v>
      </c>
      <c r="F76" s="150">
        <f>'PELA laskennallinen rahoitus'!F58</f>
        <v>15917524.720466305</v>
      </c>
      <c r="G76" s="151">
        <f t="shared" si="11"/>
        <v>97.332864859122424</v>
      </c>
      <c r="H76" s="151">
        <f t="shared" si="9"/>
        <v>58111.091275695711</v>
      </c>
      <c r="I76" s="394">
        <f t="shared" si="10"/>
        <v>0.35533910537490421</v>
      </c>
      <c r="J76" s="80"/>
      <c r="K76" s="80"/>
      <c r="L76" s="147"/>
      <c r="M76" s="80"/>
      <c r="N76" s="80"/>
      <c r="O76" s="275"/>
      <c r="P76" s="273"/>
      <c r="Q76" s="273"/>
      <c r="R76" s="273"/>
      <c r="S76" s="273"/>
      <c r="T76" s="274"/>
      <c r="U76" s="274"/>
      <c r="V76" s="13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7"/>
      <c r="AI76" s="141"/>
      <c r="AJ76" s="228"/>
      <c r="AK76" s="11"/>
      <c r="AL76" s="11"/>
      <c r="AM76" s="11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</row>
    <row r="77" spans="1:65" s="7" customFormat="1" x14ac:dyDescent="0.35">
      <c r="A77" s="7">
        <v>13</v>
      </c>
      <c r="B77" s="18" t="s">
        <v>114</v>
      </c>
      <c r="C77" s="126">
        <f>Määräytymistekijät!C19</f>
        <v>272617</v>
      </c>
      <c r="D77" s="35">
        <f>'Siirtyvät pela-kustannukset'!L28</f>
        <v>26615060.152290575</v>
      </c>
      <c r="E77" s="85">
        <f>D77/Määräytymistekijät!C19</f>
        <v>97.628028157783902</v>
      </c>
      <c r="F77" s="150">
        <f>'PELA laskennallinen rahoitus'!F59</f>
        <v>23846095.487175755</v>
      </c>
      <c r="G77" s="151">
        <f t="shared" si="11"/>
        <v>87.471050914564231</v>
      </c>
      <c r="H77" s="151">
        <f t="shared" si="9"/>
        <v>-2768964.66511482</v>
      </c>
      <c r="I77" s="394">
        <f t="shared" si="10"/>
        <v>-10.156977243219682</v>
      </c>
      <c r="J77" s="80"/>
      <c r="K77" s="80"/>
      <c r="L77" s="147"/>
      <c r="M77" s="80"/>
      <c r="N77" s="80"/>
      <c r="O77" s="275"/>
      <c r="P77" s="273"/>
      <c r="Q77" s="273"/>
      <c r="R77" s="273"/>
      <c r="S77" s="273"/>
      <c r="T77" s="274"/>
      <c r="U77" s="274"/>
      <c r="V77" s="13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7"/>
      <c r="AI77" s="141"/>
      <c r="AJ77" s="228"/>
      <c r="AK77" s="11"/>
      <c r="AL77" s="11"/>
      <c r="AM77" s="11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</row>
    <row r="78" spans="1:65" s="7" customFormat="1" x14ac:dyDescent="0.35">
      <c r="A78" s="7">
        <v>14</v>
      </c>
      <c r="B78" s="18" t="s">
        <v>130</v>
      </c>
      <c r="C78" s="126">
        <f>Määräytymistekijät!C20</f>
        <v>192150</v>
      </c>
      <c r="D78" s="35">
        <f>'Siirtyvät pela-kustannukset'!L29</f>
        <v>19899626.204201646</v>
      </c>
      <c r="E78" s="85">
        <f>D78/Määräytymistekijät!C20</f>
        <v>103.56297790372962</v>
      </c>
      <c r="F78" s="150">
        <f>'PELA laskennallinen rahoitus'!F60</f>
        <v>18384545.625244681</v>
      </c>
      <c r="G78" s="151">
        <f t="shared" si="11"/>
        <v>95.678093287768306</v>
      </c>
      <c r="H78" s="151">
        <f t="shared" si="9"/>
        <v>-1515080.5789569654</v>
      </c>
      <c r="I78" s="394">
        <f t="shared" si="10"/>
        <v>-7.8848846159613082</v>
      </c>
      <c r="J78" s="80"/>
      <c r="K78" s="80"/>
      <c r="L78" s="147"/>
      <c r="M78" s="80"/>
      <c r="N78" s="80"/>
      <c r="O78" s="275"/>
      <c r="P78" s="273"/>
      <c r="Q78" s="273"/>
      <c r="R78" s="273"/>
      <c r="S78" s="273"/>
      <c r="T78" s="274"/>
      <c r="U78" s="274"/>
      <c r="V78" s="13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7"/>
      <c r="AI78" s="141"/>
      <c r="AJ78" s="228"/>
      <c r="AK78" s="11"/>
      <c r="AL78" s="11"/>
      <c r="AM78" s="11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</row>
    <row r="79" spans="1:65" s="7" customFormat="1" x14ac:dyDescent="0.35">
      <c r="A79" s="7">
        <v>15</v>
      </c>
      <c r="B79" s="18" t="s">
        <v>113</v>
      </c>
      <c r="C79" s="126">
        <f>Määräytymistekijät!C21</f>
        <v>175816</v>
      </c>
      <c r="D79" s="35">
        <f>'Siirtyvät pela-kustannukset'!L30</f>
        <v>16149445.708742034</v>
      </c>
      <c r="E79" s="85">
        <f>D79/Määräytymistekijät!C21</f>
        <v>91.854243690801937</v>
      </c>
      <c r="F79" s="150">
        <f>'PELA laskennallinen rahoitus'!F61</f>
        <v>15784267.915331936</v>
      </c>
      <c r="G79" s="151">
        <f t="shared" si="11"/>
        <v>89.777198408176361</v>
      </c>
      <c r="H79" s="151">
        <f t="shared" si="9"/>
        <v>-365177.79341009818</v>
      </c>
      <c r="I79" s="394">
        <f t="shared" si="10"/>
        <v>-2.0770452826255754</v>
      </c>
      <c r="J79" s="80"/>
      <c r="K79" s="80"/>
      <c r="L79" s="147"/>
      <c r="M79" s="80"/>
      <c r="N79" s="80"/>
      <c r="O79" s="275"/>
      <c r="P79" s="273"/>
      <c r="Q79" s="273"/>
      <c r="R79" s="273"/>
      <c r="S79" s="273"/>
      <c r="T79" s="274"/>
      <c r="U79" s="274"/>
      <c r="V79" s="13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7"/>
      <c r="AI79" s="141"/>
      <c r="AJ79" s="228"/>
      <c r="AK79" s="11"/>
      <c r="AL79" s="11"/>
      <c r="AM79" s="11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</row>
    <row r="80" spans="1:65" s="7" customFormat="1" x14ac:dyDescent="0.35">
      <c r="A80" s="7">
        <v>16</v>
      </c>
      <c r="B80" s="18" t="s">
        <v>112</v>
      </c>
      <c r="C80" s="126">
        <f>Määräytymistekijät!C22</f>
        <v>67988</v>
      </c>
      <c r="D80" s="35">
        <f>'Siirtyvät pela-kustannukset'!L31</f>
        <v>7852824.5129779289</v>
      </c>
      <c r="E80" s="85">
        <f>D80/Määräytymistekijät!C22</f>
        <v>115.50309632549757</v>
      </c>
      <c r="F80" s="150">
        <f>'PELA laskennallinen rahoitus'!F62</f>
        <v>6356820.5918329349</v>
      </c>
      <c r="G80" s="151">
        <f t="shared" si="11"/>
        <v>93.499155613239608</v>
      </c>
      <c r="H80" s="151">
        <f t="shared" si="9"/>
        <v>-1496003.921144994</v>
      </c>
      <c r="I80" s="394">
        <f t="shared" si="10"/>
        <v>-22.003940712257958</v>
      </c>
      <c r="J80" s="80"/>
      <c r="K80" s="80"/>
      <c r="L80" s="147"/>
      <c r="M80" s="80"/>
      <c r="N80" s="80"/>
      <c r="O80" s="275"/>
      <c r="P80" s="273"/>
      <c r="Q80" s="273"/>
      <c r="R80" s="273"/>
      <c r="S80" s="273"/>
      <c r="T80" s="274"/>
      <c r="U80" s="274"/>
      <c r="V80" s="13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7"/>
      <c r="AI80" s="141"/>
      <c r="AJ80" s="228"/>
      <c r="AK80" s="11"/>
      <c r="AL80" s="11"/>
      <c r="AM80" s="11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</row>
    <row r="81" spans="1:65" s="7" customFormat="1" x14ac:dyDescent="0.35">
      <c r="A81" s="7">
        <v>17</v>
      </c>
      <c r="B81" s="18" t="s">
        <v>111</v>
      </c>
      <c r="C81" s="126">
        <f>Määräytymistekijät!C23</f>
        <v>413830</v>
      </c>
      <c r="D81" s="35">
        <f>'Siirtyvät pela-kustannukset'!L32</f>
        <v>37305123.965927899</v>
      </c>
      <c r="E81" s="85">
        <f>D81/Määräytymistekijät!C23</f>
        <v>90.146011564961213</v>
      </c>
      <c r="F81" s="150">
        <f>'PELA laskennallinen rahoitus'!F63</f>
        <v>37793371.955958217</v>
      </c>
      <c r="G81" s="151">
        <f t="shared" si="11"/>
        <v>91.325839006254299</v>
      </c>
      <c r="H81" s="151">
        <f t="shared" si="9"/>
        <v>488247.9900303185</v>
      </c>
      <c r="I81" s="394">
        <f t="shared" si="10"/>
        <v>1.1798274412930878</v>
      </c>
      <c r="J81" s="80"/>
      <c r="K81" s="80"/>
      <c r="L81" s="147"/>
      <c r="M81" s="80"/>
      <c r="N81" s="80"/>
      <c r="O81" s="275"/>
      <c r="P81" s="273"/>
      <c r="Q81" s="273"/>
      <c r="R81" s="273"/>
      <c r="S81" s="273"/>
      <c r="T81" s="274"/>
      <c r="U81" s="274"/>
      <c r="V81" s="13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7"/>
      <c r="AI81" s="141"/>
      <c r="AJ81" s="228"/>
      <c r="AK81" s="11"/>
      <c r="AL81" s="11"/>
      <c r="AM81" s="11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</row>
    <row r="82" spans="1:65" s="7" customFormat="1" x14ac:dyDescent="0.35">
      <c r="A82" s="7">
        <v>18</v>
      </c>
      <c r="B82" s="18" t="s">
        <v>110</v>
      </c>
      <c r="C82" s="126">
        <f>Määräytymistekijät!C24</f>
        <v>71664</v>
      </c>
      <c r="D82" s="35">
        <f>'Siirtyvät pela-kustannukset'!L33</f>
        <v>10487177.071537858</v>
      </c>
      <c r="E82" s="85">
        <f>D82/Määräytymistekijät!C24</f>
        <v>146.33814846419205</v>
      </c>
      <c r="F82" s="150">
        <f>'PELA laskennallinen rahoitus'!F64</f>
        <v>8514583.1008033715</v>
      </c>
      <c r="G82" s="151">
        <f t="shared" si="11"/>
        <v>118.81255722264137</v>
      </c>
      <c r="H82" s="151">
        <f t="shared" si="9"/>
        <v>-1972593.9707344864</v>
      </c>
      <c r="I82" s="394">
        <f t="shared" si="10"/>
        <v>-27.525591241550657</v>
      </c>
      <c r="J82" s="80"/>
      <c r="K82" s="80"/>
      <c r="L82" s="147"/>
      <c r="M82" s="80"/>
      <c r="N82" s="80"/>
      <c r="O82" s="275"/>
      <c r="P82" s="273"/>
      <c r="Q82" s="273"/>
      <c r="R82" s="273"/>
      <c r="S82" s="273"/>
      <c r="T82" s="274"/>
      <c r="U82" s="274"/>
      <c r="V82" s="13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7"/>
      <c r="AI82" s="141"/>
      <c r="AJ82" s="228"/>
      <c r="AK82" s="11"/>
      <c r="AL82" s="11"/>
      <c r="AM82" s="11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</row>
    <row r="83" spans="1:65" s="7" customFormat="1" x14ac:dyDescent="0.35">
      <c r="A83" s="7">
        <v>19</v>
      </c>
      <c r="B83" s="18" t="s">
        <v>109</v>
      </c>
      <c r="C83" s="126">
        <f>Määräytymistekijät!C25</f>
        <v>176665</v>
      </c>
      <c r="D83" s="35">
        <f>'Siirtyvät pela-kustannukset'!L34</f>
        <v>19124735.133331291</v>
      </c>
      <c r="E83" s="85">
        <f>D83/Määräytymistekijät!C25</f>
        <v>108.25423900224318</v>
      </c>
      <c r="F83" s="150">
        <f>'PELA laskennallinen rahoitus'!F65</f>
        <v>22788444.349857245</v>
      </c>
      <c r="G83" s="151">
        <f t="shared" si="11"/>
        <v>128.99241134269519</v>
      </c>
      <c r="H83" s="151">
        <f t="shared" si="9"/>
        <v>3663709.2165259533</v>
      </c>
      <c r="I83" s="394">
        <f t="shared" si="10"/>
        <v>20.738172340452003</v>
      </c>
      <c r="J83" s="80"/>
      <c r="K83" s="80"/>
      <c r="L83" s="147"/>
      <c r="M83" s="80"/>
      <c r="N83" s="80"/>
      <c r="O83" s="275"/>
      <c r="P83" s="273"/>
      <c r="Q83" s="273"/>
      <c r="R83" s="273"/>
      <c r="S83" s="273"/>
      <c r="T83" s="274"/>
      <c r="U83" s="274"/>
      <c r="V83" s="13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7"/>
      <c r="AI83" s="141"/>
      <c r="AJ83" s="228"/>
      <c r="AK83" s="11"/>
      <c r="AL83" s="11"/>
      <c r="AM83" s="11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</row>
    <row r="84" spans="1:65" s="7" customFormat="1" x14ac:dyDescent="0.35">
      <c r="A84" s="137"/>
      <c r="B84" s="18" t="s">
        <v>108</v>
      </c>
      <c r="C84" s="58">
        <f>SUM(C62:C83)</f>
        <v>5503664</v>
      </c>
      <c r="D84" s="58">
        <f>SUM(D62:D83)</f>
        <v>485277000.00000012</v>
      </c>
      <c r="E84" s="59">
        <f>D84/Määräytymistekijät!C26</f>
        <v>88.173442274092338</v>
      </c>
      <c r="F84" s="58">
        <f>SUM(F62:F83)</f>
        <v>485277000.00000018</v>
      </c>
      <c r="G84" s="152">
        <f t="shared" si="11"/>
        <v>88.173442274092352</v>
      </c>
      <c r="H84" s="58">
        <f>SUM(H62:H83)</f>
        <v>1.0803341865539551E-7</v>
      </c>
      <c r="I84" s="394">
        <f t="shared" si="10"/>
        <v>1.9629363030772866E-14</v>
      </c>
      <c r="J84" s="80"/>
      <c r="K84" s="80"/>
      <c r="L84" s="147"/>
      <c r="M84" s="80"/>
      <c r="N84" s="80"/>
      <c r="O84" s="58"/>
      <c r="S84" s="13"/>
      <c r="V84" s="13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7"/>
      <c r="AI84" s="141"/>
      <c r="AJ84" s="228"/>
      <c r="AK84" s="11"/>
      <c r="AL84" s="11"/>
      <c r="AM84" s="11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</row>
    <row r="85" spans="1:65" s="7" customFormat="1" x14ac:dyDescent="0.35">
      <c r="A85" s="12"/>
      <c r="B85" s="145"/>
      <c r="C85" s="146"/>
      <c r="D85" s="146"/>
      <c r="E85" s="146"/>
      <c r="F85" s="146"/>
      <c r="G85" s="146"/>
      <c r="H85" s="146"/>
      <c r="I85" s="80"/>
      <c r="J85" s="80"/>
      <c r="K85" s="80"/>
      <c r="L85" s="147"/>
      <c r="M85" s="80"/>
      <c r="N85" s="80"/>
      <c r="O85" s="58"/>
      <c r="S85" s="13"/>
      <c r="V85" s="13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7"/>
      <c r="AI85" s="141"/>
      <c r="AJ85" s="228"/>
      <c r="AK85" s="11"/>
      <c r="AL85" s="11"/>
      <c r="AM85" s="11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</row>
    <row r="86" spans="1:65" x14ac:dyDescent="0.35"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</row>
    <row r="87" spans="1:65" x14ac:dyDescent="0.35"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</row>
    <row r="88" spans="1:65" x14ac:dyDescent="0.35"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</row>
    <row r="89" spans="1:65" x14ac:dyDescent="0.35"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</row>
    <row r="90" spans="1:65" x14ac:dyDescent="0.35"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</row>
    <row r="91" spans="1:65" x14ac:dyDescent="0.35"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</row>
    <row r="92" spans="1:65" x14ac:dyDescent="0.35"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</row>
    <row r="93" spans="1:65" x14ac:dyDescent="0.35"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E306"/>
  <sheetViews>
    <sheetView zoomScale="70" zoomScaleNormal="70" workbookViewId="0"/>
  </sheetViews>
  <sheetFormatPr defaultColWidth="8.33203125" defaultRowHeight="15.5" x14ac:dyDescent="0.35"/>
  <cols>
    <col min="1" max="1" width="18.83203125" style="7" customWidth="1"/>
    <col min="2" max="2" width="20.08203125" style="7" customWidth="1"/>
    <col min="3" max="3" width="20" style="7" customWidth="1"/>
    <col min="4" max="4" width="24.08203125" style="7" customWidth="1"/>
    <col min="5" max="5" width="25" style="7" customWidth="1"/>
    <col min="6" max="6" width="26.33203125" style="7" customWidth="1"/>
    <col min="7" max="7" width="28" style="7" customWidth="1"/>
    <col min="8" max="8" width="29.83203125" style="7" customWidth="1"/>
    <col min="9" max="9" width="8.33203125" style="7"/>
    <col min="10" max="10" width="20" style="9" customWidth="1"/>
    <col min="11" max="11" width="23.83203125" style="7" customWidth="1"/>
    <col min="12" max="12" width="26.08203125" style="7" customWidth="1"/>
    <col min="13" max="13" width="12.08203125" style="7" customWidth="1"/>
    <col min="14" max="14" width="15.5" style="7" customWidth="1"/>
    <col min="15" max="15" width="12.08203125" style="7" customWidth="1"/>
    <col min="16" max="24" width="8.33203125" style="9"/>
    <col min="25" max="25" width="10.83203125" style="7" customWidth="1"/>
    <col min="26" max="26" width="12.08203125" style="7" bestFit="1" customWidth="1"/>
    <col min="27" max="27" width="18.83203125" style="7" customWidth="1"/>
    <col min="28" max="31" width="14.83203125" style="7" customWidth="1"/>
    <col min="32" max="16384" width="8.33203125" style="7"/>
  </cols>
  <sheetData>
    <row r="1" spans="1:31" ht="22.5" x14ac:dyDescent="0.45">
      <c r="A1" s="322" t="s">
        <v>131</v>
      </c>
      <c r="B1" s="8"/>
      <c r="C1" s="8"/>
    </row>
    <row r="2" spans="1:31" x14ac:dyDescent="0.35">
      <c r="A2" s="8" t="str">
        <f>INFO!A2</f>
        <v>VM/KAO 19.1.2023</v>
      </c>
      <c r="B2" s="8"/>
      <c r="C2" s="8"/>
    </row>
    <row r="3" spans="1:31" x14ac:dyDescent="0.35">
      <c r="A3" s="10" t="s">
        <v>453</v>
      </c>
      <c r="B3" s="8"/>
      <c r="C3" s="8"/>
    </row>
    <row r="4" spans="1:31" x14ac:dyDescent="0.35">
      <c r="A4" s="7" t="s">
        <v>820</v>
      </c>
      <c r="B4" s="316"/>
      <c r="C4" s="316"/>
    </row>
    <row r="5" spans="1:31" x14ac:dyDescent="0.35">
      <c r="A5" s="7" t="s">
        <v>821</v>
      </c>
      <c r="L5" s="12"/>
      <c r="M5" s="13"/>
      <c r="N5" s="12"/>
    </row>
    <row r="6" spans="1:31" x14ac:dyDescent="0.35">
      <c r="A6" s="316" t="s">
        <v>550</v>
      </c>
      <c r="B6" s="401"/>
      <c r="C6" s="401"/>
      <c r="D6" s="15"/>
      <c r="E6" s="15"/>
      <c r="F6" s="15"/>
      <c r="G6" s="16"/>
      <c r="H6" s="16"/>
    </row>
    <row r="7" spans="1:31" x14ac:dyDescent="0.35">
      <c r="A7" s="316" t="s">
        <v>553</v>
      </c>
      <c r="C7" s="402"/>
    </row>
    <row r="8" spans="1:31" x14ac:dyDescent="0.35">
      <c r="A8" s="18" t="s">
        <v>455</v>
      </c>
      <c r="B8" s="401"/>
      <c r="C8" s="401"/>
      <c r="D8" s="15"/>
      <c r="E8" s="15"/>
      <c r="F8" s="15"/>
      <c r="G8" s="16"/>
      <c r="H8" s="16"/>
      <c r="L8" s="17"/>
      <c r="M8" s="17"/>
      <c r="N8" s="17"/>
    </row>
    <row r="9" spans="1:31" x14ac:dyDescent="0.35">
      <c r="B9" s="401"/>
      <c r="C9" s="401"/>
      <c r="D9" s="15"/>
      <c r="E9" s="15"/>
      <c r="F9" s="15"/>
      <c r="G9" s="16"/>
      <c r="H9" s="16"/>
      <c r="M9" s="295"/>
      <c r="N9" s="295"/>
    </row>
    <row r="10" spans="1:31" x14ac:dyDescent="0.35">
      <c r="B10" s="14"/>
      <c r="C10" s="14"/>
      <c r="D10" s="387"/>
      <c r="E10" s="15"/>
      <c r="F10" s="15"/>
      <c r="G10" s="16"/>
      <c r="H10" s="16"/>
      <c r="J10" s="19" t="s">
        <v>454</v>
      </c>
      <c r="K10" s="23"/>
      <c r="L10" s="23"/>
      <c r="M10" s="17"/>
      <c r="N10" s="17"/>
    </row>
    <row r="11" spans="1:31" x14ac:dyDescent="0.35">
      <c r="A11" s="19" t="s">
        <v>461</v>
      </c>
      <c r="B11" s="20"/>
      <c r="C11" s="21"/>
      <c r="D11" s="22"/>
      <c r="E11" s="22"/>
      <c r="F11" s="22"/>
      <c r="G11" s="22"/>
      <c r="H11" s="22"/>
      <c r="J11" s="19"/>
      <c r="K11" s="23"/>
      <c r="L11" s="23"/>
      <c r="M11" s="24"/>
      <c r="N11" s="12"/>
      <c r="Y11" s="25"/>
      <c r="AC11" s="26"/>
      <c r="AD11" s="26"/>
      <c r="AE11" s="26"/>
    </row>
    <row r="12" spans="1:31" ht="31" x14ac:dyDescent="0.35">
      <c r="A12" s="403" t="s">
        <v>452</v>
      </c>
      <c r="B12" s="404" t="s">
        <v>441</v>
      </c>
      <c r="C12" s="404" t="s">
        <v>446</v>
      </c>
      <c r="D12" s="405" t="s">
        <v>803</v>
      </c>
      <c r="E12" s="405" t="s">
        <v>552</v>
      </c>
      <c r="F12" s="405" t="s">
        <v>522</v>
      </c>
      <c r="G12" s="405" t="s">
        <v>523</v>
      </c>
      <c r="H12" s="405" t="s">
        <v>551</v>
      </c>
      <c r="J12" s="406" t="s">
        <v>446</v>
      </c>
      <c r="K12" s="405" t="s">
        <v>132</v>
      </c>
      <c r="L12" s="407" t="s">
        <v>822</v>
      </c>
      <c r="M12" s="24"/>
      <c r="N12" s="12"/>
      <c r="Y12" s="25"/>
      <c r="AC12" s="26"/>
      <c r="AD12" s="26"/>
      <c r="AE12" s="26"/>
    </row>
    <row r="13" spans="1:31" x14ac:dyDescent="0.35">
      <c r="A13" s="289"/>
      <c r="B13" s="289"/>
      <c r="C13" s="289" t="s">
        <v>527</v>
      </c>
      <c r="D13" s="392">
        <f>SUM(D14:D306)</f>
        <v>-19911190.244659998</v>
      </c>
      <c r="E13" s="380">
        <f>SUM(E14:E306)</f>
        <v>-20748304</v>
      </c>
      <c r="F13" s="380">
        <f>SUM(F14:F306)</f>
        <v>-20329747.122329999</v>
      </c>
      <c r="G13" s="289">
        <f>F13/F$13</f>
        <v>1</v>
      </c>
      <c r="H13" s="380">
        <f>G13*E$13</f>
        <v>-20748304</v>
      </c>
      <c r="J13" s="299"/>
      <c r="K13" s="40" t="s">
        <v>108</v>
      </c>
      <c r="L13" s="298">
        <f>SUM(L14:L35)</f>
        <v>20748304000</v>
      </c>
      <c r="M13" s="24"/>
      <c r="Y13" s="25"/>
      <c r="AC13" s="26"/>
      <c r="AD13" s="26"/>
      <c r="AE13" s="26"/>
    </row>
    <row r="14" spans="1:31" x14ac:dyDescent="0.35">
      <c r="A14" s="379">
        <v>5</v>
      </c>
      <c r="B14" s="379" t="s">
        <v>424</v>
      </c>
      <c r="C14" s="379">
        <v>14</v>
      </c>
      <c r="D14" s="392">
        <v>-40283.427550000008</v>
      </c>
      <c r="E14" s="380">
        <v>-37152</v>
      </c>
      <c r="F14" s="380">
        <f t="shared" ref="F14:F77" si="0">(D14+E14)/2</f>
        <v>-38717.713775000004</v>
      </c>
      <c r="G14" s="381">
        <f>F14/F$13</f>
        <v>1.9044857539065423E-3</v>
      </c>
      <c r="H14" s="380">
        <f>G14*E$13</f>
        <v>-39514.849385722126</v>
      </c>
      <c r="J14" s="300">
        <v>31</v>
      </c>
      <c r="K14" s="33" t="s">
        <v>129</v>
      </c>
      <c r="L14" s="382">
        <f>SUMIF($C$14:$C$306,'Siirtyvät sote-kustannukset'!$J14,$H$14:$H$306)*(-1000)</f>
        <v>2404243487.3345966</v>
      </c>
      <c r="M14" s="24"/>
      <c r="N14" s="41"/>
      <c r="P14" s="385"/>
      <c r="Q14" s="386"/>
      <c r="Y14" s="25"/>
      <c r="AC14" s="26"/>
      <c r="AD14" s="26"/>
      <c r="AE14" s="26"/>
    </row>
    <row r="15" spans="1:31" x14ac:dyDescent="0.35">
      <c r="A15" s="379">
        <v>9</v>
      </c>
      <c r="B15" s="379" t="s">
        <v>423</v>
      </c>
      <c r="C15" s="379">
        <v>17</v>
      </c>
      <c r="D15" s="392">
        <v>-10412.00779</v>
      </c>
      <c r="E15" s="380">
        <v>-10825</v>
      </c>
      <c r="F15" s="380">
        <f t="shared" si="0"/>
        <v>-10618.503895</v>
      </c>
      <c r="G15" s="381">
        <f t="shared" ref="G15:G78" si="1">F15/F$13</f>
        <v>5.2231362402618072E-4</v>
      </c>
      <c r="H15" s="380">
        <f t="shared" ref="H15:H78" si="2">G15*E$13</f>
        <v>-10837.121854636902</v>
      </c>
      <c r="J15" s="300">
        <v>32</v>
      </c>
      <c r="K15" s="33" t="s">
        <v>128</v>
      </c>
      <c r="L15" s="382">
        <f>SUMIF($C$14:$C$306,'Siirtyvät sote-kustannukset'!$J15,$H$14:$H$306)*(-1000)</f>
        <v>886444801.71585965</v>
      </c>
      <c r="N15" s="41"/>
      <c r="P15" s="385"/>
      <c r="Q15" s="386"/>
    </row>
    <row r="16" spans="1:31" x14ac:dyDescent="0.35">
      <c r="A16" s="379">
        <v>10</v>
      </c>
      <c r="B16" s="379" t="s">
        <v>422</v>
      </c>
      <c r="C16" s="379">
        <v>14</v>
      </c>
      <c r="D16" s="392">
        <v>-49727.888630000009</v>
      </c>
      <c r="E16" s="380">
        <v>-49136</v>
      </c>
      <c r="F16" s="380">
        <f t="shared" si="0"/>
        <v>-49431.944315000001</v>
      </c>
      <c r="G16" s="381">
        <f t="shared" si="1"/>
        <v>2.4315080761975849E-3</v>
      </c>
      <c r="H16" s="380">
        <f t="shared" si="2"/>
        <v>-50449.668743402653</v>
      </c>
      <c r="J16" s="300">
        <v>33</v>
      </c>
      <c r="K16" s="33" t="s">
        <v>127</v>
      </c>
      <c r="L16" s="382">
        <f>SUMIF($C$14:$C$306,'Siirtyvät sote-kustannukset'!$J16,$H$14:$H$306)*(-1000)</f>
        <v>1497307749.8928964</v>
      </c>
      <c r="N16" s="35"/>
      <c r="P16" s="385"/>
      <c r="Q16" s="386"/>
    </row>
    <row r="17" spans="1:17" x14ac:dyDescent="0.35">
      <c r="A17" s="379">
        <v>16</v>
      </c>
      <c r="B17" s="379" t="s">
        <v>421</v>
      </c>
      <c r="C17" s="379">
        <v>7</v>
      </c>
      <c r="D17" s="392">
        <v>-28546.271930000006</v>
      </c>
      <c r="E17" s="380">
        <v>-29500</v>
      </c>
      <c r="F17" s="380">
        <f t="shared" si="0"/>
        <v>-29023.135965000001</v>
      </c>
      <c r="G17" s="381">
        <f t="shared" si="1"/>
        <v>1.4276191332021669E-3</v>
      </c>
      <c r="H17" s="380">
        <f t="shared" si="2"/>
        <v>-29620.675771895054</v>
      </c>
      <c r="J17" s="300">
        <v>34</v>
      </c>
      <c r="K17" s="33" t="s">
        <v>126</v>
      </c>
      <c r="L17" s="382">
        <f>SUMIF($C$14:$C$306,'Siirtyvät sote-kustannukset'!$J17,$H$14:$H$306)*(-1000)</f>
        <v>326980946.60546476</v>
      </c>
      <c r="N17" s="35"/>
      <c r="P17" s="385"/>
      <c r="Q17" s="386"/>
    </row>
    <row r="18" spans="1:17" x14ac:dyDescent="0.35">
      <c r="A18" s="379">
        <v>18</v>
      </c>
      <c r="B18" s="379" t="s">
        <v>420</v>
      </c>
      <c r="C18" s="379">
        <v>34</v>
      </c>
      <c r="D18" s="392">
        <v>-15180.79472</v>
      </c>
      <c r="E18" s="380">
        <v>-16604</v>
      </c>
      <c r="F18" s="380">
        <f t="shared" si="0"/>
        <v>-15892.397359999999</v>
      </c>
      <c r="G18" s="381">
        <f t="shared" si="1"/>
        <v>7.8173118752391873E-4</v>
      </c>
      <c r="H18" s="380">
        <f t="shared" si="2"/>
        <v>-16219.596325027273</v>
      </c>
      <c r="J18" s="300">
        <v>35</v>
      </c>
      <c r="K18" s="33" t="s">
        <v>125</v>
      </c>
      <c r="L18" s="382">
        <f>SUMIF($C$14:$C$306,'Siirtyvät sote-kustannukset'!$J18,$H$14:$H$306)*(-1000)</f>
        <v>671345251.02673054</v>
      </c>
      <c r="N18" s="35"/>
      <c r="P18" s="385"/>
      <c r="Q18" s="386"/>
    </row>
    <row r="19" spans="1:17" x14ac:dyDescent="0.35">
      <c r="A19" s="379">
        <v>19</v>
      </c>
      <c r="B19" s="379" t="s">
        <v>419</v>
      </c>
      <c r="C19" s="379">
        <v>2</v>
      </c>
      <c r="D19" s="392">
        <v>-12544.57008</v>
      </c>
      <c r="E19" s="380">
        <v>-12708</v>
      </c>
      <c r="F19" s="380">
        <f t="shared" si="0"/>
        <v>-12626.285039999999</v>
      </c>
      <c r="G19" s="381">
        <f t="shared" si="1"/>
        <v>6.2107437756229685E-4</v>
      </c>
      <c r="H19" s="380">
        <f t="shared" si="2"/>
        <v>-12886.239992273315</v>
      </c>
      <c r="J19" s="301">
        <v>2</v>
      </c>
      <c r="K19" s="36" t="s">
        <v>124</v>
      </c>
      <c r="L19" s="382">
        <f>SUMIF($C$14:$C$306,'Siirtyvät sote-kustannukset'!$J19,$H$14:$H$306)*(-1000)</f>
        <v>1770530287.7132347</v>
      </c>
      <c r="N19" s="35"/>
      <c r="P19" s="385"/>
      <c r="Q19" s="386"/>
    </row>
    <row r="20" spans="1:17" x14ac:dyDescent="0.35">
      <c r="A20" s="379">
        <v>20</v>
      </c>
      <c r="B20" s="379" t="s">
        <v>418</v>
      </c>
      <c r="C20" s="379">
        <v>6</v>
      </c>
      <c r="D20" s="392">
        <v>-59090.545219999993</v>
      </c>
      <c r="E20" s="380">
        <v>-61383</v>
      </c>
      <c r="F20" s="380">
        <f t="shared" si="0"/>
        <v>-60236.77261</v>
      </c>
      <c r="G20" s="381">
        <f t="shared" si="1"/>
        <v>2.9629868117659226E-3</v>
      </c>
      <c r="H20" s="380">
        <f t="shared" si="2"/>
        <v>-61476.951118510136</v>
      </c>
      <c r="J20" s="301">
        <v>4</v>
      </c>
      <c r="K20" s="36" t="s">
        <v>123</v>
      </c>
      <c r="L20" s="382">
        <f>SUMIF($C$14:$C$306,'Siirtyvät sote-kustannukset'!$J20,$H$14:$H$306)*(-1000)</f>
        <v>871642691.30071247</v>
      </c>
      <c r="N20" s="35"/>
      <c r="P20" s="385"/>
      <c r="Q20" s="386"/>
    </row>
    <row r="21" spans="1:17" x14ac:dyDescent="0.35">
      <c r="A21" s="379">
        <v>46</v>
      </c>
      <c r="B21" s="379" t="s">
        <v>417</v>
      </c>
      <c r="C21" s="379">
        <v>10</v>
      </c>
      <c r="D21" s="392">
        <v>-5984.6334899999983</v>
      </c>
      <c r="E21" s="380">
        <v>-6557</v>
      </c>
      <c r="F21" s="380">
        <f t="shared" si="0"/>
        <v>-6270.8167449999992</v>
      </c>
      <c r="G21" s="381">
        <f t="shared" si="1"/>
        <v>3.0845522609143498E-4</v>
      </c>
      <c r="H21" s="380">
        <f t="shared" si="2"/>
        <v>-6399.9228013338243</v>
      </c>
      <c r="J21" s="301">
        <v>5</v>
      </c>
      <c r="K21" s="36" t="s">
        <v>122</v>
      </c>
      <c r="L21" s="382">
        <f>SUMIF($C$14:$C$306,'Siirtyvät sote-kustannukset'!$J21,$H$14:$H$306)*(-1000)</f>
        <v>645249275.14861345</v>
      </c>
      <c r="N21" s="35"/>
      <c r="P21" s="385"/>
      <c r="Q21" s="386"/>
    </row>
    <row r="22" spans="1:17" x14ac:dyDescent="0.35">
      <c r="A22" s="379">
        <v>47</v>
      </c>
      <c r="B22" s="379" t="s">
        <v>416</v>
      </c>
      <c r="C22" s="379">
        <v>19</v>
      </c>
      <c r="D22" s="392">
        <v>-8903.4300800000001</v>
      </c>
      <c r="E22" s="380">
        <v>-9049</v>
      </c>
      <c r="F22" s="380">
        <f t="shared" si="0"/>
        <v>-8976.2150399999991</v>
      </c>
      <c r="G22" s="381">
        <f t="shared" si="1"/>
        <v>4.4153107197976953E-4</v>
      </c>
      <c r="H22" s="380">
        <f t="shared" si="2"/>
        <v>-9161.0209068821405</v>
      </c>
      <c r="J22" s="301">
        <v>6</v>
      </c>
      <c r="K22" s="36" t="s">
        <v>121</v>
      </c>
      <c r="L22" s="382">
        <f>SUMIF($C$14:$C$306,'Siirtyvät sote-kustannukset'!$J22,$H$14:$H$306)*(-1000)</f>
        <v>1933118570.8683043</v>
      </c>
      <c r="N22" s="35"/>
      <c r="P22" s="385"/>
      <c r="Q22" s="386"/>
    </row>
    <row r="23" spans="1:17" x14ac:dyDescent="0.35">
      <c r="A23" s="379">
        <v>49</v>
      </c>
      <c r="B23" s="379" t="s">
        <v>415</v>
      </c>
      <c r="C23" s="379">
        <v>33</v>
      </c>
      <c r="D23" s="392">
        <v>-811132.33447999996</v>
      </c>
      <c r="E23" s="380">
        <v>-859570</v>
      </c>
      <c r="F23" s="380">
        <f t="shared" si="0"/>
        <v>-835351.16723999998</v>
      </c>
      <c r="G23" s="381">
        <f t="shared" si="1"/>
        <v>4.109009139235472E-2</v>
      </c>
      <c r="H23" s="380">
        <f t="shared" si="2"/>
        <v>-852549.70759635896</v>
      </c>
      <c r="J23" s="301">
        <v>7</v>
      </c>
      <c r="K23" s="36" t="s">
        <v>120</v>
      </c>
      <c r="L23" s="382">
        <f>SUMIF($C$14:$C$306,'Siirtyvät sote-kustannukset'!$J23,$H$14:$H$306)*(-1000)</f>
        <v>765701500.34295464</v>
      </c>
      <c r="N23" s="35"/>
      <c r="P23" s="385"/>
      <c r="Q23" s="386"/>
    </row>
    <row r="24" spans="1:17" x14ac:dyDescent="0.35">
      <c r="A24" s="379">
        <v>50</v>
      </c>
      <c r="B24" s="379" t="s">
        <v>414</v>
      </c>
      <c r="C24" s="379">
        <v>4</v>
      </c>
      <c r="D24" s="392">
        <v>-43836.768089999983</v>
      </c>
      <c r="E24" s="380">
        <v>-45741</v>
      </c>
      <c r="F24" s="380">
        <f t="shared" si="0"/>
        <v>-44788.884044999992</v>
      </c>
      <c r="G24" s="381">
        <f t="shared" si="1"/>
        <v>2.2031205688635602E-3</v>
      </c>
      <c r="H24" s="380">
        <f t="shared" si="2"/>
        <v>-45711.015311434079</v>
      </c>
      <c r="J24" s="301">
        <v>8</v>
      </c>
      <c r="K24" s="36" t="s">
        <v>119</v>
      </c>
      <c r="L24" s="382">
        <f>SUMIF($C$14:$C$306,'Siirtyvät sote-kustannukset'!$J24,$H$14:$H$306)*(-1000)</f>
        <v>708848301.27848947</v>
      </c>
      <c r="N24" s="35"/>
      <c r="P24" s="385"/>
      <c r="Q24" s="386"/>
    </row>
    <row r="25" spans="1:17" x14ac:dyDescent="0.35">
      <c r="A25" s="379">
        <v>51</v>
      </c>
      <c r="B25" s="379" t="s">
        <v>413</v>
      </c>
      <c r="C25" s="379">
        <v>4</v>
      </c>
      <c r="D25" s="392">
        <v>-37281.412149999996</v>
      </c>
      <c r="E25" s="380">
        <v>-40451</v>
      </c>
      <c r="F25" s="380">
        <f t="shared" si="0"/>
        <v>-38866.206074999995</v>
      </c>
      <c r="G25" s="381">
        <f t="shared" si="1"/>
        <v>1.9117899421537677E-3</v>
      </c>
      <c r="H25" s="380">
        <f t="shared" si="2"/>
        <v>-39666.398903948786</v>
      </c>
      <c r="J25" s="301">
        <v>9</v>
      </c>
      <c r="K25" s="36" t="s">
        <v>118</v>
      </c>
      <c r="L25" s="382">
        <f>SUMIF($C$14:$C$306,'Siirtyvät sote-kustannukset'!$J25,$H$14:$H$306)*(-1000)</f>
        <v>502374746.53307885</v>
      </c>
      <c r="N25" s="35"/>
      <c r="P25" s="385"/>
      <c r="Q25" s="386"/>
    </row>
    <row r="26" spans="1:17" x14ac:dyDescent="0.35">
      <c r="A26" s="379">
        <v>52</v>
      </c>
      <c r="B26" s="379" t="s">
        <v>412</v>
      </c>
      <c r="C26" s="379">
        <v>14</v>
      </c>
      <c r="D26" s="392">
        <v>-10315.227800000001</v>
      </c>
      <c r="E26" s="380">
        <v>-10317</v>
      </c>
      <c r="F26" s="380">
        <f t="shared" si="0"/>
        <v>-10316.1139</v>
      </c>
      <c r="G26" s="381">
        <f t="shared" si="1"/>
        <v>5.0743936153878073E-4</v>
      </c>
      <c r="H26" s="380">
        <f t="shared" si="2"/>
        <v>-10528.50613477253</v>
      </c>
      <c r="J26" s="301">
        <v>10</v>
      </c>
      <c r="K26" s="36" t="s">
        <v>117</v>
      </c>
      <c r="L26" s="382">
        <f>SUMIF($C$14:$C$306,'Siirtyvät sote-kustannukset'!$J26,$H$14:$H$306)*(-1000)</f>
        <v>623379833.20269525</v>
      </c>
      <c r="N26" s="35"/>
      <c r="P26" s="385"/>
      <c r="Q26" s="386"/>
    </row>
    <row r="27" spans="1:17" x14ac:dyDescent="0.35">
      <c r="A27" s="379">
        <v>61</v>
      </c>
      <c r="B27" s="379" t="s">
        <v>411</v>
      </c>
      <c r="C27" s="379">
        <v>5</v>
      </c>
      <c r="D27" s="392">
        <v>-69213.092780000021</v>
      </c>
      <c r="E27" s="380">
        <v>-71614</v>
      </c>
      <c r="F27" s="380">
        <f t="shared" si="0"/>
        <v>-70413.546390000003</v>
      </c>
      <c r="G27" s="381">
        <f t="shared" si="1"/>
        <v>3.4635721716704702E-3</v>
      </c>
      <c r="H27" s="380">
        <f t="shared" si="2"/>
        <v>-71863.2483437591</v>
      </c>
      <c r="J27" s="301">
        <v>11</v>
      </c>
      <c r="K27" s="36" t="s">
        <v>116</v>
      </c>
      <c r="L27" s="382">
        <f>SUMIF($C$14:$C$306,'Siirtyvät sote-kustannukset'!$J27,$H$14:$H$306)*(-1000)</f>
        <v>1064757274.8823723</v>
      </c>
      <c r="N27" s="35"/>
      <c r="P27" s="385"/>
      <c r="Q27" s="386"/>
    </row>
    <row r="28" spans="1:17" x14ac:dyDescent="0.35">
      <c r="A28" s="379">
        <v>69</v>
      </c>
      <c r="B28" s="379" t="s">
        <v>410</v>
      </c>
      <c r="C28" s="379">
        <v>17</v>
      </c>
      <c r="D28" s="392">
        <v>-31028.320499999998</v>
      </c>
      <c r="E28" s="380">
        <v>-31163</v>
      </c>
      <c r="F28" s="380">
        <f t="shared" si="0"/>
        <v>-31095.660250000001</v>
      </c>
      <c r="G28" s="381">
        <f t="shared" si="1"/>
        <v>1.5295645372708461E-3</v>
      </c>
      <c r="H28" s="380">
        <f t="shared" si="2"/>
        <v>-31735.870006914844</v>
      </c>
      <c r="J28" s="301">
        <v>12</v>
      </c>
      <c r="K28" s="36" t="s">
        <v>115</v>
      </c>
      <c r="L28" s="382">
        <f>SUMIF($C$14:$C$306,'Siirtyvät sote-kustannukset'!$J28,$H$14:$H$306)*(-1000)</f>
        <v>653832695.32359755</v>
      </c>
      <c r="N28" s="35"/>
      <c r="P28" s="385"/>
      <c r="Q28" s="386"/>
    </row>
    <row r="29" spans="1:17" x14ac:dyDescent="0.35">
      <c r="A29" s="379">
        <v>71</v>
      </c>
      <c r="B29" s="379" t="s">
        <v>409</v>
      </c>
      <c r="C29" s="379">
        <v>17</v>
      </c>
      <c r="D29" s="392">
        <v>-27650.953670000006</v>
      </c>
      <c r="E29" s="380">
        <v>-29087</v>
      </c>
      <c r="F29" s="380">
        <f t="shared" si="0"/>
        <v>-28368.976835000001</v>
      </c>
      <c r="G29" s="381">
        <f t="shared" si="1"/>
        <v>1.3954416975427988E-3</v>
      </c>
      <c r="H29" s="380">
        <f t="shared" si="2"/>
        <v>-28953.048554894041</v>
      </c>
      <c r="J29" s="301">
        <v>13</v>
      </c>
      <c r="K29" s="36" t="s">
        <v>114</v>
      </c>
      <c r="L29" s="382">
        <f>SUMIF($C$14:$C$306,'Siirtyvät sote-kustannukset'!$J29,$H$14:$H$306)*(-1000)</f>
        <v>1011384393.9352403</v>
      </c>
      <c r="N29" s="35"/>
      <c r="P29" s="385"/>
      <c r="Q29" s="386"/>
    </row>
    <row r="30" spans="1:17" x14ac:dyDescent="0.35">
      <c r="A30" s="379">
        <v>72</v>
      </c>
      <c r="B30" s="379" t="s">
        <v>408</v>
      </c>
      <c r="C30" s="379">
        <v>17</v>
      </c>
      <c r="D30" s="392">
        <v>-4310.9357800000007</v>
      </c>
      <c r="E30" s="380">
        <v>-4528</v>
      </c>
      <c r="F30" s="380">
        <f t="shared" si="0"/>
        <v>-4419.4678899999999</v>
      </c>
      <c r="G30" s="381">
        <f t="shared" si="1"/>
        <v>2.1738922099752528E-4</v>
      </c>
      <c r="H30" s="380">
        <f t="shared" si="2"/>
        <v>-4510.4576435798381</v>
      </c>
      <c r="J30" s="301">
        <v>14</v>
      </c>
      <c r="K30" s="36" t="s">
        <v>130</v>
      </c>
      <c r="L30" s="382">
        <f>SUMIF($C$14:$C$306,'Siirtyvät sote-kustannukset'!$J30,$H$14:$H$306)*(-1000)</f>
        <v>788607252.20070672</v>
      </c>
      <c r="N30" s="35"/>
      <c r="P30" s="385"/>
      <c r="Q30" s="386"/>
    </row>
    <row r="31" spans="1:17" x14ac:dyDescent="0.35">
      <c r="A31" s="379">
        <v>74</v>
      </c>
      <c r="B31" s="379" t="s">
        <v>407</v>
      </c>
      <c r="C31" s="379">
        <v>16</v>
      </c>
      <c r="D31" s="392">
        <v>-5235.5636799999993</v>
      </c>
      <c r="E31" s="380">
        <v>-5294</v>
      </c>
      <c r="F31" s="380">
        <f t="shared" si="0"/>
        <v>-5264.7818399999996</v>
      </c>
      <c r="G31" s="381">
        <f t="shared" si="1"/>
        <v>2.589693717447776E-4</v>
      </c>
      <c r="H31" s="380">
        <f t="shared" si="2"/>
        <v>-5373.1752516496563</v>
      </c>
      <c r="J31" s="301">
        <v>15</v>
      </c>
      <c r="K31" s="36" t="s">
        <v>113</v>
      </c>
      <c r="L31" s="382">
        <f>SUMIF($C$14:$C$306,'Siirtyvät sote-kustannukset'!$J31,$H$14:$H$306)*(-1000)</f>
        <v>678496790.07111657</v>
      </c>
      <c r="N31" s="35"/>
      <c r="P31" s="385"/>
      <c r="Q31" s="386"/>
    </row>
    <row r="32" spans="1:17" x14ac:dyDescent="0.35">
      <c r="A32" s="379">
        <v>75</v>
      </c>
      <c r="B32" s="379" t="s">
        <v>406</v>
      </c>
      <c r="C32" s="379">
        <v>8</v>
      </c>
      <c r="D32" s="392">
        <v>-88144.369130000021</v>
      </c>
      <c r="E32" s="380">
        <v>-86756</v>
      </c>
      <c r="F32" s="380">
        <f t="shared" si="0"/>
        <v>-87450.184565000003</v>
      </c>
      <c r="G32" s="381">
        <f t="shared" si="1"/>
        <v>4.3015874245157515E-3</v>
      </c>
      <c r="H32" s="380">
        <f t="shared" si="2"/>
        <v>-89250.643566429862</v>
      </c>
      <c r="J32" s="301">
        <v>16</v>
      </c>
      <c r="K32" s="36" t="s">
        <v>112</v>
      </c>
      <c r="L32" s="382">
        <f>SUMIF($C$14:$C$306,'Siirtyvät sote-kustannukset'!$J32,$H$14:$H$306)*(-1000)</f>
        <v>266497228.61810756</v>
      </c>
      <c r="N32" s="35"/>
      <c r="P32" s="385"/>
      <c r="Q32" s="386"/>
    </row>
    <row r="33" spans="1:17" x14ac:dyDescent="0.35">
      <c r="A33" s="379">
        <v>77</v>
      </c>
      <c r="B33" s="379" t="s">
        <v>405</v>
      </c>
      <c r="C33" s="379">
        <v>13</v>
      </c>
      <c r="D33" s="392">
        <v>-22380.641080000001</v>
      </c>
      <c r="E33" s="380">
        <v>-22347</v>
      </c>
      <c r="F33" s="380">
        <f t="shared" si="0"/>
        <v>-22363.820540000001</v>
      </c>
      <c r="G33" s="381">
        <f t="shared" si="1"/>
        <v>1.1000540442254588E-3</v>
      </c>
      <c r="H33" s="380">
        <f t="shared" si="2"/>
        <v>-22824.255726019266</v>
      </c>
      <c r="J33" s="301">
        <v>17</v>
      </c>
      <c r="K33" s="36" t="s">
        <v>111</v>
      </c>
      <c r="L33" s="382">
        <f>SUMIF($C$14:$C$306,'Siirtyvät sote-kustannukset'!$J33,$H$14:$H$306)*(-1000)</f>
        <v>1547083544.4130366</v>
      </c>
      <c r="N33" s="35"/>
      <c r="P33" s="385"/>
      <c r="Q33" s="386"/>
    </row>
    <row r="34" spans="1:17" x14ac:dyDescent="0.35">
      <c r="A34" s="379">
        <v>78</v>
      </c>
      <c r="B34" s="379" t="s">
        <v>404</v>
      </c>
      <c r="C34" s="379">
        <v>33</v>
      </c>
      <c r="D34" s="392">
        <v>-34960.866499999989</v>
      </c>
      <c r="E34" s="380">
        <v>-37188</v>
      </c>
      <c r="F34" s="380">
        <f t="shared" si="0"/>
        <v>-36074.433249999995</v>
      </c>
      <c r="G34" s="381">
        <f t="shared" si="1"/>
        <v>1.7744654192169554E-3</v>
      </c>
      <c r="H34" s="380">
        <f t="shared" si="2"/>
        <v>-36817.147955400833</v>
      </c>
      <c r="J34" s="301">
        <v>18</v>
      </c>
      <c r="K34" s="36" t="s">
        <v>110</v>
      </c>
      <c r="L34" s="382">
        <f>SUMIF($C$14:$C$306,'Siirtyvät sote-kustannukset'!$J34,$H$14:$H$306)*(-1000)</f>
        <v>340266492.16985363</v>
      </c>
      <c r="N34" s="35"/>
      <c r="P34" s="385"/>
      <c r="Q34" s="386"/>
    </row>
    <row r="35" spans="1:17" x14ac:dyDescent="0.35">
      <c r="A35" s="379">
        <v>79</v>
      </c>
      <c r="B35" s="379" t="s">
        <v>403</v>
      </c>
      <c r="C35" s="379">
        <v>4</v>
      </c>
      <c r="D35" s="392">
        <v>-31290.049360000008</v>
      </c>
      <c r="E35" s="380">
        <v>-32070</v>
      </c>
      <c r="F35" s="380">
        <f t="shared" si="0"/>
        <v>-31680.024680000002</v>
      </c>
      <c r="G35" s="381">
        <f t="shared" si="1"/>
        <v>1.558308841195716E-3</v>
      </c>
      <c r="H35" s="380">
        <f t="shared" si="2"/>
        <v>-32332.265563016437</v>
      </c>
      <c r="J35" s="302">
        <v>19</v>
      </c>
      <c r="K35" s="303" t="s">
        <v>109</v>
      </c>
      <c r="L35" s="383">
        <f>SUMIF($C$14:$C$306,'Siirtyvät sote-kustannukset'!$J35,$H$14:$H$306)*(-1000)</f>
        <v>790210885.42233849</v>
      </c>
      <c r="N35" s="35"/>
      <c r="P35" s="385"/>
      <c r="Q35" s="386"/>
    </row>
    <row r="36" spans="1:17" x14ac:dyDescent="0.35">
      <c r="A36" s="379">
        <v>81</v>
      </c>
      <c r="B36" s="379" t="s">
        <v>402</v>
      </c>
      <c r="C36" s="379">
        <v>7</v>
      </c>
      <c r="D36" s="392">
        <v>-12932.876599999998</v>
      </c>
      <c r="E36" s="380">
        <v>-13495</v>
      </c>
      <c r="F36" s="380">
        <f t="shared" si="0"/>
        <v>-13213.938299999998</v>
      </c>
      <c r="G36" s="381">
        <f t="shared" si="1"/>
        <v>6.4998045575716658E-4</v>
      </c>
      <c r="H36" s="380">
        <f t="shared" si="2"/>
        <v>-13485.992090108242</v>
      </c>
      <c r="N36" s="35"/>
      <c r="P36" s="385"/>
      <c r="Q36" s="386"/>
    </row>
    <row r="37" spans="1:17" x14ac:dyDescent="0.35">
      <c r="A37" s="379">
        <v>82</v>
      </c>
      <c r="B37" s="379" t="s">
        <v>401</v>
      </c>
      <c r="C37" s="379">
        <v>5</v>
      </c>
      <c r="D37" s="392">
        <v>-28083.83962000001</v>
      </c>
      <c r="E37" s="380">
        <v>-31987</v>
      </c>
      <c r="F37" s="380">
        <f t="shared" si="0"/>
        <v>-30035.419810000007</v>
      </c>
      <c r="G37" s="381">
        <f t="shared" si="1"/>
        <v>1.4774123666796322E-3</v>
      </c>
      <c r="H37" s="380">
        <f t="shared" si="2"/>
        <v>-30653.80091722848</v>
      </c>
      <c r="P37" s="385"/>
      <c r="Q37" s="386"/>
    </row>
    <row r="38" spans="1:17" x14ac:dyDescent="0.35">
      <c r="A38" s="379">
        <v>86</v>
      </c>
      <c r="B38" s="379" t="s">
        <v>400</v>
      </c>
      <c r="C38" s="379">
        <v>5</v>
      </c>
      <c r="D38" s="392">
        <v>-27611.935219999999</v>
      </c>
      <c r="E38" s="380">
        <v>-28650</v>
      </c>
      <c r="F38" s="380">
        <f t="shared" si="0"/>
        <v>-28130.96761</v>
      </c>
      <c r="G38" s="381">
        <f t="shared" si="1"/>
        <v>1.3837342609688053E-3</v>
      </c>
      <c r="H38" s="380">
        <f t="shared" si="2"/>
        <v>-28710.139101796107</v>
      </c>
      <c r="P38" s="385"/>
      <c r="Q38" s="386"/>
    </row>
    <row r="39" spans="1:17" x14ac:dyDescent="0.35">
      <c r="A39" s="379">
        <v>90</v>
      </c>
      <c r="B39" s="379" t="s">
        <v>399</v>
      </c>
      <c r="C39" s="379">
        <v>12</v>
      </c>
      <c r="D39" s="392">
        <v>-17596.153150000002</v>
      </c>
      <c r="E39" s="380">
        <v>-18052</v>
      </c>
      <c r="F39" s="380">
        <f t="shared" si="0"/>
        <v>-17824.076574999999</v>
      </c>
      <c r="G39" s="381">
        <f t="shared" si="1"/>
        <v>8.767485629677216E-4</v>
      </c>
      <c r="H39" s="380">
        <f t="shared" si="2"/>
        <v>-18191.04571601743</v>
      </c>
      <c r="P39" s="385"/>
      <c r="Q39" s="386"/>
    </row>
    <row r="40" spans="1:17" x14ac:dyDescent="0.35">
      <c r="A40" s="379">
        <v>91</v>
      </c>
      <c r="B40" s="379" t="s">
        <v>129</v>
      </c>
      <c r="C40" s="379">
        <v>31</v>
      </c>
      <c r="D40" s="392">
        <v>-2256402.0561299995</v>
      </c>
      <c r="E40" s="380">
        <v>-2455083</v>
      </c>
      <c r="F40" s="380">
        <f t="shared" si="0"/>
        <v>-2355742.5280649997</v>
      </c>
      <c r="G40" s="381">
        <f t="shared" si="1"/>
        <v>0.11587662718526759</v>
      </c>
      <c r="H40" s="380">
        <f t="shared" si="2"/>
        <v>-2404243.4873345965</v>
      </c>
      <c r="P40" s="385"/>
      <c r="Q40" s="386"/>
    </row>
    <row r="41" spans="1:17" x14ac:dyDescent="0.35">
      <c r="A41" s="379">
        <v>92</v>
      </c>
      <c r="B41" s="379" t="s">
        <v>398</v>
      </c>
      <c r="C41" s="379">
        <v>32</v>
      </c>
      <c r="D41" s="392">
        <v>-722466.64285999991</v>
      </c>
      <c r="E41" s="380">
        <v>-768716</v>
      </c>
      <c r="F41" s="380">
        <f t="shared" si="0"/>
        <v>-745591.32143000001</v>
      </c>
      <c r="G41" s="381">
        <f t="shared" si="1"/>
        <v>3.6674894033042332E-2</v>
      </c>
      <c r="H41" s="380">
        <f t="shared" si="2"/>
        <v>-760941.8505653484</v>
      </c>
      <c r="P41" s="385"/>
      <c r="Q41" s="386"/>
    </row>
    <row r="42" spans="1:17" x14ac:dyDescent="0.35">
      <c r="A42" s="379">
        <v>97</v>
      </c>
      <c r="B42" s="379" t="s">
        <v>397</v>
      </c>
      <c r="C42" s="379">
        <v>10</v>
      </c>
      <c r="D42" s="392">
        <v>-10963.4015</v>
      </c>
      <c r="E42" s="380">
        <v>-10028</v>
      </c>
      <c r="F42" s="380">
        <f t="shared" si="0"/>
        <v>-10495.70075</v>
      </c>
      <c r="G42" s="381">
        <f t="shared" si="1"/>
        <v>5.1627305971118666E-4</v>
      </c>
      <c r="H42" s="380">
        <f t="shared" si="2"/>
        <v>-10711.790389897853</v>
      </c>
      <c r="P42" s="385"/>
      <c r="Q42" s="386"/>
    </row>
    <row r="43" spans="1:17" x14ac:dyDescent="0.35">
      <c r="A43" s="379">
        <v>98</v>
      </c>
      <c r="B43" s="379" t="s">
        <v>396</v>
      </c>
      <c r="C43" s="379">
        <v>7</v>
      </c>
      <c r="D43" s="392">
        <v>-74742.182010000004</v>
      </c>
      <c r="E43" s="380">
        <v>-82984</v>
      </c>
      <c r="F43" s="380">
        <f t="shared" si="0"/>
        <v>-78863.091004999995</v>
      </c>
      <c r="G43" s="381">
        <f t="shared" si="1"/>
        <v>3.8791968503325619E-3</v>
      </c>
      <c r="H43" s="380">
        <f t="shared" si="2"/>
        <v>-80486.755526542489</v>
      </c>
      <c r="P43" s="385"/>
      <c r="Q43" s="386"/>
    </row>
    <row r="44" spans="1:17" x14ac:dyDescent="0.35">
      <c r="A44" s="379">
        <v>102</v>
      </c>
      <c r="B44" s="379" t="s">
        <v>395</v>
      </c>
      <c r="C44" s="379">
        <v>4</v>
      </c>
      <c r="D44" s="392">
        <v>-36966.321560000004</v>
      </c>
      <c r="E44" s="380">
        <v>-38834</v>
      </c>
      <c r="F44" s="380">
        <f t="shared" si="0"/>
        <v>-37900.160780000006</v>
      </c>
      <c r="G44" s="381">
        <f t="shared" si="1"/>
        <v>1.8642711368687332E-3</v>
      </c>
      <c r="H44" s="380">
        <f t="shared" si="2"/>
        <v>-38680.464286178081</v>
      </c>
      <c r="P44" s="385"/>
      <c r="Q44" s="386"/>
    </row>
    <row r="45" spans="1:17" x14ac:dyDescent="0.35">
      <c r="A45" s="379">
        <v>103</v>
      </c>
      <c r="B45" s="379" t="s">
        <v>394</v>
      </c>
      <c r="C45" s="379">
        <v>5</v>
      </c>
      <c r="D45" s="392">
        <v>-8106.7520000000004</v>
      </c>
      <c r="E45" s="380">
        <v>-8348</v>
      </c>
      <c r="F45" s="380">
        <f t="shared" si="0"/>
        <v>-8227.3760000000002</v>
      </c>
      <c r="G45" s="381">
        <f t="shared" si="1"/>
        <v>4.0469642590699664E-4</v>
      </c>
      <c r="H45" s="380">
        <f t="shared" si="2"/>
        <v>-8396.7644724318416</v>
      </c>
      <c r="P45" s="385"/>
      <c r="Q45" s="386"/>
    </row>
    <row r="46" spans="1:17" x14ac:dyDescent="0.35">
      <c r="A46" s="379">
        <v>105</v>
      </c>
      <c r="B46" s="379" t="s">
        <v>393</v>
      </c>
      <c r="C46" s="379">
        <v>18</v>
      </c>
      <c r="D46" s="392">
        <v>-12728.56475</v>
      </c>
      <c r="E46" s="380">
        <v>-13400</v>
      </c>
      <c r="F46" s="380">
        <f t="shared" si="0"/>
        <v>-13064.282374999999</v>
      </c>
      <c r="G46" s="381">
        <f t="shared" si="1"/>
        <v>6.426190299558776E-4</v>
      </c>
      <c r="H46" s="380">
        <f t="shared" si="2"/>
        <v>-13333.254989709656</v>
      </c>
      <c r="P46" s="385"/>
      <c r="Q46" s="386"/>
    </row>
    <row r="47" spans="1:17" x14ac:dyDescent="0.35">
      <c r="A47" s="379">
        <v>106</v>
      </c>
      <c r="B47" s="379" t="s">
        <v>392</v>
      </c>
      <c r="C47" s="379">
        <v>35</v>
      </c>
      <c r="D47" s="392">
        <v>-168671.90375999996</v>
      </c>
      <c r="E47" s="380">
        <v>-174210</v>
      </c>
      <c r="F47" s="380">
        <f t="shared" si="0"/>
        <v>-171440.95187999998</v>
      </c>
      <c r="G47" s="381">
        <f t="shared" si="1"/>
        <v>8.4330095622139282E-3</v>
      </c>
      <c r="H47" s="380">
        <f t="shared" si="2"/>
        <v>-174970.6460317215</v>
      </c>
      <c r="P47" s="385"/>
      <c r="Q47" s="386"/>
    </row>
    <row r="48" spans="1:17" x14ac:dyDescent="0.35">
      <c r="A48" s="379">
        <v>108</v>
      </c>
      <c r="B48" s="379" t="s">
        <v>391</v>
      </c>
      <c r="C48" s="379">
        <v>6</v>
      </c>
      <c r="D48" s="392">
        <v>-36028.90724</v>
      </c>
      <c r="E48" s="380">
        <v>-37873</v>
      </c>
      <c r="F48" s="380">
        <f t="shared" si="0"/>
        <v>-36950.95362</v>
      </c>
      <c r="G48" s="381">
        <f t="shared" si="1"/>
        <v>1.8175805826631964E-3</v>
      </c>
      <c r="H48" s="380">
        <f t="shared" si="2"/>
        <v>-37711.714473593129</v>
      </c>
      <c r="P48" s="385"/>
      <c r="Q48" s="386"/>
    </row>
    <row r="49" spans="1:17" x14ac:dyDescent="0.35">
      <c r="A49" s="379">
        <v>109</v>
      </c>
      <c r="B49" s="379" t="s">
        <v>390</v>
      </c>
      <c r="C49" s="379">
        <v>5</v>
      </c>
      <c r="D49" s="392">
        <v>-254386.41987000007</v>
      </c>
      <c r="E49" s="380">
        <v>-267007</v>
      </c>
      <c r="F49" s="380">
        <f t="shared" si="0"/>
        <v>-260696.70993500005</v>
      </c>
      <c r="G49" s="381">
        <f t="shared" si="1"/>
        <v>1.2823411347239695E-2</v>
      </c>
      <c r="H49" s="380">
        <f t="shared" si="2"/>
        <v>-266064.03694957873</v>
      </c>
      <c r="P49" s="385"/>
      <c r="Q49" s="386"/>
    </row>
    <row r="50" spans="1:17" x14ac:dyDescent="0.35">
      <c r="A50" s="379">
        <v>111</v>
      </c>
      <c r="B50" s="379" t="s">
        <v>389</v>
      </c>
      <c r="C50" s="379">
        <v>7</v>
      </c>
      <c r="D50" s="392">
        <v>-76544.263310000024</v>
      </c>
      <c r="E50" s="380">
        <v>-79881</v>
      </c>
      <c r="F50" s="380">
        <f t="shared" si="0"/>
        <v>-78212.631655000005</v>
      </c>
      <c r="G50" s="381">
        <f t="shared" si="1"/>
        <v>3.8472014031641351E-3</v>
      </c>
      <c r="H50" s="380">
        <f t="shared" si="2"/>
        <v>-79822.90426207603</v>
      </c>
      <c r="P50" s="385"/>
      <c r="Q50" s="386"/>
    </row>
    <row r="51" spans="1:17" x14ac:dyDescent="0.35">
      <c r="A51" s="379">
        <v>139</v>
      </c>
      <c r="B51" s="379" t="s">
        <v>388</v>
      </c>
      <c r="C51" s="379">
        <v>17</v>
      </c>
      <c r="D51" s="392">
        <v>-36358.037780000006</v>
      </c>
      <c r="E51" s="380">
        <v>-36082</v>
      </c>
      <c r="F51" s="380">
        <f t="shared" si="0"/>
        <v>-36220.018890000007</v>
      </c>
      <c r="G51" s="381">
        <f t="shared" si="1"/>
        <v>1.7816266317556054E-3</v>
      </c>
      <c r="H51" s="380">
        <f t="shared" si="2"/>
        <v>-36965.730970161356</v>
      </c>
      <c r="P51" s="385"/>
      <c r="Q51" s="386"/>
    </row>
    <row r="52" spans="1:17" x14ac:dyDescent="0.35">
      <c r="A52" s="379">
        <v>140</v>
      </c>
      <c r="B52" s="379" t="s">
        <v>387</v>
      </c>
      <c r="C52" s="379">
        <v>11</v>
      </c>
      <c r="D52" s="392">
        <v>-80155.126449999996</v>
      </c>
      <c r="E52" s="380">
        <v>-85156</v>
      </c>
      <c r="F52" s="380">
        <f t="shared" si="0"/>
        <v>-82655.563224999991</v>
      </c>
      <c r="G52" s="381">
        <f t="shared" si="1"/>
        <v>4.0657447791965853E-3</v>
      </c>
      <c r="H52" s="380">
        <f t="shared" si="2"/>
        <v>-84357.308665183635</v>
      </c>
      <c r="P52" s="385"/>
      <c r="Q52" s="386"/>
    </row>
    <row r="53" spans="1:17" x14ac:dyDescent="0.35">
      <c r="A53" s="379">
        <v>142</v>
      </c>
      <c r="B53" s="379" t="s">
        <v>386</v>
      </c>
      <c r="C53" s="379">
        <v>7</v>
      </c>
      <c r="D53" s="392">
        <v>-26033.994470000001</v>
      </c>
      <c r="E53" s="380">
        <v>-28699</v>
      </c>
      <c r="F53" s="380">
        <f t="shared" si="0"/>
        <v>-27366.497235000003</v>
      </c>
      <c r="G53" s="381">
        <f t="shared" si="1"/>
        <v>1.3461307251058181E-3</v>
      </c>
      <c r="H53" s="380">
        <f t="shared" si="2"/>
        <v>-27929.929508235946</v>
      </c>
      <c r="P53" s="385"/>
      <c r="Q53" s="386"/>
    </row>
    <row r="54" spans="1:17" x14ac:dyDescent="0.35">
      <c r="A54" s="379">
        <v>143</v>
      </c>
      <c r="B54" s="379" t="s">
        <v>385</v>
      </c>
      <c r="C54" s="379">
        <v>6</v>
      </c>
      <c r="D54" s="392">
        <v>-28996.624760000006</v>
      </c>
      <c r="E54" s="380">
        <v>-28746</v>
      </c>
      <c r="F54" s="380">
        <f t="shared" si="0"/>
        <v>-28871.312380000003</v>
      </c>
      <c r="G54" s="381">
        <f t="shared" si="1"/>
        <v>1.4201510823658023E-3</v>
      </c>
      <c r="H54" s="380">
        <f t="shared" si="2"/>
        <v>-29465.726382854704</v>
      </c>
      <c r="P54" s="385"/>
      <c r="Q54" s="386"/>
    </row>
    <row r="55" spans="1:17" x14ac:dyDescent="0.35">
      <c r="A55" s="379">
        <v>145</v>
      </c>
      <c r="B55" s="379" t="s">
        <v>384</v>
      </c>
      <c r="C55" s="379">
        <v>14</v>
      </c>
      <c r="D55" s="392">
        <v>-42890.037710000004</v>
      </c>
      <c r="E55" s="380">
        <v>-43076</v>
      </c>
      <c r="F55" s="380">
        <f t="shared" si="0"/>
        <v>-42983.018855000002</v>
      </c>
      <c r="G55" s="381">
        <f t="shared" si="1"/>
        <v>2.1142918599212613E-3</v>
      </c>
      <c r="H55" s="380">
        <f t="shared" si="2"/>
        <v>-43867.970254371743</v>
      </c>
      <c r="P55" s="385"/>
      <c r="Q55" s="386"/>
    </row>
    <row r="56" spans="1:17" x14ac:dyDescent="0.35">
      <c r="A56" s="379">
        <v>146</v>
      </c>
      <c r="B56" s="379" t="s">
        <v>383</v>
      </c>
      <c r="C56" s="379">
        <v>12</v>
      </c>
      <c r="D56" s="392">
        <v>-25888.502290000004</v>
      </c>
      <c r="E56" s="380">
        <v>-25560</v>
      </c>
      <c r="F56" s="380">
        <f t="shared" si="0"/>
        <v>-25724.251145000002</v>
      </c>
      <c r="G56" s="381">
        <f t="shared" si="1"/>
        <v>1.2653502766271367E-3</v>
      </c>
      <c r="H56" s="380">
        <f t="shared" si="2"/>
        <v>-26253.872205943928</v>
      </c>
      <c r="P56" s="385"/>
      <c r="Q56" s="386"/>
    </row>
    <row r="57" spans="1:17" x14ac:dyDescent="0.35">
      <c r="A57" s="379">
        <v>148</v>
      </c>
      <c r="B57" s="379" t="s">
        <v>382</v>
      </c>
      <c r="C57" s="379">
        <v>19</v>
      </c>
      <c r="D57" s="392">
        <v>-30416.60887</v>
      </c>
      <c r="E57" s="380">
        <v>-32582</v>
      </c>
      <c r="F57" s="380">
        <f t="shared" si="0"/>
        <v>-31499.304434999998</v>
      </c>
      <c r="G57" s="381">
        <f t="shared" si="1"/>
        <v>1.5494193924528194E-3</v>
      </c>
      <c r="H57" s="380">
        <f t="shared" si="2"/>
        <v>-32147.824578106403</v>
      </c>
      <c r="P57" s="385"/>
      <c r="Q57" s="386"/>
    </row>
    <row r="58" spans="1:17" x14ac:dyDescent="0.35">
      <c r="A58" s="379">
        <v>149</v>
      </c>
      <c r="B58" s="379" t="s">
        <v>381</v>
      </c>
      <c r="C58" s="379">
        <v>33</v>
      </c>
      <c r="D58" s="392">
        <v>-18349.401940000003</v>
      </c>
      <c r="E58" s="380">
        <v>-21068</v>
      </c>
      <c r="F58" s="380">
        <f t="shared" si="0"/>
        <v>-19708.700970000002</v>
      </c>
      <c r="G58" s="381">
        <f t="shared" si="1"/>
        <v>9.6945135871130217E-4</v>
      </c>
      <c r="H58" s="380">
        <f t="shared" si="2"/>
        <v>-20114.471503755147</v>
      </c>
      <c r="P58" s="385"/>
      <c r="Q58" s="386"/>
    </row>
    <row r="59" spans="1:17" x14ac:dyDescent="0.35">
      <c r="A59" s="379">
        <v>151</v>
      </c>
      <c r="B59" s="379" t="s">
        <v>380</v>
      </c>
      <c r="C59" s="379">
        <v>14</v>
      </c>
      <c r="D59" s="392">
        <v>-10209.238519999999</v>
      </c>
      <c r="E59" s="380">
        <v>-10026</v>
      </c>
      <c r="F59" s="380">
        <f t="shared" si="0"/>
        <v>-10117.619259999999</v>
      </c>
      <c r="G59" s="381">
        <f t="shared" si="1"/>
        <v>4.9767560802007737E-4</v>
      </c>
      <c r="H59" s="380">
        <f t="shared" si="2"/>
        <v>-10325.924808585403</v>
      </c>
      <c r="P59" s="385"/>
      <c r="Q59" s="386"/>
    </row>
    <row r="60" spans="1:17" x14ac:dyDescent="0.35">
      <c r="A60" s="379">
        <v>152</v>
      </c>
      <c r="B60" s="379" t="s">
        <v>379</v>
      </c>
      <c r="C60" s="379">
        <v>14</v>
      </c>
      <c r="D60" s="392">
        <v>-18572.902149999998</v>
      </c>
      <c r="E60" s="380">
        <v>-17434</v>
      </c>
      <c r="F60" s="380">
        <f t="shared" si="0"/>
        <v>-18003.451074999997</v>
      </c>
      <c r="G60" s="381">
        <f t="shared" si="1"/>
        <v>8.8557181585525871E-4</v>
      </c>
      <c r="H60" s="380">
        <f t="shared" si="2"/>
        <v>-18374.113249196929</v>
      </c>
      <c r="P60" s="385"/>
      <c r="Q60" s="386"/>
    </row>
    <row r="61" spans="1:17" x14ac:dyDescent="0.35">
      <c r="A61" s="379">
        <v>153</v>
      </c>
      <c r="B61" s="379" t="s">
        <v>378</v>
      </c>
      <c r="C61" s="379">
        <v>9</v>
      </c>
      <c r="D61" s="392">
        <v>-101521.75585999999</v>
      </c>
      <c r="E61" s="380">
        <v>-107089</v>
      </c>
      <c r="F61" s="380">
        <f t="shared" si="0"/>
        <v>-104305.37792999999</v>
      </c>
      <c r="G61" s="381">
        <f t="shared" si="1"/>
        <v>5.1306775879878981E-3</v>
      </c>
      <c r="H61" s="380">
        <f t="shared" si="2"/>
        <v>-106452.85832155966</v>
      </c>
      <c r="P61" s="385"/>
      <c r="Q61" s="386"/>
    </row>
    <row r="62" spans="1:17" x14ac:dyDescent="0.35">
      <c r="A62" s="379">
        <v>165</v>
      </c>
      <c r="B62" s="379" t="s">
        <v>377</v>
      </c>
      <c r="C62" s="379">
        <v>5</v>
      </c>
      <c r="D62" s="392">
        <v>-54502.976390000003</v>
      </c>
      <c r="E62" s="380">
        <v>-57239</v>
      </c>
      <c r="F62" s="380">
        <f t="shared" si="0"/>
        <v>-55870.988194999998</v>
      </c>
      <c r="G62" s="381">
        <f t="shared" si="1"/>
        <v>2.748238227401847E-3</v>
      </c>
      <c r="H62" s="380">
        <f t="shared" si="2"/>
        <v>-57021.28220655465</v>
      </c>
      <c r="P62" s="385"/>
      <c r="Q62" s="386"/>
    </row>
    <row r="63" spans="1:17" x14ac:dyDescent="0.35">
      <c r="A63" s="379">
        <v>167</v>
      </c>
      <c r="B63" s="379" t="s">
        <v>376</v>
      </c>
      <c r="C63" s="379">
        <v>12</v>
      </c>
      <c r="D63" s="392">
        <v>-264507.07897000003</v>
      </c>
      <c r="E63" s="380">
        <v>-267844</v>
      </c>
      <c r="F63" s="380">
        <f t="shared" si="0"/>
        <v>-266175.53948500002</v>
      </c>
      <c r="G63" s="381">
        <f t="shared" si="1"/>
        <v>1.309290951251604E-2</v>
      </c>
      <c r="H63" s="380">
        <f t="shared" si="2"/>
        <v>-271655.66681017459</v>
      </c>
      <c r="P63" s="385"/>
      <c r="Q63" s="386"/>
    </row>
    <row r="64" spans="1:17" x14ac:dyDescent="0.35">
      <c r="A64" s="379">
        <v>169</v>
      </c>
      <c r="B64" s="379" t="s">
        <v>375</v>
      </c>
      <c r="C64" s="379">
        <v>5</v>
      </c>
      <c r="D64" s="392">
        <v>-17689.98287</v>
      </c>
      <c r="E64" s="380">
        <v>-18869</v>
      </c>
      <c r="F64" s="380">
        <f t="shared" si="0"/>
        <v>-18279.491435</v>
      </c>
      <c r="G64" s="381">
        <f t="shared" si="1"/>
        <v>8.9914996605747167E-4</v>
      </c>
      <c r="H64" s="380">
        <f t="shared" si="2"/>
        <v>-18655.836837350103</v>
      </c>
      <c r="P64" s="385"/>
      <c r="Q64" s="386"/>
    </row>
    <row r="65" spans="1:17" x14ac:dyDescent="0.35">
      <c r="A65" s="379">
        <v>171</v>
      </c>
      <c r="B65" s="379" t="s">
        <v>374</v>
      </c>
      <c r="C65" s="379">
        <v>11</v>
      </c>
      <c r="D65" s="392">
        <v>-19666.818629999998</v>
      </c>
      <c r="E65" s="380">
        <v>-19424</v>
      </c>
      <c r="F65" s="380">
        <f t="shared" si="0"/>
        <v>-19545.409314999997</v>
      </c>
      <c r="G65" s="381">
        <f t="shared" si="1"/>
        <v>9.6141920494089708E-4</v>
      </c>
      <c r="H65" s="380">
        <f t="shared" si="2"/>
        <v>-19947.817935552033</v>
      </c>
      <c r="P65" s="385"/>
      <c r="Q65" s="386"/>
    </row>
    <row r="66" spans="1:17" x14ac:dyDescent="0.35">
      <c r="A66" s="379">
        <v>172</v>
      </c>
      <c r="B66" s="379" t="s">
        <v>373</v>
      </c>
      <c r="C66" s="379">
        <v>13</v>
      </c>
      <c r="D66" s="392">
        <v>-20845.494480000001</v>
      </c>
      <c r="E66" s="380">
        <v>-23189</v>
      </c>
      <c r="F66" s="380">
        <f t="shared" si="0"/>
        <v>-22017.247240000001</v>
      </c>
      <c r="G66" s="381">
        <f t="shared" si="1"/>
        <v>1.0830064489988894E-3</v>
      </c>
      <c r="H66" s="380">
        <f t="shared" si="2"/>
        <v>-22470.547037789453</v>
      </c>
      <c r="P66" s="385"/>
      <c r="Q66" s="386"/>
    </row>
    <row r="67" spans="1:17" x14ac:dyDescent="0.35">
      <c r="A67" s="379">
        <v>176</v>
      </c>
      <c r="B67" s="379" t="s">
        <v>372</v>
      </c>
      <c r="C67" s="379">
        <v>12</v>
      </c>
      <c r="D67" s="392">
        <v>-25260.332240000007</v>
      </c>
      <c r="E67" s="380">
        <v>-24806</v>
      </c>
      <c r="F67" s="380">
        <f t="shared" si="0"/>
        <v>-25033.166120000002</v>
      </c>
      <c r="G67" s="381">
        <f t="shared" si="1"/>
        <v>1.2313564929936492E-3</v>
      </c>
      <c r="H67" s="380">
        <f t="shared" si="2"/>
        <v>-25548.558849006105</v>
      </c>
      <c r="P67" s="385"/>
      <c r="Q67" s="386"/>
    </row>
    <row r="68" spans="1:17" x14ac:dyDescent="0.35">
      <c r="A68" s="379">
        <v>177</v>
      </c>
      <c r="B68" s="379" t="s">
        <v>371</v>
      </c>
      <c r="C68" s="379">
        <v>6</v>
      </c>
      <c r="D68" s="392">
        <v>-7118.4462699999995</v>
      </c>
      <c r="E68" s="380">
        <v>-7337</v>
      </c>
      <c r="F68" s="380">
        <f t="shared" si="0"/>
        <v>-7227.7231350000002</v>
      </c>
      <c r="G68" s="381">
        <f t="shared" si="1"/>
        <v>3.5552449774749726E-4</v>
      </c>
      <c r="H68" s="380">
        <f t="shared" si="2"/>
        <v>-7376.5303587123881</v>
      </c>
      <c r="P68" s="385"/>
      <c r="Q68" s="386"/>
    </row>
    <row r="69" spans="1:17" x14ac:dyDescent="0.35">
      <c r="A69" s="379">
        <v>178</v>
      </c>
      <c r="B69" s="379" t="s">
        <v>370</v>
      </c>
      <c r="C69" s="379">
        <v>10</v>
      </c>
      <c r="D69" s="392">
        <v>-29471.645350000003</v>
      </c>
      <c r="E69" s="380">
        <v>-29474</v>
      </c>
      <c r="F69" s="380">
        <f t="shared" si="0"/>
        <v>-29472.822675000003</v>
      </c>
      <c r="G69" s="381">
        <f t="shared" si="1"/>
        <v>1.4497387743021819E-3</v>
      </c>
      <c r="H69" s="380">
        <f t="shared" si="2"/>
        <v>-30079.620809809057</v>
      </c>
      <c r="P69" s="385"/>
      <c r="Q69" s="386"/>
    </row>
    <row r="70" spans="1:17" x14ac:dyDescent="0.35">
      <c r="A70" s="379">
        <v>179</v>
      </c>
      <c r="B70" s="379" t="s">
        <v>369</v>
      </c>
      <c r="C70" s="379">
        <v>13</v>
      </c>
      <c r="D70" s="392">
        <v>-470642.28153999994</v>
      </c>
      <c r="E70" s="380">
        <v>-469021</v>
      </c>
      <c r="F70" s="380">
        <f t="shared" si="0"/>
        <v>-469831.64076999994</v>
      </c>
      <c r="G70" s="381">
        <f t="shared" si="1"/>
        <v>2.311055016783467E-2</v>
      </c>
      <c r="H70" s="380">
        <f t="shared" si="2"/>
        <v>-479504.72048948478</v>
      </c>
      <c r="P70" s="385"/>
      <c r="Q70" s="386"/>
    </row>
    <row r="71" spans="1:17" x14ac:dyDescent="0.35">
      <c r="A71" s="379">
        <v>181</v>
      </c>
      <c r="B71" s="379" t="s">
        <v>368</v>
      </c>
      <c r="C71" s="379">
        <v>4</v>
      </c>
      <c r="D71" s="392">
        <v>-6319.9183000000012</v>
      </c>
      <c r="E71" s="380">
        <v>-6737</v>
      </c>
      <c r="F71" s="380">
        <f t="shared" si="0"/>
        <v>-6528.4591500000006</v>
      </c>
      <c r="G71" s="381">
        <f t="shared" si="1"/>
        <v>3.2112839922289065E-4</v>
      </c>
      <c r="H71" s="380">
        <f t="shared" si="2"/>
        <v>-6662.8696501098984</v>
      </c>
      <c r="P71" s="385"/>
      <c r="Q71" s="386"/>
    </row>
    <row r="72" spans="1:17" x14ac:dyDescent="0.35">
      <c r="A72" s="379">
        <v>182</v>
      </c>
      <c r="B72" s="379" t="s">
        <v>367</v>
      </c>
      <c r="C72" s="379">
        <v>13</v>
      </c>
      <c r="D72" s="392">
        <v>-84479.508560000002</v>
      </c>
      <c r="E72" s="380">
        <v>-85589</v>
      </c>
      <c r="F72" s="380">
        <f t="shared" si="0"/>
        <v>-85034.254279999994</v>
      </c>
      <c r="G72" s="381">
        <f t="shared" si="1"/>
        <v>4.1827502215509207E-3</v>
      </c>
      <c r="H72" s="380">
        <f t="shared" si="2"/>
        <v>-86784.973152805847</v>
      </c>
      <c r="P72" s="385"/>
      <c r="Q72" s="386"/>
    </row>
    <row r="73" spans="1:17" x14ac:dyDescent="0.35">
      <c r="A73" s="379">
        <v>186</v>
      </c>
      <c r="B73" s="379" t="s">
        <v>366</v>
      </c>
      <c r="C73" s="379">
        <v>35</v>
      </c>
      <c r="D73" s="392">
        <v>-146251.82842999999</v>
      </c>
      <c r="E73" s="380">
        <v>-150918</v>
      </c>
      <c r="F73" s="380">
        <f t="shared" si="0"/>
        <v>-148584.914215</v>
      </c>
      <c r="G73" s="381">
        <f t="shared" si="1"/>
        <v>7.3087438481610895E-3</v>
      </c>
      <c r="H73" s="380">
        <f t="shared" si="2"/>
        <v>-151644.03921977614</v>
      </c>
      <c r="P73" s="385"/>
      <c r="Q73" s="386"/>
    </row>
    <row r="74" spans="1:17" x14ac:dyDescent="0.35">
      <c r="A74" s="379">
        <v>202</v>
      </c>
      <c r="B74" s="379" t="s">
        <v>365</v>
      </c>
      <c r="C74" s="379">
        <v>2</v>
      </c>
      <c r="D74" s="392">
        <v>-105372.64283</v>
      </c>
      <c r="E74" s="380">
        <v>-112973</v>
      </c>
      <c r="F74" s="380">
        <f t="shared" si="0"/>
        <v>-109172.821415</v>
      </c>
      <c r="G74" s="381">
        <f t="shared" si="1"/>
        <v>5.3701022820439133E-3</v>
      </c>
      <c r="H74" s="380">
        <f t="shared" si="2"/>
        <v>-111420.51465894085</v>
      </c>
      <c r="P74" s="385"/>
      <c r="Q74" s="386"/>
    </row>
    <row r="75" spans="1:17" x14ac:dyDescent="0.35">
      <c r="A75" s="379">
        <v>204</v>
      </c>
      <c r="B75" s="379" t="s">
        <v>364</v>
      </c>
      <c r="C75" s="379">
        <v>11</v>
      </c>
      <c r="D75" s="392">
        <v>-16310.915449999995</v>
      </c>
      <c r="E75" s="380">
        <v>-16203</v>
      </c>
      <c r="F75" s="380">
        <f t="shared" si="0"/>
        <v>-16256.957724999997</v>
      </c>
      <c r="G75" s="381">
        <f t="shared" si="1"/>
        <v>7.996635485516448E-4</v>
      </c>
      <c r="H75" s="380">
        <f t="shared" si="2"/>
        <v>-16591.662403068287</v>
      </c>
      <c r="P75" s="385"/>
      <c r="Q75" s="386"/>
    </row>
    <row r="76" spans="1:17" x14ac:dyDescent="0.35">
      <c r="A76" s="379">
        <v>205</v>
      </c>
      <c r="B76" s="379" t="s">
        <v>363</v>
      </c>
      <c r="C76" s="379">
        <v>18</v>
      </c>
      <c r="D76" s="392">
        <v>-150135.03232</v>
      </c>
      <c r="E76" s="380">
        <v>-159023</v>
      </c>
      <c r="F76" s="380">
        <f t="shared" si="0"/>
        <v>-154579.01616</v>
      </c>
      <c r="G76" s="381">
        <f t="shared" si="1"/>
        <v>7.6035877490188697E-3</v>
      </c>
      <c r="H76" s="380">
        <f t="shared" si="2"/>
        <v>-157761.5501073192</v>
      </c>
      <c r="P76" s="385"/>
      <c r="Q76" s="386"/>
    </row>
    <row r="77" spans="1:17" x14ac:dyDescent="0.35">
      <c r="A77" s="379">
        <v>208</v>
      </c>
      <c r="B77" s="379" t="s">
        <v>362</v>
      </c>
      <c r="C77" s="379">
        <v>17</v>
      </c>
      <c r="D77" s="392">
        <v>-44597.210019999999</v>
      </c>
      <c r="E77" s="380">
        <v>-43286</v>
      </c>
      <c r="F77" s="380">
        <f t="shared" si="0"/>
        <v>-43941.605009999999</v>
      </c>
      <c r="G77" s="381">
        <f t="shared" si="1"/>
        <v>2.1614437575435928E-3</v>
      </c>
      <c r="H77" s="380">
        <f t="shared" si="2"/>
        <v>-44846.292160416757</v>
      </c>
      <c r="P77" s="385"/>
      <c r="Q77" s="386"/>
    </row>
    <row r="78" spans="1:17" x14ac:dyDescent="0.35">
      <c r="A78" s="379">
        <v>211</v>
      </c>
      <c r="B78" s="379" t="s">
        <v>361</v>
      </c>
      <c r="C78" s="379">
        <v>6</v>
      </c>
      <c r="D78" s="392">
        <v>-102878.82484999999</v>
      </c>
      <c r="E78" s="380">
        <v>-104405</v>
      </c>
      <c r="F78" s="380">
        <f t="shared" ref="F78:F141" si="3">(D78+E78)/2</f>
        <v>-103641.91242499999</v>
      </c>
      <c r="G78" s="381">
        <f t="shared" si="1"/>
        <v>5.0980423810171602E-3</v>
      </c>
      <c r="H78" s="380">
        <f t="shared" si="2"/>
        <v>-105775.73312622787</v>
      </c>
      <c r="P78" s="385"/>
      <c r="Q78" s="386"/>
    </row>
    <row r="79" spans="1:17" x14ac:dyDescent="0.35">
      <c r="A79" s="379">
        <v>213</v>
      </c>
      <c r="B79" s="379" t="s">
        <v>360</v>
      </c>
      <c r="C79" s="379">
        <v>10</v>
      </c>
      <c r="D79" s="392">
        <v>-26901.952239999999</v>
      </c>
      <c r="E79" s="380">
        <v>-26235</v>
      </c>
      <c r="F79" s="380">
        <f t="shared" si="3"/>
        <v>-26568.476119999999</v>
      </c>
      <c r="G79" s="381">
        <f t="shared" ref="G79:G142" si="4">F79/F$13</f>
        <v>1.3068768617794286E-3</v>
      </c>
      <c r="H79" s="380">
        <f t="shared" ref="H79:H142" si="5">G79*E$13</f>
        <v>-27115.478418765568</v>
      </c>
      <c r="P79" s="385"/>
      <c r="Q79" s="386"/>
    </row>
    <row r="80" spans="1:17" x14ac:dyDescent="0.35">
      <c r="A80" s="379">
        <v>214</v>
      </c>
      <c r="B80" s="379" t="s">
        <v>359</v>
      </c>
      <c r="C80" s="379">
        <v>4</v>
      </c>
      <c r="D80" s="392">
        <v>-48130.184700000005</v>
      </c>
      <c r="E80" s="380">
        <v>-50667</v>
      </c>
      <c r="F80" s="380">
        <f t="shared" si="3"/>
        <v>-49398.592350000006</v>
      </c>
      <c r="G80" s="381">
        <f t="shared" si="4"/>
        <v>2.4298675262783309E-3</v>
      </c>
      <c r="H80" s="380">
        <f t="shared" si="5"/>
        <v>-50415.6301149508</v>
      </c>
      <c r="P80" s="385"/>
      <c r="Q80" s="386"/>
    </row>
    <row r="81" spans="1:17" x14ac:dyDescent="0.35">
      <c r="A81" s="379">
        <v>216</v>
      </c>
      <c r="B81" s="379" t="s">
        <v>358</v>
      </c>
      <c r="C81" s="379">
        <v>13</v>
      </c>
      <c r="D81" s="392">
        <v>-6964.3102799999997</v>
      </c>
      <c r="E81" s="380">
        <v>-7397</v>
      </c>
      <c r="F81" s="380">
        <f t="shared" si="3"/>
        <v>-7180.6551399999998</v>
      </c>
      <c r="G81" s="381">
        <f t="shared" si="4"/>
        <v>3.5320926998215523E-4</v>
      </c>
      <c r="H81" s="380">
        <f t="shared" si="5"/>
        <v>-7328.4933092078309</v>
      </c>
      <c r="P81" s="385"/>
      <c r="Q81" s="386"/>
    </row>
    <row r="82" spans="1:17" x14ac:dyDescent="0.35">
      <c r="A82" s="379">
        <v>217</v>
      </c>
      <c r="B82" s="379" t="s">
        <v>357</v>
      </c>
      <c r="C82" s="379">
        <v>16</v>
      </c>
      <c r="D82" s="392">
        <v>-20815.597100000003</v>
      </c>
      <c r="E82" s="380">
        <v>-21594</v>
      </c>
      <c r="F82" s="380">
        <f t="shared" si="3"/>
        <v>-21204.79855</v>
      </c>
      <c r="G82" s="381">
        <f t="shared" si="4"/>
        <v>1.0430429076369993E-3</v>
      </c>
      <c r="H82" s="380">
        <f t="shared" si="5"/>
        <v>-21641.371332696384</v>
      </c>
      <c r="P82" s="385"/>
      <c r="Q82" s="386"/>
    </row>
    <row r="83" spans="1:17" x14ac:dyDescent="0.35">
      <c r="A83" s="379">
        <v>218</v>
      </c>
      <c r="B83" s="379" t="s">
        <v>356</v>
      </c>
      <c r="C83" s="379">
        <v>14</v>
      </c>
      <c r="D83" s="392">
        <v>-6081.0032099999989</v>
      </c>
      <c r="E83" s="380">
        <v>-6280</v>
      </c>
      <c r="F83" s="380">
        <f t="shared" si="3"/>
        <v>-6180.5016049999995</v>
      </c>
      <c r="G83" s="381">
        <f t="shared" si="4"/>
        <v>3.0401271436433146E-4</v>
      </c>
      <c r="H83" s="380">
        <f t="shared" si="5"/>
        <v>-6307.7482174963161</v>
      </c>
      <c r="P83" s="385"/>
      <c r="Q83" s="386"/>
    </row>
    <row r="84" spans="1:17" x14ac:dyDescent="0.35">
      <c r="A84" s="379">
        <v>224</v>
      </c>
      <c r="B84" s="379" t="s">
        <v>355</v>
      </c>
      <c r="C84" s="379">
        <v>33</v>
      </c>
      <c r="D84" s="392">
        <v>-32576.100220000008</v>
      </c>
      <c r="E84" s="380">
        <v>-35705</v>
      </c>
      <c r="F84" s="380">
        <f t="shared" si="3"/>
        <v>-34140.550110000004</v>
      </c>
      <c r="G84" s="381">
        <f t="shared" si="4"/>
        <v>1.6793396348988696E-3</v>
      </c>
      <c r="H84" s="380">
        <f t="shared" si="5"/>
        <v>-34843.449264130752</v>
      </c>
      <c r="P84" s="385"/>
      <c r="Q84" s="386"/>
    </row>
    <row r="85" spans="1:17" x14ac:dyDescent="0.35">
      <c r="A85" s="379">
        <v>226</v>
      </c>
      <c r="B85" s="379" t="s">
        <v>354</v>
      </c>
      <c r="C85" s="379">
        <v>13</v>
      </c>
      <c r="D85" s="392">
        <v>-17669.504649999999</v>
      </c>
      <c r="E85" s="380">
        <v>-18414</v>
      </c>
      <c r="F85" s="380">
        <f t="shared" si="3"/>
        <v>-18041.752325000001</v>
      </c>
      <c r="G85" s="381">
        <f t="shared" si="4"/>
        <v>8.8745581617112753E-4</v>
      </c>
      <c r="H85" s="380">
        <f t="shared" si="5"/>
        <v>-18413.20306048667</v>
      </c>
      <c r="P85" s="385"/>
      <c r="Q85" s="386"/>
    </row>
    <row r="86" spans="1:17" x14ac:dyDescent="0.35">
      <c r="A86" s="379">
        <v>230</v>
      </c>
      <c r="B86" s="379" t="s">
        <v>353</v>
      </c>
      <c r="C86" s="379">
        <v>4</v>
      </c>
      <c r="D86" s="392">
        <v>-9650.2651400000013</v>
      </c>
      <c r="E86" s="380">
        <v>-10839</v>
      </c>
      <c r="F86" s="380">
        <f t="shared" si="3"/>
        <v>-10244.632570000002</v>
      </c>
      <c r="G86" s="381">
        <f t="shared" si="4"/>
        <v>5.0392326615550452E-4</v>
      </c>
      <c r="H86" s="380">
        <f t="shared" si="5"/>
        <v>-10455.553118867319</v>
      </c>
      <c r="P86" s="385"/>
      <c r="Q86" s="386"/>
    </row>
    <row r="87" spans="1:17" x14ac:dyDescent="0.35">
      <c r="A87" s="379">
        <v>231</v>
      </c>
      <c r="B87" s="379" t="s">
        <v>352</v>
      </c>
      <c r="C87" s="379">
        <v>15</v>
      </c>
      <c r="D87" s="392">
        <v>-7013.6736799999999</v>
      </c>
      <c r="E87" s="380">
        <v>-7118</v>
      </c>
      <c r="F87" s="380">
        <f t="shared" si="3"/>
        <v>-7065.8368399999999</v>
      </c>
      <c r="G87" s="381">
        <f t="shared" si="4"/>
        <v>3.4756147223488838E-4</v>
      </c>
      <c r="H87" s="380">
        <f t="shared" si="5"/>
        <v>-7211.311084617023</v>
      </c>
      <c r="P87" s="385"/>
      <c r="Q87" s="386"/>
    </row>
    <row r="88" spans="1:17" x14ac:dyDescent="0.35">
      <c r="A88" s="379">
        <v>232</v>
      </c>
      <c r="B88" s="379" t="s">
        <v>351</v>
      </c>
      <c r="C88" s="379">
        <v>14</v>
      </c>
      <c r="D88" s="392">
        <v>-56336.001239999998</v>
      </c>
      <c r="E88" s="380">
        <v>-57658</v>
      </c>
      <c r="F88" s="380">
        <f t="shared" si="3"/>
        <v>-56997.000619999999</v>
      </c>
      <c r="G88" s="381">
        <f t="shared" si="4"/>
        <v>2.8036256563858113E-3</v>
      </c>
      <c r="H88" s="380">
        <f t="shared" si="5"/>
        <v>-58170.477420892355</v>
      </c>
      <c r="P88" s="385"/>
      <c r="Q88" s="386"/>
    </row>
    <row r="89" spans="1:17" x14ac:dyDescent="0.35">
      <c r="A89" s="379">
        <v>233</v>
      </c>
      <c r="B89" s="379" t="s">
        <v>350</v>
      </c>
      <c r="C89" s="379">
        <v>14</v>
      </c>
      <c r="D89" s="392">
        <v>-64621.660729999989</v>
      </c>
      <c r="E89" s="380">
        <v>-67502</v>
      </c>
      <c r="F89" s="380">
        <f t="shared" si="3"/>
        <v>-66061.830365000002</v>
      </c>
      <c r="G89" s="381">
        <f t="shared" si="4"/>
        <v>3.2495155973897146E-3</v>
      </c>
      <c r="H89" s="380">
        <f t="shared" si="5"/>
        <v>-67421.93746738341</v>
      </c>
      <c r="P89" s="385"/>
      <c r="Q89" s="386"/>
    </row>
    <row r="90" spans="1:17" x14ac:dyDescent="0.35">
      <c r="A90" s="379">
        <v>235</v>
      </c>
      <c r="B90" s="379" t="s">
        <v>349</v>
      </c>
      <c r="C90" s="379">
        <v>33</v>
      </c>
      <c r="D90" s="392">
        <v>-36571.861420000001</v>
      </c>
      <c r="E90" s="380">
        <v>-35462</v>
      </c>
      <c r="F90" s="380">
        <f t="shared" si="3"/>
        <v>-36016.930710000001</v>
      </c>
      <c r="G90" s="381">
        <f t="shared" si="4"/>
        <v>1.7716369265822962E-3</v>
      </c>
      <c r="H90" s="380">
        <f t="shared" si="5"/>
        <v>-36758.461530355162</v>
      </c>
      <c r="P90" s="385"/>
      <c r="Q90" s="386"/>
    </row>
    <row r="91" spans="1:17" x14ac:dyDescent="0.35">
      <c r="A91" s="379">
        <v>236</v>
      </c>
      <c r="B91" s="379" t="s">
        <v>348</v>
      </c>
      <c r="C91" s="379">
        <v>16</v>
      </c>
      <c r="D91" s="392">
        <v>-15315.12803</v>
      </c>
      <c r="E91" s="380">
        <v>-16192</v>
      </c>
      <c r="F91" s="380">
        <f t="shared" si="3"/>
        <v>-15753.564015</v>
      </c>
      <c r="G91" s="381">
        <f t="shared" si="4"/>
        <v>7.749021136468755E-4</v>
      </c>
      <c r="H91" s="380">
        <f t="shared" si="5"/>
        <v>-16077.904624187922</v>
      </c>
      <c r="P91" s="385"/>
      <c r="Q91" s="386"/>
    </row>
    <row r="92" spans="1:17" x14ac:dyDescent="0.35">
      <c r="A92" s="379">
        <v>239</v>
      </c>
      <c r="B92" s="379" t="s">
        <v>347</v>
      </c>
      <c r="C92" s="379">
        <v>11</v>
      </c>
      <c r="D92" s="392">
        <v>-10925.001429999997</v>
      </c>
      <c r="E92" s="380">
        <v>-11167</v>
      </c>
      <c r="F92" s="380">
        <f t="shared" si="3"/>
        <v>-11046.000714999998</v>
      </c>
      <c r="G92" s="381">
        <f t="shared" si="4"/>
        <v>5.4334176655189068E-4</v>
      </c>
      <c r="H92" s="380">
        <f t="shared" si="5"/>
        <v>-11273.420148315659</v>
      </c>
      <c r="P92" s="385"/>
      <c r="Q92" s="386"/>
    </row>
    <row r="93" spans="1:17" x14ac:dyDescent="0.35">
      <c r="A93" s="379">
        <v>240</v>
      </c>
      <c r="B93" s="379" t="s">
        <v>346</v>
      </c>
      <c r="C93" s="379">
        <v>19</v>
      </c>
      <c r="D93" s="392">
        <v>-97060.864010000019</v>
      </c>
      <c r="E93" s="380">
        <v>-97869</v>
      </c>
      <c r="F93" s="380">
        <f t="shared" si="3"/>
        <v>-97464.93200500001</v>
      </c>
      <c r="G93" s="381">
        <f t="shared" si="4"/>
        <v>4.7942028702337115E-3</v>
      </c>
      <c r="H93" s="380">
        <f t="shared" si="5"/>
        <v>-99471.578589281591</v>
      </c>
      <c r="P93" s="385"/>
      <c r="Q93" s="386"/>
    </row>
    <row r="94" spans="1:17" x14ac:dyDescent="0.35">
      <c r="A94" s="379">
        <v>241</v>
      </c>
      <c r="B94" s="379" t="s">
        <v>345</v>
      </c>
      <c r="C94" s="379">
        <v>19</v>
      </c>
      <c r="D94" s="392">
        <v>-31878.960259999996</v>
      </c>
      <c r="E94" s="380">
        <v>-32841</v>
      </c>
      <c r="F94" s="380">
        <f t="shared" si="3"/>
        <v>-32359.980129999996</v>
      </c>
      <c r="G94" s="381">
        <f t="shared" si="4"/>
        <v>1.5917551721268636E-3</v>
      </c>
      <c r="H94" s="380">
        <f t="shared" si="5"/>
        <v>-33026.220204860489</v>
      </c>
      <c r="P94" s="385"/>
      <c r="Q94" s="386"/>
    </row>
    <row r="95" spans="1:17" x14ac:dyDescent="0.35">
      <c r="A95" s="379">
        <v>244</v>
      </c>
      <c r="B95" s="379" t="s">
        <v>344</v>
      </c>
      <c r="C95" s="379">
        <v>17</v>
      </c>
      <c r="D95" s="392">
        <v>-55175.107440000007</v>
      </c>
      <c r="E95" s="380">
        <v>-57712</v>
      </c>
      <c r="F95" s="380">
        <f t="shared" si="3"/>
        <v>-56443.553720000004</v>
      </c>
      <c r="G95" s="381">
        <f t="shared" si="4"/>
        <v>2.7764021549487425E-3</v>
      </c>
      <c r="H95" s="380">
        <f t="shared" si="5"/>
        <v>-57605.635937131614</v>
      </c>
      <c r="P95" s="385"/>
      <c r="Q95" s="386"/>
    </row>
    <row r="96" spans="1:17" x14ac:dyDescent="0.35">
      <c r="A96" s="379">
        <v>245</v>
      </c>
      <c r="B96" s="379" t="s">
        <v>343</v>
      </c>
      <c r="C96" s="379">
        <v>32</v>
      </c>
      <c r="D96" s="392">
        <v>-121120.34400999999</v>
      </c>
      <c r="E96" s="380">
        <v>-124822</v>
      </c>
      <c r="F96" s="380">
        <f t="shared" si="3"/>
        <v>-122971.172005</v>
      </c>
      <c r="G96" s="381">
        <f t="shared" si="4"/>
        <v>6.048829395911651E-3</v>
      </c>
      <c r="H96" s="380">
        <f t="shared" si="5"/>
        <v>-125502.95115051129</v>
      </c>
      <c r="P96" s="385"/>
      <c r="Q96" s="386"/>
    </row>
    <row r="97" spans="1:17" x14ac:dyDescent="0.35">
      <c r="A97" s="379">
        <v>249</v>
      </c>
      <c r="B97" s="379" t="s">
        <v>342</v>
      </c>
      <c r="C97" s="379">
        <v>13</v>
      </c>
      <c r="D97" s="392">
        <v>-41768.287379999994</v>
      </c>
      <c r="E97" s="380">
        <v>-41662</v>
      </c>
      <c r="F97" s="380">
        <f t="shared" si="3"/>
        <v>-41715.143689999997</v>
      </c>
      <c r="G97" s="381">
        <f t="shared" si="4"/>
        <v>2.0519263441393467E-3</v>
      </c>
      <c r="H97" s="380">
        <f t="shared" si="5"/>
        <v>-42573.991573811785</v>
      </c>
      <c r="P97" s="385"/>
      <c r="Q97" s="386"/>
    </row>
    <row r="98" spans="1:17" x14ac:dyDescent="0.35">
      <c r="A98" s="379">
        <v>250</v>
      </c>
      <c r="B98" s="379" t="s">
        <v>341</v>
      </c>
      <c r="C98" s="379">
        <v>6</v>
      </c>
      <c r="D98" s="392">
        <v>-8696.7230600000003</v>
      </c>
      <c r="E98" s="380">
        <v>-8694</v>
      </c>
      <c r="F98" s="380">
        <f t="shared" si="3"/>
        <v>-8695.3615300000001</v>
      </c>
      <c r="G98" s="381">
        <f t="shared" si="4"/>
        <v>4.2771616772591819E-4</v>
      </c>
      <c r="H98" s="380">
        <f t="shared" si="5"/>
        <v>-8874.3850736923396</v>
      </c>
      <c r="P98" s="385"/>
      <c r="Q98" s="386"/>
    </row>
    <row r="99" spans="1:17" x14ac:dyDescent="0.35">
      <c r="A99" s="379">
        <v>256</v>
      </c>
      <c r="B99" s="379" t="s">
        <v>340</v>
      </c>
      <c r="C99" s="379">
        <v>13</v>
      </c>
      <c r="D99" s="392">
        <v>-8063.6095299999997</v>
      </c>
      <c r="E99" s="380">
        <v>-8067</v>
      </c>
      <c r="F99" s="380">
        <f t="shared" si="3"/>
        <v>-8065.3047649999999</v>
      </c>
      <c r="G99" s="381">
        <f t="shared" si="4"/>
        <v>3.967243033801019E-4</v>
      </c>
      <c r="H99" s="380">
        <f t="shared" si="5"/>
        <v>-8231.356450718582</v>
      </c>
      <c r="P99" s="385"/>
      <c r="Q99" s="386"/>
    </row>
    <row r="100" spans="1:17" x14ac:dyDescent="0.35">
      <c r="A100" s="379">
        <v>257</v>
      </c>
      <c r="B100" s="379" t="s">
        <v>339</v>
      </c>
      <c r="C100" s="379">
        <v>33</v>
      </c>
      <c r="D100" s="392">
        <v>-114788.72748999999</v>
      </c>
      <c r="E100" s="380">
        <v>-122823</v>
      </c>
      <c r="F100" s="380">
        <f t="shared" si="3"/>
        <v>-118805.863745</v>
      </c>
      <c r="G100" s="381">
        <f t="shared" si="4"/>
        <v>5.8439420338143198E-3</v>
      </c>
      <c r="H100" s="380">
        <f t="shared" si="5"/>
        <v>-121251.88587595779</v>
      </c>
      <c r="P100" s="385"/>
      <c r="Q100" s="386"/>
    </row>
    <row r="101" spans="1:17" x14ac:dyDescent="0.35">
      <c r="A101" s="379">
        <v>260</v>
      </c>
      <c r="B101" s="379" t="s">
        <v>338</v>
      </c>
      <c r="C101" s="379">
        <v>12</v>
      </c>
      <c r="D101" s="392">
        <v>-45290.754420000005</v>
      </c>
      <c r="E101" s="380">
        <v>-45607</v>
      </c>
      <c r="F101" s="380">
        <f t="shared" si="3"/>
        <v>-45448.877210000006</v>
      </c>
      <c r="G101" s="381">
        <f t="shared" si="4"/>
        <v>2.2355849748902875E-3</v>
      </c>
      <c r="H101" s="380">
        <f t="shared" si="5"/>
        <v>-46384.596676856054</v>
      </c>
      <c r="P101" s="385"/>
      <c r="Q101" s="386"/>
    </row>
    <row r="102" spans="1:17" x14ac:dyDescent="0.35">
      <c r="A102" s="379">
        <v>261</v>
      </c>
      <c r="B102" s="379" t="s">
        <v>337</v>
      </c>
      <c r="C102" s="379">
        <v>19</v>
      </c>
      <c r="D102" s="392">
        <v>-28000.759470000005</v>
      </c>
      <c r="E102" s="380">
        <v>-29501</v>
      </c>
      <c r="F102" s="380">
        <f t="shared" si="3"/>
        <v>-28750.879735000002</v>
      </c>
      <c r="G102" s="381">
        <f t="shared" si="4"/>
        <v>1.4142271205833305E-3</v>
      </c>
      <c r="H102" s="380">
        <f t="shared" si="5"/>
        <v>-29342.8142229076</v>
      </c>
      <c r="P102" s="385"/>
      <c r="Q102" s="386"/>
    </row>
    <row r="103" spans="1:17" x14ac:dyDescent="0.35">
      <c r="A103" s="379">
        <v>263</v>
      </c>
      <c r="B103" s="379" t="s">
        <v>336</v>
      </c>
      <c r="C103" s="379">
        <v>11</v>
      </c>
      <c r="D103" s="392">
        <v>-35412.997599999995</v>
      </c>
      <c r="E103" s="380">
        <v>-36496</v>
      </c>
      <c r="F103" s="380">
        <f t="shared" si="3"/>
        <v>-35954.498800000001</v>
      </c>
      <c r="G103" s="381">
        <f t="shared" si="4"/>
        <v>1.768565963150025E-3</v>
      </c>
      <c r="H103" s="380">
        <f t="shared" si="5"/>
        <v>-36694.744247489514</v>
      </c>
      <c r="P103" s="385"/>
      <c r="Q103" s="386"/>
    </row>
    <row r="104" spans="1:17" x14ac:dyDescent="0.35">
      <c r="A104" s="379">
        <v>265</v>
      </c>
      <c r="B104" s="379" t="s">
        <v>335</v>
      </c>
      <c r="C104" s="379">
        <v>13</v>
      </c>
      <c r="D104" s="392">
        <v>-5394.7367599999998</v>
      </c>
      <c r="E104" s="380">
        <v>-5501</v>
      </c>
      <c r="F104" s="380">
        <f t="shared" si="3"/>
        <v>-5447.8683799999999</v>
      </c>
      <c r="G104" s="381">
        <f t="shared" si="4"/>
        <v>2.679752161804371E-4</v>
      </c>
      <c r="H104" s="380">
        <f t="shared" si="5"/>
        <v>-5560.0312497774275</v>
      </c>
      <c r="P104" s="385"/>
      <c r="Q104" s="386"/>
    </row>
    <row r="105" spans="1:17" x14ac:dyDescent="0.35">
      <c r="A105" s="379">
        <v>271</v>
      </c>
      <c r="B105" s="379" t="s">
        <v>334</v>
      </c>
      <c r="C105" s="379">
        <v>4</v>
      </c>
      <c r="D105" s="392">
        <v>-29920.069139999996</v>
      </c>
      <c r="E105" s="380">
        <v>-30102</v>
      </c>
      <c r="F105" s="380">
        <f t="shared" si="3"/>
        <v>-30011.034569999996</v>
      </c>
      <c r="G105" s="381">
        <f t="shared" si="4"/>
        <v>1.4762128810267474E-3</v>
      </c>
      <c r="H105" s="380">
        <f t="shared" si="5"/>
        <v>-30628.913624258788</v>
      </c>
      <c r="P105" s="385"/>
      <c r="Q105" s="386"/>
    </row>
    <row r="106" spans="1:17" x14ac:dyDescent="0.35">
      <c r="A106" s="379">
        <v>272</v>
      </c>
      <c r="B106" s="379" t="s">
        <v>333</v>
      </c>
      <c r="C106" s="379">
        <v>16</v>
      </c>
      <c r="D106" s="392">
        <v>-179925.93127999999</v>
      </c>
      <c r="E106" s="380">
        <v>-178388</v>
      </c>
      <c r="F106" s="380">
        <f t="shared" si="3"/>
        <v>-179156.96564000001</v>
      </c>
      <c r="G106" s="381">
        <f t="shared" si="4"/>
        <v>8.8125525891670203E-3</v>
      </c>
      <c r="H106" s="380">
        <f t="shared" si="5"/>
        <v>-182845.52013602445</v>
      </c>
      <c r="P106" s="385"/>
      <c r="Q106" s="386"/>
    </row>
    <row r="107" spans="1:17" x14ac:dyDescent="0.35">
      <c r="A107" s="379">
        <v>273</v>
      </c>
      <c r="B107" s="379" t="s">
        <v>332</v>
      </c>
      <c r="C107" s="379">
        <v>19</v>
      </c>
      <c r="D107" s="392">
        <v>-19522.007749999997</v>
      </c>
      <c r="E107" s="380">
        <v>-18523</v>
      </c>
      <c r="F107" s="380">
        <f t="shared" si="3"/>
        <v>-19022.503874999999</v>
      </c>
      <c r="G107" s="381">
        <f t="shared" si="4"/>
        <v>9.356980074831262E-4</v>
      </c>
      <c r="H107" s="380">
        <f t="shared" si="5"/>
        <v>-19414.146711454177</v>
      </c>
      <c r="P107" s="385"/>
      <c r="Q107" s="386"/>
    </row>
    <row r="108" spans="1:17" x14ac:dyDescent="0.35">
      <c r="A108" s="379">
        <v>275</v>
      </c>
      <c r="B108" s="379" t="s">
        <v>331</v>
      </c>
      <c r="C108" s="379">
        <v>13</v>
      </c>
      <c r="D108" s="392">
        <v>-11288.831539999999</v>
      </c>
      <c r="E108" s="380">
        <v>-11566</v>
      </c>
      <c r="F108" s="380">
        <f t="shared" si="3"/>
        <v>-11427.41577</v>
      </c>
      <c r="G108" s="381">
        <f t="shared" si="4"/>
        <v>5.6210319298306648E-4</v>
      </c>
      <c r="H108" s="380">
        <f t="shared" si="5"/>
        <v>-11662.687927383331</v>
      </c>
      <c r="P108" s="385"/>
      <c r="Q108" s="386"/>
    </row>
    <row r="109" spans="1:17" x14ac:dyDescent="0.35">
      <c r="A109" s="379">
        <v>276</v>
      </c>
      <c r="B109" s="379" t="s">
        <v>330</v>
      </c>
      <c r="C109" s="379">
        <v>12</v>
      </c>
      <c r="D109" s="392">
        <v>-39743.661489999991</v>
      </c>
      <c r="E109" s="380">
        <v>-40087</v>
      </c>
      <c r="F109" s="380">
        <f t="shared" si="3"/>
        <v>-39915.330744999999</v>
      </c>
      <c r="G109" s="381">
        <f t="shared" si="4"/>
        <v>1.9633953390968341E-3</v>
      </c>
      <c r="H109" s="380">
        <f t="shared" si="5"/>
        <v>-40737.123367764201</v>
      </c>
      <c r="P109" s="385"/>
      <c r="Q109" s="386"/>
    </row>
    <row r="110" spans="1:17" x14ac:dyDescent="0.35">
      <c r="A110" s="379">
        <v>280</v>
      </c>
      <c r="B110" s="379" t="s">
        <v>329</v>
      </c>
      <c r="C110" s="379">
        <v>15</v>
      </c>
      <c r="D110" s="392">
        <v>-7892.9007199999996</v>
      </c>
      <c r="E110" s="380">
        <v>-8607</v>
      </c>
      <c r="F110" s="380">
        <f t="shared" si="3"/>
        <v>-8249.9503599999989</v>
      </c>
      <c r="G110" s="381">
        <f t="shared" si="4"/>
        <v>4.0580683617743245E-4</v>
      </c>
      <c r="H110" s="380">
        <f t="shared" si="5"/>
        <v>-8419.8036022875658</v>
      </c>
      <c r="P110" s="385"/>
      <c r="Q110" s="386"/>
    </row>
    <row r="111" spans="1:17" x14ac:dyDescent="0.35">
      <c r="A111" s="379">
        <v>284</v>
      </c>
      <c r="B111" s="379" t="s">
        <v>328</v>
      </c>
      <c r="C111" s="379">
        <v>2</v>
      </c>
      <c r="D111" s="392">
        <v>-8892.9990199999993</v>
      </c>
      <c r="E111" s="380">
        <v>-8895</v>
      </c>
      <c r="F111" s="380">
        <f t="shared" si="3"/>
        <v>-8893.9995099999996</v>
      </c>
      <c r="G111" s="381">
        <f t="shared" si="4"/>
        <v>4.3748697199636665E-4</v>
      </c>
      <c r="H111" s="380">
        <f t="shared" si="5"/>
        <v>-9077.1126910201019</v>
      </c>
      <c r="P111" s="385"/>
      <c r="Q111" s="386"/>
    </row>
    <row r="112" spans="1:17" x14ac:dyDescent="0.35">
      <c r="A112" s="379">
        <v>285</v>
      </c>
      <c r="B112" s="379" t="s">
        <v>327</v>
      </c>
      <c r="C112" s="379">
        <v>8</v>
      </c>
      <c r="D112" s="392">
        <v>-227031.57018000004</v>
      </c>
      <c r="E112" s="380">
        <v>-226179</v>
      </c>
      <c r="F112" s="380">
        <f t="shared" si="3"/>
        <v>-226605.28509000002</v>
      </c>
      <c r="G112" s="381">
        <f t="shared" si="4"/>
        <v>1.1146488135167158E-2</v>
      </c>
      <c r="H112" s="380">
        <f t="shared" si="5"/>
        <v>-231270.7243608413</v>
      </c>
      <c r="P112" s="385"/>
      <c r="Q112" s="386"/>
    </row>
    <row r="113" spans="1:17" x14ac:dyDescent="0.35">
      <c r="A113" s="379">
        <v>286</v>
      </c>
      <c r="B113" s="379" t="s">
        <v>326</v>
      </c>
      <c r="C113" s="379">
        <v>8</v>
      </c>
      <c r="D113" s="392">
        <v>-341676.61813999998</v>
      </c>
      <c r="E113" s="380">
        <v>-341292</v>
      </c>
      <c r="F113" s="380">
        <f t="shared" si="3"/>
        <v>-341484.30906999996</v>
      </c>
      <c r="G113" s="381">
        <f t="shared" si="4"/>
        <v>1.6797272834491724E-2</v>
      </c>
      <c r="H113" s="380">
        <f t="shared" si="5"/>
        <v>-348514.923140976</v>
      </c>
      <c r="P113" s="385"/>
      <c r="Q113" s="386"/>
    </row>
    <row r="114" spans="1:17" x14ac:dyDescent="0.35">
      <c r="A114" s="379">
        <v>287</v>
      </c>
      <c r="B114" s="379" t="s">
        <v>325</v>
      </c>
      <c r="C114" s="379">
        <v>15</v>
      </c>
      <c r="D114" s="392">
        <v>-27455.534759999999</v>
      </c>
      <c r="E114" s="380">
        <v>-29373</v>
      </c>
      <c r="F114" s="380">
        <f t="shared" si="3"/>
        <v>-28414.267379999998</v>
      </c>
      <c r="G114" s="381">
        <f t="shared" si="4"/>
        <v>1.3976694943140754E-3</v>
      </c>
      <c r="H114" s="380">
        <f t="shared" si="5"/>
        <v>-28999.271559554709</v>
      </c>
      <c r="P114" s="385"/>
      <c r="Q114" s="386"/>
    </row>
    <row r="115" spans="1:17" x14ac:dyDescent="0.35">
      <c r="A115" s="379">
        <v>288</v>
      </c>
      <c r="B115" s="379" t="s">
        <v>324</v>
      </c>
      <c r="C115" s="379">
        <v>15</v>
      </c>
      <c r="D115" s="392">
        <v>-24386.480390000001</v>
      </c>
      <c r="E115" s="380">
        <v>-25505</v>
      </c>
      <c r="F115" s="380">
        <f t="shared" si="3"/>
        <v>-24945.740194999998</v>
      </c>
      <c r="G115" s="381">
        <f t="shared" si="4"/>
        <v>1.2270560988729582E-3</v>
      </c>
      <c r="H115" s="380">
        <f t="shared" si="5"/>
        <v>-25459.332964470195</v>
      </c>
      <c r="P115" s="385"/>
      <c r="Q115" s="386"/>
    </row>
    <row r="116" spans="1:17" x14ac:dyDescent="0.35">
      <c r="A116" s="379">
        <v>290</v>
      </c>
      <c r="B116" s="379" t="s">
        <v>323</v>
      </c>
      <c r="C116" s="379">
        <v>18</v>
      </c>
      <c r="D116" s="392">
        <v>-40808.538090000002</v>
      </c>
      <c r="E116" s="380">
        <v>-43363</v>
      </c>
      <c r="F116" s="380">
        <f t="shared" si="3"/>
        <v>-42085.769045000001</v>
      </c>
      <c r="G116" s="381">
        <f t="shared" si="4"/>
        <v>2.070157035980708E-3</v>
      </c>
      <c r="H116" s="380">
        <f t="shared" si="5"/>
        <v>-42952.247510266665</v>
      </c>
      <c r="P116" s="385"/>
      <c r="Q116" s="386"/>
    </row>
    <row r="117" spans="1:17" x14ac:dyDescent="0.35">
      <c r="A117" s="379">
        <v>291</v>
      </c>
      <c r="B117" s="379" t="s">
        <v>322</v>
      </c>
      <c r="C117" s="379">
        <v>6</v>
      </c>
      <c r="D117" s="392">
        <v>-10498.785790000002</v>
      </c>
      <c r="E117" s="380">
        <v>-11119</v>
      </c>
      <c r="F117" s="380">
        <f t="shared" si="3"/>
        <v>-10808.892895000001</v>
      </c>
      <c r="G117" s="381">
        <f t="shared" si="4"/>
        <v>5.3167866919149318E-4</v>
      </c>
      <c r="H117" s="380">
        <f t="shared" si="5"/>
        <v>-11031.430658700534</v>
      </c>
      <c r="P117" s="385"/>
      <c r="Q117" s="386"/>
    </row>
    <row r="118" spans="1:17" x14ac:dyDescent="0.35">
      <c r="A118" s="379">
        <v>297</v>
      </c>
      <c r="B118" s="379" t="s">
        <v>321</v>
      </c>
      <c r="C118" s="379">
        <v>11</v>
      </c>
      <c r="D118" s="392">
        <v>-456573.87026999996</v>
      </c>
      <c r="E118" s="380">
        <v>-479672</v>
      </c>
      <c r="F118" s="380">
        <f t="shared" si="3"/>
        <v>-468122.93513499998</v>
      </c>
      <c r="G118" s="381">
        <f t="shared" si="4"/>
        <v>2.3026500640572073E-2</v>
      </c>
      <c r="H118" s="380">
        <f t="shared" si="5"/>
        <v>-477760.83534678409</v>
      </c>
      <c r="P118" s="385"/>
      <c r="Q118" s="386"/>
    </row>
    <row r="119" spans="1:17" x14ac:dyDescent="0.35">
      <c r="A119" s="379">
        <v>300</v>
      </c>
      <c r="B119" s="379" t="s">
        <v>320</v>
      </c>
      <c r="C119" s="379">
        <v>14</v>
      </c>
      <c r="D119" s="392">
        <v>-15284.192660000001</v>
      </c>
      <c r="E119" s="380">
        <v>-15553</v>
      </c>
      <c r="F119" s="380">
        <f t="shared" si="3"/>
        <v>-15418.59633</v>
      </c>
      <c r="G119" s="381">
        <f t="shared" si="4"/>
        <v>7.5842538705581651E-4</v>
      </c>
      <c r="H119" s="380">
        <f t="shared" si="5"/>
        <v>-15736.040491951746</v>
      </c>
      <c r="P119" s="385"/>
      <c r="Q119" s="386"/>
    </row>
    <row r="120" spans="1:17" x14ac:dyDescent="0.35">
      <c r="A120" s="379">
        <v>301</v>
      </c>
      <c r="B120" s="379" t="s">
        <v>319</v>
      </c>
      <c r="C120" s="379">
        <v>14</v>
      </c>
      <c r="D120" s="392">
        <v>-93382.236940000003</v>
      </c>
      <c r="E120" s="380">
        <v>-88078</v>
      </c>
      <c r="F120" s="380">
        <f t="shared" si="3"/>
        <v>-90730.118470000001</v>
      </c>
      <c r="G120" s="381">
        <f t="shared" si="4"/>
        <v>4.4629241044687133E-3</v>
      </c>
      <c r="H120" s="380">
        <f t="shared" si="5"/>
        <v>-92598.106048444621</v>
      </c>
      <c r="P120" s="385"/>
      <c r="Q120" s="386"/>
    </row>
    <row r="121" spans="1:17" x14ac:dyDescent="0.35">
      <c r="A121" s="379">
        <v>304</v>
      </c>
      <c r="B121" s="379" t="s">
        <v>318</v>
      </c>
      <c r="C121" s="379">
        <v>2</v>
      </c>
      <c r="D121" s="392">
        <v>-4767.37583</v>
      </c>
      <c r="E121" s="380">
        <v>-4706</v>
      </c>
      <c r="F121" s="380">
        <f t="shared" si="3"/>
        <v>-4736.6879150000004</v>
      </c>
      <c r="G121" s="381">
        <f t="shared" si="4"/>
        <v>2.3299295788078289E-4</v>
      </c>
      <c r="H121" s="380">
        <f t="shared" si="5"/>
        <v>-4834.2087199696789</v>
      </c>
      <c r="P121" s="385"/>
      <c r="Q121" s="386"/>
    </row>
    <row r="122" spans="1:17" x14ac:dyDescent="0.35">
      <c r="A122" s="379">
        <v>305</v>
      </c>
      <c r="B122" s="379" t="s">
        <v>317</v>
      </c>
      <c r="C122" s="379">
        <v>17</v>
      </c>
      <c r="D122" s="392">
        <v>-63471.362550000034</v>
      </c>
      <c r="E122" s="380">
        <v>-64136</v>
      </c>
      <c r="F122" s="380">
        <f t="shared" si="3"/>
        <v>-63803.681275000017</v>
      </c>
      <c r="G122" s="381">
        <f t="shared" si="4"/>
        <v>3.1384394941597021E-3</v>
      </c>
      <c r="H122" s="380">
        <f t="shared" si="5"/>
        <v>-65117.296710431721</v>
      </c>
      <c r="P122" s="385"/>
      <c r="Q122" s="386"/>
    </row>
    <row r="123" spans="1:17" x14ac:dyDescent="0.35">
      <c r="A123" s="379">
        <v>309</v>
      </c>
      <c r="B123" s="379" t="s">
        <v>316</v>
      </c>
      <c r="C123" s="379">
        <v>12</v>
      </c>
      <c r="D123" s="392">
        <v>-30033.413589999996</v>
      </c>
      <c r="E123" s="380">
        <v>-30800</v>
      </c>
      <c r="F123" s="380">
        <f t="shared" si="3"/>
        <v>-30416.706794999998</v>
      </c>
      <c r="G123" s="381">
        <f t="shared" si="4"/>
        <v>1.4961674934751441E-3</v>
      </c>
      <c r="H123" s="380">
        <f t="shared" si="5"/>
        <v>-31042.937989540307</v>
      </c>
      <c r="P123" s="385"/>
      <c r="Q123" s="386"/>
    </row>
    <row r="124" spans="1:17" x14ac:dyDescent="0.35">
      <c r="A124" s="379">
        <v>312</v>
      </c>
      <c r="B124" s="379" t="s">
        <v>315</v>
      </c>
      <c r="C124" s="379">
        <v>13</v>
      </c>
      <c r="D124" s="392">
        <v>-5929.8200500000012</v>
      </c>
      <c r="E124" s="380">
        <v>-5922</v>
      </c>
      <c r="F124" s="380">
        <f t="shared" si="3"/>
        <v>-5925.910025000001</v>
      </c>
      <c r="G124" s="381">
        <f t="shared" si="4"/>
        <v>2.9148960827412549E-4</v>
      </c>
      <c r="H124" s="380">
        <f t="shared" si="5"/>
        <v>-6047.9150053124713</v>
      </c>
      <c r="P124" s="385"/>
      <c r="Q124" s="386"/>
    </row>
    <row r="125" spans="1:17" x14ac:dyDescent="0.35">
      <c r="A125" s="379">
        <v>316</v>
      </c>
      <c r="B125" s="379" t="s">
        <v>314</v>
      </c>
      <c r="C125" s="379">
        <v>7</v>
      </c>
      <c r="D125" s="392">
        <v>-15452.455620000002</v>
      </c>
      <c r="E125" s="380">
        <v>-16293</v>
      </c>
      <c r="F125" s="380">
        <f t="shared" si="3"/>
        <v>-15872.72781</v>
      </c>
      <c r="G125" s="381">
        <f t="shared" si="4"/>
        <v>7.8076366196240326E-4</v>
      </c>
      <c r="H125" s="380">
        <f t="shared" si="5"/>
        <v>-16199.521810549179</v>
      </c>
      <c r="P125" s="385"/>
      <c r="Q125" s="386"/>
    </row>
    <row r="126" spans="1:17" x14ac:dyDescent="0.35">
      <c r="A126" s="379">
        <v>317</v>
      </c>
      <c r="B126" s="379" t="s">
        <v>313</v>
      </c>
      <c r="C126" s="379">
        <v>17</v>
      </c>
      <c r="D126" s="392">
        <v>-10998.137220000002</v>
      </c>
      <c r="E126" s="380">
        <v>-10562</v>
      </c>
      <c r="F126" s="380">
        <f t="shared" si="3"/>
        <v>-10780.068610000002</v>
      </c>
      <c r="G126" s="381">
        <f t="shared" si="4"/>
        <v>5.3026083133908141E-4</v>
      </c>
      <c r="H126" s="380">
        <f t="shared" si="5"/>
        <v>-11002.012927915988</v>
      </c>
      <c r="P126" s="385"/>
      <c r="Q126" s="386"/>
    </row>
    <row r="127" spans="1:17" x14ac:dyDescent="0.35">
      <c r="A127" s="379">
        <v>320</v>
      </c>
      <c r="B127" s="379" t="s">
        <v>312</v>
      </c>
      <c r="C127" s="379">
        <v>19</v>
      </c>
      <c r="D127" s="392">
        <v>-33726.933050000007</v>
      </c>
      <c r="E127" s="380">
        <v>-39398</v>
      </c>
      <c r="F127" s="380">
        <f t="shared" si="3"/>
        <v>-36562.466525000003</v>
      </c>
      <c r="G127" s="381">
        <f t="shared" si="4"/>
        <v>1.7984712896325279E-3</v>
      </c>
      <c r="H127" s="380">
        <f t="shared" si="5"/>
        <v>-37315.229052567738</v>
      </c>
      <c r="P127" s="385"/>
      <c r="Q127" s="386"/>
    </row>
    <row r="128" spans="1:17" x14ac:dyDescent="0.35">
      <c r="A128" s="379">
        <v>322</v>
      </c>
      <c r="B128" s="379" t="s">
        <v>311</v>
      </c>
      <c r="C128" s="379">
        <v>2</v>
      </c>
      <c r="D128" s="392">
        <v>-26039.096390000006</v>
      </c>
      <c r="E128" s="380">
        <v>-28195</v>
      </c>
      <c r="F128" s="380">
        <f t="shared" si="3"/>
        <v>-27117.048195000003</v>
      </c>
      <c r="G128" s="381">
        <f t="shared" si="4"/>
        <v>1.3338605754330754E-3</v>
      </c>
      <c r="H128" s="380">
        <f t="shared" si="5"/>
        <v>-27675.344712700378</v>
      </c>
      <c r="P128" s="385"/>
      <c r="Q128" s="386"/>
    </row>
    <row r="129" spans="1:17" x14ac:dyDescent="0.35">
      <c r="A129" s="379">
        <v>398</v>
      </c>
      <c r="B129" s="379" t="s">
        <v>310</v>
      </c>
      <c r="C129" s="379">
        <v>7</v>
      </c>
      <c r="D129" s="392">
        <v>-410464.33068000007</v>
      </c>
      <c r="E129" s="380">
        <v>-430331</v>
      </c>
      <c r="F129" s="380">
        <f t="shared" si="3"/>
        <v>-420397.66534000007</v>
      </c>
      <c r="G129" s="381">
        <f t="shared" si="4"/>
        <v>2.0678942183114481E-2</v>
      </c>
      <c r="H129" s="380">
        <f t="shared" si="5"/>
        <v>-429052.97881368292</v>
      </c>
      <c r="P129" s="385"/>
      <c r="Q129" s="386"/>
    </row>
    <row r="130" spans="1:17" x14ac:dyDescent="0.35">
      <c r="A130" s="379">
        <v>399</v>
      </c>
      <c r="B130" s="379" t="s">
        <v>309</v>
      </c>
      <c r="C130" s="379">
        <v>15</v>
      </c>
      <c r="D130" s="392">
        <v>-29809.07079999999</v>
      </c>
      <c r="E130" s="380">
        <v>-31050</v>
      </c>
      <c r="F130" s="380">
        <f t="shared" si="3"/>
        <v>-30429.535399999993</v>
      </c>
      <c r="G130" s="381">
        <f t="shared" si="4"/>
        <v>1.4967985197699033E-3</v>
      </c>
      <c r="H130" s="380">
        <f t="shared" si="5"/>
        <v>-31056.030714935961</v>
      </c>
      <c r="P130" s="385"/>
      <c r="Q130" s="386"/>
    </row>
    <row r="131" spans="1:17" x14ac:dyDescent="0.35">
      <c r="A131" s="379">
        <v>400</v>
      </c>
      <c r="B131" s="379" t="s">
        <v>308</v>
      </c>
      <c r="C131" s="379">
        <v>2</v>
      </c>
      <c r="D131" s="392">
        <v>-27173.457190000001</v>
      </c>
      <c r="E131" s="380">
        <v>-31605</v>
      </c>
      <c r="F131" s="380">
        <f t="shared" si="3"/>
        <v>-29389.228595</v>
      </c>
      <c r="G131" s="381">
        <f t="shared" si="4"/>
        <v>1.4456268648181637E-3</v>
      </c>
      <c r="H131" s="380">
        <f t="shared" si="5"/>
        <v>-29994.305661814164</v>
      </c>
      <c r="P131" s="385"/>
      <c r="Q131" s="386"/>
    </row>
    <row r="132" spans="1:17" x14ac:dyDescent="0.35">
      <c r="A132" s="379">
        <v>402</v>
      </c>
      <c r="B132" s="379" t="s">
        <v>307</v>
      </c>
      <c r="C132" s="379">
        <v>11</v>
      </c>
      <c r="D132" s="392">
        <v>-42895.918989999991</v>
      </c>
      <c r="E132" s="380">
        <v>-41140</v>
      </c>
      <c r="F132" s="380">
        <f t="shared" si="3"/>
        <v>-42017.959494999996</v>
      </c>
      <c r="G132" s="381">
        <f t="shared" si="4"/>
        <v>2.0668215517962774E-3</v>
      </c>
      <c r="H132" s="380">
        <f t="shared" si="5"/>
        <v>-42883.041870420908</v>
      </c>
      <c r="P132" s="385"/>
      <c r="Q132" s="386"/>
    </row>
    <row r="133" spans="1:17" x14ac:dyDescent="0.35">
      <c r="A133" s="379">
        <v>403</v>
      </c>
      <c r="B133" s="379" t="s">
        <v>306</v>
      </c>
      <c r="C133" s="379">
        <v>14</v>
      </c>
      <c r="D133" s="392">
        <v>-13847.61227</v>
      </c>
      <c r="E133" s="380">
        <v>-13656</v>
      </c>
      <c r="F133" s="380">
        <f t="shared" si="3"/>
        <v>-13751.806134999999</v>
      </c>
      <c r="G133" s="381">
        <f t="shared" si="4"/>
        <v>6.7643763851322808E-4</v>
      </c>
      <c r="H133" s="380">
        <f t="shared" si="5"/>
        <v>-14034.933760914564</v>
      </c>
      <c r="P133" s="385"/>
      <c r="Q133" s="386"/>
    </row>
    <row r="134" spans="1:17" x14ac:dyDescent="0.35">
      <c r="A134" s="379">
        <v>405</v>
      </c>
      <c r="B134" s="379" t="s">
        <v>305</v>
      </c>
      <c r="C134" s="379">
        <v>9</v>
      </c>
      <c r="D134" s="392">
        <v>-257376.78522999995</v>
      </c>
      <c r="E134" s="380">
        <v>-268129</v>
      </c>
      <c r="F134" s="380">
        <f t="shared" si="3"/>
        <v>-262752.89261499996</v>
      </c>
      <c r="G134" s="381">
        <f t="shared" si="4"/>
        <v>1.2924552924044722E-2</v>
      </c>
      <c r="H134" s="380">
        <f t="shared" si="5"/>
        <v>-268162.55313216877</v>
      </c>
      <c r="P134" s="385"/>
      <c r="Q134" s="386"/>
    </row>
    <row r="135" spans="1:17" x14ac:dyDescent="0.35">
      <c r="A135" s="379">
        <v>407</v>
      </c>
      <c r="B135" s="379" t="s">
        <v>304</v>
      </c>
      <c r="C135" s="379">
        <v>34</v>
      </c>
      <c r="D135" s="392">
        <v>-10336.09923</v>
      </c>
      <c r="E135" s="380">
        <v>-10645</v>
      </c>
      <c r="F135" s="380">
        <f t="shared" si="3"/>
        <v>-10490.549615</v>
      </c>
      <c r="G135" s="381">
        <f t="shared" si="4"/>
        <v>5.1601968051423919E-4</v>
      </c>
      <c r="H135" s="380">
        <f t="shared" si="5"/>
        <v>-10706.533201292312</v>
      </c>
      <c r="P135" s="385"/>
      <c r="Q135" s="386"/>
    </row>
    <row r="136" spans="1:17" x14ac:dyDescent="0.35">
      <c r="A136" s="379">
        <v>408</v>
      </c>
      <c r="B136" s="379" t="s">
        <v>303</v>
      </c>
      <c r="C136" s="379">
        <v>14</v>
      </c>
      <c r="D136" s="392">
        <v>-53196.960129999985</v>
      </c>
      <c r="E136" s="380">
        <v>-54310</v>
      </c>
      <c r="F136" s="380">
        <f t="shared" si="3"/>
        <v>-53753.480064999996</v>
      </c>
      <c r="G136" s="381">
        <f t="shared" si="4"/>
        <v>2.6440801128292291E-3</v>
      </c>
      <c r="H136" s="380">
        <f t="shared" si="5"/>
        <v>-54860.177981335146</v>
      </c>
      <c r="P136" s="385"/>
      <c r="Q136" s="386"/>
    </row>
    <row r="137" spans="1:17" x14ac:dyDescent="0.35">
      <c r="A137" s="379">
        <v>410</v>
      </c>
      <c r="B137" s="379" t="s">
        <v>302</v>
      </c>
      <c r="C137" s="379">
        <v>13</v>
      </c>
      <c r="D137" s="392">
        <v>-63602.871339999991</v>
      </c>
      <c r="E137" s="380">
        <v>-63530</v>
      </c>
      <c r="F137" s="380">
        <f t="shared" si="3"/>
        <v>-63566.435669999992</v>
      </c>
      <c r="G137" s="381">
        <f t="shared" si="4"/>
        <v>3.1267696192924716E-3</v>
      </c>
      <c r="H137" s="380">
        <f t="shared" si="5"/>
        <v>-64875.166599044467</v>
      </c>
      <c r="P137" s="385"/>
      <c r="Q137" s="386"/>
    </row>
    <row r="138" spans="1:17" x14ac:dyDescent="0.35">
      <c r="A138" s="379">
        <v>416</v>
      </c>
      <c r="B138" s="379" t="s">
        <v>301</v>
      </c>
      <c r="C138" s="379">
        <v>9</v>
      </c>
      <c r="D138" s="392">
        <v>-10934.508879999998</v>
      </c>
      <c r="E138" s="380">
        <v>-11512</v>
      </c>
      <c r="F138" s="380">
        <f t="shared" si="3"/>
        <v>-11223.254439999999</v>
      </c>
      <c r="G138" s="381">
        <f t="shared" si="4"/>
        <v>5.5206070063077589E-4</v>
      </c>
      <c r="H138" s="380">
        <f t="shared" si="5"/>
        <v>-11454.32324314033</v>
      </c>
      <c r="P138" s="385"/>
      <c r="Q138" s="386"/>
    </row>
    <row r="139" spans="1:17" x14ac:dyDescent="0.35">
      <c r="A139" s="379">
        <v>418</v>
      </c>
      <c r="B139" s="379" t="s">
        <v>300</v>
      </c>
      <c r="C139" s="379">
        <v>6</v>
      </c>
      <c r="D139" s="392">
        <v>-68733.657349999994</v>
      </c>
      <c r="E139" s="380">
        <v>-67275</v>
      </c>
      <c r="F139" s="380">
        <f t="shared" si="3"/>
        <v>-68004.328674999997</v>
      </c>
      <c r="G139" s="381">
        <f t="shared" si="4"/>
        <v>3.3450651533340862E-3</v>
      </c>
      <c r="H139" s="380">
        <f t="shared" si="5"/>
        <v>-69404.428701182231</v>
      </c>
      <c r="P139" s="385"/>
      <c r="Q139" s="386"/>
    </row>
    <row r="140" spans="1:17" x14ac:dyDescent="0.35">
      <c r="A140" s="379">
        <v>420</v>
      </c>
      <c r="B140" s="379" t="s">
        <v>299</v>
      </c>
      <c r="C140" s="379">
        <v>11</v>
      </c>
      <c r="D140" s="392">
        <v>-48541.780510000011</v>
      </c>
      <c r="E140" s="380">
        <v>-42026</v>
      </c>
      <c r="F140" s="380">
        <f t="shared" si="3"/>
        <v>-45283.890255000006</v>
      </c>
      <c r="G140" s="381">
        <f t="shared" si="4"/>
        <v>2.2274694310024457E-3</v>
      </c>
      <c r="H140" s="380">
        <f t="shared" si="5"/>
        <v>-46216.212905145767</v>
      </c>
      <c r="P140" s="385"/>
      <c r="Q140" s="386"/>
    </row>
    <row r="141" spans="1:17" x14ac:dyDescent="0.35">
      <c r="A141" s="379">
        <v>421</v>
      </c>
      <c r="B141" s="379" t="s">
        <v>298</v>
      </c>
      <c r="C141" s="379">
        <v>16</v>
      </c>
      <c r="D141" s="392">
        <v>-3274.4713700000007</v>
      </c>
      <c r="E141" s="380">
        <v>-2905</v>
      </c>
      <c r="F141" s="380">
        <f t="shared" si="3"/>
        <v>-3089.7356850000006</v>
      </c>
      <c r="G141" s="381">
        <f t="shared" si="4"/>
        <v>1.5198101906571502E-4</v>
      </c>
      <c r="H141" s="380">
        <f t="shared" si="5"/>
        <v>-3153.3483858052514</v>
      </c>
      <c r="P141" s="385"/>
      <c r="Q141" s="386"/>
    </row>
    <row r="142" spans="1:17" x14ac:dyDescent="0.35">
      <c r="A142" s="379">
        <v>422</v>
      </c>
      <c r="B142" s="379" t="s">
        <v>297</v>
      </c>
      <c r="C142" s="379">
        <v>12</v>
      </c>
      <c r="D142" s="392">
        <v>-52626.929759999999</v>
      </c>
      <c r="E142" s="380">
        <v>-52592</v>
      </c>
      <c r="F142" s="380">
        <f t="shared" ref="F142:F205" si="6">(D142+E142)/2</f>
        <v>-52609.46488</v>
      </c>
      <c r="G142" s="381">
        <f t="shared" si="4"/>
        <v>2.5878071460227006E-3</v>
      </c>
      <c r="H142" s="380">
        <f t="shared" si="5"/>
        <v>-53692.609359051385</v>
      </c>
      <c r="P142" s="385"/>
      <c r="Q142" s="386"/>
    </row>
    <row r="143" spans="1:17" x14ac:dyDescent="0.35">
      <c r="A143" s="379">
        <v>423</v>
      </c>
      <c r="B143" s="379" t="s">
        <v>296</v>
      </c>
      <c r="C143" s="379">
        <v>2</v>
      </c>
      <c r="D143" s="392">
        <v>-58039.767820000015</v>
      </c>
      <c r="E143" s="380">
        <v>-63150</v>
      </c>
      <c r="F143" s="380">
        <f t="shared" si="6"/>
        <v>-60594.883910000004</v>
      </c>
      <c r="G143" s="381">
        <f t="shared" ref="G143:G206" si="7">F143/F$13</f>
        <v>2.980601949713539E-3</v>
      </c>
      <c r="H143" s="380">
        <f t="shared" ref="H143:H206" si="8">G143*E$13</f>
        <v>-61842.435355649221</v>
      </c>
      <c r="P143" s="385"/>
      <c r="Q143" s="386"/>
    </row>
    <row r="144" spans="1:17" x14ac:dyDescent="0.35">
      <c r="A144" s="379">
        <v>425</v>
      </c>
      <c r="B144" s="379" t="s">
        <v>295</v>
      </c>
      <c r="C144" s="379">
        <v>17</v>
      </c>
      <c r="D144" s="392">
        <v>-27224.070440000007</v>
      </c>
      <c r="E144" s="380">
        <v>-29619</v>
      </c>
      <c r="F144" s="380">
        <f t="shared" si="6"/>
        <v>-28421.535220000005</v>
      </c>
      <c r="G144" s="381">
        <f t="shared" si="7"/>
        <v>1.3980269921204315E-3</v>
      </c>
      <c r="H144" s="380">
        <f t="shared" si="8"/>
        <v>-29006.689032720318</v>
      </c>
      <c r="P144" s="385"/>
      <c r="Q144" s="386"/>
    </row>
    <row r="145" spans="1:17" x14ac:dyDescent="0.35">
      <c r="A145" s="379">
        <v>426</v>
      </c>
      <c r="B145" s="379" t="s">
        <v>294</v>
      </c>
      <c r="C145" s="379">
        <v>12</v>
      </c>
      <c r="D145" s="392">
        <v>-42935.200019999997</v>
      </c>
      <c r="E145" s="380">
        <v>-43455</v>
      </c>
      <c r="F145" s="380">
        <f t="shared" si="6"/>
        <v>-43195.100009999995</v>
      </c>
      <c r="G145" s="381">
        <f t="shared" si="7"/>
        <v>2.1247239205722788E-3</v>
      </c>
      <c r="H145" s="380">
        <f t="shared" si="8"/>
        <v>-44084.417820105497</v>
      </c>
      <c r="P145" s="385"/>
      <c r="Q145" s="386"/>
    </row>
    <row r="146" spans="1:17" x14ac:dyDescent="0.35">
      <c r="A146" s="379">
        <v>430</v>
      </c>
      <c r="B146" s="379" t="s">
        <v>293</v>
      </c>
      <c r="C146" s="379">
        <v>2</v>
      </c>
      <c r="D146" s="392">
        <v>-65635.287299999996</v>
      </c>
      <c r="E146" s="380">
        <v>-70260</v>
      </c>
      <c r="F146" s="380">
        <f t="shared" si="6"/>
        <v>-67947.643649999998</v>
      </c>
      <c r="G146" s="381">
        <f t="shared" si="7"/>
        <v>3.3422768734475286E-3</v>
      </c>
      <c r="H146" s="380">
        <f t="shared" si="8"/>
        <v>-69346.576622458859</v>
      </c>
      <c r="P146" s="385"/>
      <c r="Q146" s="386"/>
    </row>
    <row r="147" spans="1:17" x14ac:dyDescent="0.35">
      <c r="A147" s="379">
        <v>433</v>
      </c>
      <c r="B147" s="379" t="s">
        <v>292</v>
      </c>
      <c r="C147" s="379">
        <v>5</v>
      </c>
      <c r="D147" s="392">
        <v>-27268.583149999999</v>
      </c>
      <c r="E147" s="380">
        <v>-27943</v>
      </c>
      <c r="F147" s="380">
        <f t="shared" si="6"/>
        <v>-27605.791574999999</v>
      </c>
      <c r="G147" s="381">
        <f t="shared" si="7"/>
        <v>1.3579013752058953E-3</v>
      </c>
      <c r="H147" s="380">
        <f t="shared" si="8"/>
        <v>-28174.15053478998</v>
      </c>
      <c r="P147" s="385"/>
      <c r="Q147" s="386"/>
    </row>
    <row r="148" spans="1:17" x14ac:dyDescent="0.35">
      <c r="A148" s="379">
        <v>434</v>
      </c>
      <c r="B148" s="379" t="s">
        <v>291</v>
      </c>
      <c r="C148" s="379">
        <v>34</v>
      </c>
      <c r="D148" s="392">
        <v>-53249.940019999995</v>
      </c>
      <c r="E148" s="380">
        <v>-56041</v>
      </c>
      <c r="F148" s="380">
        <f t="shared" si="6"/>
        <v>-54645.470009999997</v>
      </c>
      <c r="G148" s="381">
        <f t="shared" si="7"/>
        <v>2.6879562092524969E-3</v>
      </c>
      <c r="H148" s="380">
        <f t="shared" si="8"/>
        <v>-55770.532568258415</v>
      </c>
      <c r="P148" s="385"/>
      <c r="Q148" s="386"/>
    </row>
    <row r="149" spans="1:17" x14ac:dyDescent="0.35">
      <c r="A149" s="379">
        <v>435</v>
      </c>
      <c r="B149" s="379" t="s">
        <v>290</v>
      </c>
      <c r="C149" s="379">
        <v>13</v>
      </c>
      <c r="D149" s="392">
        <v>-2929.8257000000003</v>
      </c>
      <c r="E149" s="380">
        <v>-3187</v>
      </c>
      <c r="F149" s="380">
        <f t="shared" si="6"/>
        <v>-3058.4128500000002</v>
      </c>
      <c r="G149" s="381">
        <f t="shared" si="7"/>
        <v>1.5044028002889759E-4</v>
      </c>
      <c r="H149" s="380">
        <f t="shared" si="8"/>
        <v>-3121.3806638846959</v>
      </c>
      <c r="P149" s="385"/>
      <c r="Q149" s="386"/>
    </row>
    <row r="150" spans="1:17" x14ac:dyDescent="0.35">
      <c r="A150" s="379">
        <v>436</v>
      </c>
      <c r="B150" s="379" t="s">
        <v>289</v>
      </c>
      <c r="C150" s="379">
        <v>17</v>
      </c>
      <c r="D150" s="392">
        <v>-5886.7492199999988</v>
      </c>
      <c r="E150" s="380">
        <v>-6090</v>
      </c>
      <c r="F150" s="380">
        <f t="shared" si="6"/>
        <v>-5988.3746099999989</v>
      </c>
      <c r="G150" s="381">
        <f t="shared" si="7"/>
        <v>2.9456217895708234E-4</v>
      </c>
      <c r="H150" s="380">
        <f t="shared" si="8"/>
        <v>-6111.6656359039471</v>
      </c>
      <c r="P150" s="385"/>
      <c r="Q150" s="386"/>
    </row>
    <row r="151" spans="1:17" x14ac:dyDescent="0.35">
      <c r="A151" s="379">
        <v>440</v>
      </c>
      <c r="B151" s="379" t="s">
        <v>288</v>
      </c>
      <c r="C151" s="379">
        <v>15</v>
      </c>
      <c r="D151" s="392">
        <v>-16950.26699</v>
      </c>
      <c r="E151" s="380">
        <v>-17738</v>
      </c>
      <c r="F151" s="380">
        <f t="shared" si="6"/>
        <v>-17344.133495000002</v>
      </c>
      <c r="G151" s="381">
        <f t="shared" si="7"/>
        <v>8.5314064118138355E-4</v>
      </c>
      <c r="H151" s="380">
        <f t="shared" si="8"/>
        <v>-17701.221377986265</v>
      </c>
      <c r="P151" s="385"/>
      <c r="Q151" s="386"/>
    </row>
    <row r="152" spans="1:17" x14ac:dyDescent="0.35">
      <c r="A152" s="379">
        <v>441</v>
      </c>
      <c r="B152" s="379" t="s">
        <v>287</v>
      </c>
      <c r="C152" s="379">
        <v>9</v>
      </c>
      <c r="D152" s="392">
        <v>-20720.122270000003</v>
      </c>
      <c r="E152" s="380">
        <v>-22468</v>
      </c>
      <c r="F152" s="380">
        <f t="shared" si="6"/>
        <v>-21594.061135000004</v>
      </c>
      <c r="G152" s="381">
        <f t="shared" si="7"/>
        <v>1.0621903462479027E-3</v>
      </c>
      <c r="H152" s="380">
        <f t="shared" si="8"/>
        <v>-22038.648209816743</v>
      </c>
      <c r="P152" s="385"/>
      <c r="Q152" s="386"/>
    </row>
    <row r="153" spans="1:17" x14ac:dyDescent="0.35">
      <c r="A153" s="379">
        <v>444</v>
      </c>
      <c r="B153" s="379" t="s">
        <v>286</v>
      </c>
      <c r="C153" s="379">
        <v>33</v>
      </c>
      <c r="D153" s="392">
        <v>-161120.64093999995</v>
      </c>
      <c r="E153" s="380">
        <v>-172322</v>
      </c>
      <c r="F153" s="380">
        <f t="shared" si="6"/>
        <v>-166721.32046999998</v>
      </c>
      <c r="G153" s="381">
        <f t="shared" si="7"/>
        <v>8.2008555968153124E-3</v>
      </c>
      <c r="H153" s="380">
        <f t="shared" si="8"/>
        <v>-170153.84498282554</v>
      </c>
      <c r="P153" s="385"/>
      <c r="Q153" s="386"/>
    </row>
    <row r="154" spans="1:17" x14ac:dyDescent="0.35">
      <c r="A154" s="379">
        <v>445</v>
      </c>
      <c r="B154" s="379" t="s">
        <v>285</v>
      </c>
      <c r="C154" s="379">
        <v>2</v>
      </c>
      <c r="D154" s="392">
        <v>-59738.078740000004</v>
      </c>
      <c r="E154" s="380">
        <v>-62959</v>
      </c>
      <c r="F154" s="380">
        <f t="shared" si="6"/>
        <v>-61348.539369999999</v>
      </c>
      <c r="G154" s="381">
        <f t="shared" si="7"/>
        <v>3.0176735106859916E-3</v>
      </c>
      <c r="H154" s="380">
        <f t="shared" si="8"/>
        <v>-62611.607372460203</v>
      </c>
      <c r="P154" s="385"/>
      <c r="Q154" s="386"/>
    </row>
    <row r="155" spans="1:17" x14ac:dyDescent="0.35">
      <c r="A155" s="379">
        <v>475</v>
      </c>
      <c r="B155" s="379" t="s">
        <v>284</v>
      </c>
      <c r="C155" s="379">
        <v>15</v>
      </c>
      <c r="D155" s="392">
        <v>-23697.425999999996</v>
      </c>
      <c r="E155" s="380">
        <v>-24698</v>
      </c>
      <c r="F155" s="380">
        <f t="shared" si="6"/>
        <v>-24197.712999999996</v>
      </c>
      <c r="G155" s="381">
        <f t="shared" si="7"/>
        <v>1.1902613866466376E-3</v>
      </c>
      <c r="H155" s="380">
        <f t="shared" si="8"/>
        <v>-24695.905089605978</v>
      </c>
      <c r="P155" s="385"/>
      <c r="Q155" s="386"/>
    </row>
    <row r="156" spans="1:17" x14ac:dyDescent="0.35">
      <c r="A156" s="379">
        <v>480</v>
      </c>
      <c r="B156" s="379" t="s">
        <v>283</v>
      </c>
      <c r="C156" s="379">
        <v>2</v>
      </c>
      <c r="D156" s="392">
        <v>-7074.0877300000002</v>
      </c>
      <c r="E156" s="380">
        <v>-7472</v>
      </c>
      <c r="F156" s="380">
        <f t="shared" si="6"/>
        <v>-7273.0438649999996</v>
      </c>
      <c r="G156" s="381">
        <f t="shared" si="7"/>
        <v>3.5775377928884113E-4</v>
      </c>
      <c r="H156" s="380">
        <f t="shared" si="8"/>
        <v>-7422.7841698337797</v>
      </c>
      <c r="P156" s="385"/>
      <c r="Q156" s="386"/>
    </row>
    <row r="157" spans="1:17" x14ac:dyDescent="0.35">
      <c r="A157" s="379">
        <v>481</v>
      </c>
      <c r="B157" s="379" t="s">
        <v>282</v>
      </c>
      <c r="C157" s="379">
        <v>2</v>
      </c>
      <c r="D157" s="392">
        <v>-27993.367719999995</v>
      </c>
      <c r="E157" s="380">
        <v>-28431</v>
      </c>
      <c r="F157" s="380">
        <f t="shared" si="6"/>
        <v>-28212.183859999997</v>
      </c>
      <c r="G157" s="381">
        <f t="shared" si="7"/>
        <v>1.3877292073649064E-3</v>
      </c>
      <c r="H157" s="380">
        <f t="shared" si="8"/>
        <v>-28793.027464086117</v>
      </c>
      <c r="P157" s="385"/>
      <c r="Q157" s="386"/>
    </row>
    <row r="158" spans="1:17" x14ac:dyDescent="0.35">
      <c r="A158" s="379">
        <v>483</v>
      </c>
      <c r="B158" s="379" t="s">
        <v>281</v>
      </c>
      <c r="C158" s="379">
        <v>17</v>
      </c>
      <c r="D158" s="392">
        <v>-4056.5146500000001</v>
      </c>
      <c r="E158" s="380">
        <v>-4134</v>
      </c>
      <c r="F158" s="380">
        <f t="shared" si="6"/>
        <v>-4095.257325</v>
      </c>
      <c r="G158" s="381">
        <f t="shared" si="7"/>
        <v>2.0144162641855042E-4</v>
      </c>
      <c r="H158" s="380">
        <f t="shared" si="8"/>
        <v>-4179.5721031865151</v>
      </c>
      <c r="P158" s="385"/>
      <c r="Q158" s="386"/>
    </row>
    <row r="159" spans="1:17" x14ac:dyDescent="0.35">
      <c r="A159" s="379">
        <v>484</v>
      </c>
      <c r="B159" s="379" t="s">
        <v>280</v>
      </c>
      <c r="C159" s="379">
        <v>4</v>
      </c>
      <c r="D159" s="392">
        <v>-14539.58855</v>
      </c>
      <c r="E159" s="380">
        <v>-15012</v>
      </c>
      <c r="F159" s="380">
        <f t="shared" si="6"/>
        <v>-14775.794275</v>
      </c>
      <c r="G159" s="381">
        <f t="shared" si="7"/>
        <v>7.2680659459705777E-4</v>
      </c>
      <c r="H159" s="380">
        <f t="shared" si="8"/>
        <v>-15080.004173904512</v>
      </c>
      <c r="P159" s="385"/>
      <c r="Q159" s="386"/>
    </row>
    <row r="160" spans="1:17" x14ac:dyDescent="0.35">
      <c r="A160" s="379">
        <v>489</v>
      </c>
      <c r="B160" s="379" t="s">
        <v>279</v>
      </c>
      <c r="C160" s="379">
        <v>8</v>
      </c>
      <c r="D160" s="392">
        <v>-8484.3352899999973</v>
      </c>
      <c r="E160" s="380">
        <v>-8730</v>
      </c>
      <c r="F160" s="380">
        <f t="shared" si="6"/>
        <v>-8607.1676449999977</v>
      </c>
      <c r="G160" s="381">
        <f t="shared" si="7"/>
        <v>4.2337799841818825E-4</v>
      </c>
      <c r="H160" s="380">
        <f t="shared" si="8"/>
        <v>-8784.3754180920896</v>
      </c>
      <c r="P160" s="385"/>
      <c r="Q160" s="386"/>
    </row>
    <row r="161" spans="1:17" x14ac:dyDescent="0.35">
      <c r="A161" s="379">
        <v>491</v>
      </c>
      <c r="B161" s="379" t="s">
        <v>278</v>
      </c>
      <c r="C161" s="379">
        <v>10</v>
      </c>
      <c r="D161" s="392">
        <v>-232053.83909999998</v>
      </c>
      <c r="E161" s="380">
        <v>-226662</v>
      </c>
      <c r="F161" s="380">
        <f t="shared" si="6"/>
        <v>-229357.91954999999</v>
      </c>
      <c r="G161" s="381">
        <f t="shared" si="7"/>
        <v>1.1281887480935534E-2</v>
      </c>
      <c r="H161" s="380">
        <f t="shared" si="8"/>
        <v>-234080.03114824466</v>
      </c>
      <c r="P161" s="385"/>
      <c r="Q161" s="386"/>
    </row>
    <row r="162" spans="1:17" x14ac:dyDescent="0.35">
      <c r="A162" s="379">
        <v>494</v>
      </c>
      <c r="B162" s="379" t="s">
        <v>277</v>
      </c>
      <c r="C162" s="379">
        <v>17</v>
      </c>
      <c r="D162" s="392">
        <v>-34292.120670000004</v>
      </c>
      <c r="E162" s="380">
        <v>-33392</v>
      </c>
      <c r="F162" s="380">
        <f t="shared" si="6"/>
        <v>-33842.060335000002</v>
      </c>
      <c r="G162" s="381">
        <f t="shared" si="7"/>
        <v>1.6646572203462486E-3</v>
      </c>
      <c r="H162" s="380">
        <f t="shared" si="8"/>
        <v>-34538.81406353895</v>
      </c>
      <c r="P162" s="385"/>
      <c r="Q162" s="386"/>
    </row>
    <row r="163" spans="1:17" x14ac:dyDescent="0.35">
      <c r="A163" s="379">
        <v>495</v>
      </c>
      <c r="B163" s="379" t="s">
        <v>276</v>
      </c>
      <c r="C163" s="379">
        <v>13</v>
      </c>
      <c r="D163" s="392">
        <v>-7230.5067899999995</v>
      </c>
      <c r="E163" s="380">
        <v>-7305</v>
      </c>
      <c r="F163" s="380">
        <f t="shared" si="6"/>
        <v>-7267.7533949999997</v>
      </c>
      <c r="G163" s="381">
        <f t="shared" si="7"/>
        <v>3.574935463421072E-4</v>
      </c>
      <c r="H163" s="380">
        <f t="shared" si="8"/>
        <v>-7417.3847775441282</v>
      </c>
      <c r="P163" s="385"/>
      <c r="Q163" s="386"/>
    </row>
    <row r="164" spans="1:17" x14ac:dyDescent="0.35">
      <c r="A164" s="379">
        <v>498</v>
      </c>
      <c r="B164" s="379" t="s">
        <v>275</v>
      </c>
      <c r="C164" s="379">
        <v>19</v>
      </c>
      <c r="D164" s="392">
        <v>-10605.731249999999</v>
      </c>
      <c r="E164" s="380">
        <v>-11443</v>
      </c>
      <c r="F164" s="380">
        <f t="shared" si="6"/>
        <v>-11024.365624999999</v>
      </c>
      <c r="G164" s="381">
        <f t="shared" si="7"/>
        <v>5.4227755803666351E-4</v>
      </c>
      <c r="H164" s="380">
        <f t="shared" si="8"/>
        <v>-11251.339626522338</v>
      </c>
      <c r="P164" s="385"/>
      <c r="Q164" s="386"/>
    </row>
    <row r="165" spans="1:17" x14ac:dyDescent="0.35">
      <c r="A165" s="379">
        <v>499</v>
      </c>
      <c r="B165" s="379" t="s">
        <v>274</v>
      </c>
      <c r="C165" s="379">
        <v>15</v>
      </c>
      <c r="D165" s="392">
        <v>-62659.359340000017</v>
      </c>
      <c r="E165" s="380">
        <v>-64375</v>
      </c>
      <c r="F165" s="380">
        <f t="shared" si="6"/>
        <v>-63517.179670000012</v>
      </c>
      <c r="G165" s="381">
        <f t="shared" si="7"/>
        <v>3.1243467657417812E-3</v>
      </c>
      <c r="H165" s="380">
        <f t="shared" si="8"/>
        <v>-64824.896497027265</v>
      </c>
      <c r="P165" s="385"/>
      <c r="Q165" s="386"/>
    </row>
    <row r="166" spans="1:17" x14ac:dyDescent="0.35">
      <c r="A166" s="379">
        <v>500</v>
      </c>
      <c r="B166" s="379" t="s">
        <v>273</v>
      </c>
      <c r="C166" s="379">
        <v>13</v>
      </c>
      <c r="D166" s="392">
        <v>-25595.939870000006</v>
      </c>
      <c r="E166" s="380">
        <v>-28622</v>
      </c>
      <c r="F166" s="380">
        <f t="shared" si="6"/>
        <v>-27108.969935000001</v>
      </c>
      <c r="G166" s="381">
        <f t="shared" si="7"/>
        <v>1.3334632138745971E-3</v>
      </c>
      <c r="H166" s="380">
        <f t="shared" si="8"/>
        <v>-27667.100134287157</v>
      </c>
      <c r="P166" s="385"/>
      <c r="Q166" s="386"/>
    </row>
    <row r="167" spans="1:17" x14ac:dyDescent="0.35">
      <c r="A167" s="379">
        <v>503</v>
      </c>
      <c r="B167" s="379" t="s">
        <v>272</v>
      </c>
      <c r="C167" s="379">
        <v>2</v>
      </c>
      <c r="D167" s="392">
        <v>-30992.566890000002</v>
      </c>
      <c r="E167" s="380">
        <v>-31012</v>
      </c>
      <c r="F167" s="380">
        <f t="shared" si="6"/>
        <v>-31002.283445000001</v>
      </c>
      <c r="G167" s="381">
        <f t="shared" si="7"/>
        <v>1.5249714252936965E-3</v>
      </c>
      <c r="H167" s="380">
        <f t="shared" si="8"/>
        <v>-31640.570723306904</v>
      </c>
      <c r="P167" s="385"/>
      <c r="Q167" s="386"/>
    </row>
    <row r="168" spans="1:17" x14ac:dyDescent="0.35">
      <c r="A168" s="379">
        <v>504</v>
      </c>
      <c r="B168" s="379" t="s">
        <v>271</v>
      </c>
      <c r="C168" s="379">
        <v>34</v>
      </c>
      <c r="D168" s="392">
        <v>-7815.3375400000014</v>
      </c>
      <c r="E168" s="380">
        <v>-7268</v>
      </c>
      <c r="F168" s="380">
        <f t="shared" si="6"/>
        <v>-7541.6687700000002</v>
      </c>
      <c r="G168" s="381">
        <f t="shared" si="7"/>
        <v>3.7096717064996366E-4</v>
      </c>
      <c r="H168" s="380">
        <f t="shared" si="8"/>
        <v>-7696.9396306653234</v>
      </c>
      <c r="P168" s="385"/>
      <c r="Q168" s="386"/>
    </row>
    <row r="169" spans="1:17" x14ac:dyDescent="0.35">
      <c r="A169" s="379">
        <v>505</v>
      </c>
      <c r="B169" s="379" t="s">
        <v>270</v>
      </c>
      <c r="C169" s="379">
        <v>35</v>
      </c>
      <c r="D169" s="392">
        <v>-65197.115970000006</v>
      </c>
      <c r="E169" s="380">
        <v>-71494</v>
      </c>
      <c r="F169" s="380">
        <f t="shared" si="6"/>
        <v>-68345.557985000007</v>
      </c>
      <c r="G169" s="381">
        <f t="shared" si="7"/>
        <v>3.3618498830184614E-3</v>
      </c>
      <c r="H169" s="380">
        <f t="shared" si="8"/>
        <v>-69752.683375231471</v>
      </c>
      <c r="P169" s="385"/>
      <c r="Q169" s="386"/>
    </row>
    <row r="170" spans="1:17" x14ac:dyDescent="0.35">
      <c r="A170" s="379">
        <v>507</v>
      </c>
      <c r="B170" s="379" t="s">
        <v>269</v>
      </c>
      <c r="C170" s="379">
        <v>10</v>
      </c>
      <c r="D170" s="392">
        <v>-29374.864810000006</v>
      </c>
      <c r="E170" s="380">
        <v>-26879</v>
      </c>
      <c r="F170" s="380">
        <f t="shared" si="6"/>
        <v>-28126.932405000003</v>
      </c>
      <c r="G170" s="381">
        <f t="shared" si="7"/>
        <v>1.3835357732564046E-3</v>
      </c>
      <c r="H170" s="380">
        <f t="shared" si="8"/>
        <v>-28706.020818398953</v>
      </c>
      <c r="P170" s="385"/>
      <c r="Q170" s="386"/>
    </row>
    <row r="171" spans="1:17" x14ac:dyDescent="0.35">
      <c r="A171" s="379">
        <v>508</v>
      </c>
      <c r="B171" s="379" t="s">
        <v>268</v>
      </c>
      <c r="C171" s="379">
        <v>6</v>
      </c>
      <c r="D171" s="392">
        <v>-44758.12962</v>
      </c>
      <c r="E171" s="380">
        <v>-47109</v>
      </c>
      <c r="F171" s="380">
        <f t="shared" si="6"/>
        <v>-45933.564809999996</v>
      </c>
      <c r="G171" s="381">
        <f t="shared" si="7"/>
        <v>2.2594262748869614E-3</v>
      </c>
      <c r="H171" s="380">
        <f t="shared" si="8"/>
        <v>-46879.263216942243</v>
      </c>
      <c r="P171" s="385"/>
      <c r="Q171" s="386"/>
    </row>
    <row r="172" spans="1:17" x14ac:dyDescent="0.35">
      <c r="A172" s="379">
        <v>529</v>
      </c>
      <c r="B172" s="379" t="s">
        <v>267</v>
      </c>
      <c r="C172" s="379">
        <v>2</v>
      </c>
      <c r="D172" s="392">
        <v>-64561.811609999997</v>
      </c>
      <c r="E172" s="380">
        <v>-68515</v>
      </c>
      <c r="F172" s="380">
        <f t="shared" si="6"/>
        <v>-66538.405805000002</v>
      </c>
      <c r="G172" s="381">
        <f t="shared" si="7"/>
        <v>3.2729578683206961E-3</v>
      </c>
      <c r="H172" s="380">
        <f t="shared" si="8"/>
        <v>-67908.32483110977</v>
      </c>
      <c r="P172" s="385"/>
      <c r="Q172" s="386"/>
    </row>
    <row r="173" spans="1:17" x14ac:dyDescent="0.35">
      <c r="A173" s="379">
        <v>531</v>
      </c>
      <c r="B173" s="379" t="s">
        <v>266</v>
      </c>
      <c r="C173" s="379">
        <v>4</v>
      </c>
      <c r="D173" s="392">
        <v>-21234.17539</v>
      </c>
      <c r="E173" s="380">
        <v>-21985</v>
      </c>
      <c r="F173" s="380">
        <f t="shared" si="6"/>
        <v>-21609.587695000002</v>
      </c>
      <c r="G173" s="381">
        <f t="shared" si="7"/>
        <v>1.0629540822602874E-3</v>
      </c>
      <c r="H173" s="380">
        <f t="shared" si="8"/>
        <v>-22054.494436777451</v>
      </c>
      <c r="P173" s="385"/>
      <c r="Q173" s="386"/>
    </row>
    <row r="174" spans="1:17" x14ac:dyDescent="0.35">
      <c r="A174" s="379">
        <v>535</v>
      </c>
      <c r="B174" s="379" t="s">
        <v>265</v>
      </c>
      <c r="C174" s="379">
        <v>17</v>
      </c>
      <c r="D174" s="392">
        <v>-42724.69206999999</v>
      </c>
      <c r="E174" s="380">
        <v>-44673</v>
      </c>
      <c r="F174" s="380">
        <f t="shared" si="6"/>
        <v>-43698.846034999995</v>
      </c>
      <c r="G174" s="381">
        <f t="shared" si="7"/>
        <v>2.1495026855007757E-3</v>
      </c>
      <c r="H174" s="380">
        <f t="shared" si="8"/>
        <v>-44598.535167586488</v>
      </c>
      <c r="P174" s="385"/>
      <c r="Q174" s="386"/>
    </row>
    <row r="175" spans="1:17" x14ac:dyDescent="0.35">
      <c r="A175" s="379">
        <v>536</v>
      </c>
      <c r="B175" s="379" t="s">
        <v>264</v>
      </c>
      <c r="C175" s="379">
        <v>6</v>
      </c>
      <c r="D175" s="392">
        <v>-111869.56201999998</v>
      </c>
      <c r="E175" s="380">
        <v>-113699</v>
      </c>
      <c r="F175" s="380">
        <f t="shared" si="6"/>
        <v>-112784.28100999999</v>
      </c>
      <c r="G175" s="381">
        <f t="shared" si="7"/>
        <v>5.5477463802842296E-3</v>
      </c>
      <c r="H175" s="380">
        <f t="shared" si="8"/>
        <v>-115106.3284130368</v>
      </c>
      <c r="P175" s="385"/>
      <c r="Q175" s="386"/>
    </row>
    <row r="176" spans="1:17" x14ac:dyDescent="0.35">
      <c r="A176" s="379">
        <v>538</v>
      </c>
      <c r="B176" s="379" t="s">
        <v>263</v>
      </c>
      <c r="C176" s="379">
        <v>2</v>
      </c>
      <c r="D176" s="392">
        <v>-15549.436510000001</v>
      </c>
      <c r="E176" s="380">
        <v>-15922</v>
      </c>
      <c r="F176" s="380">
        <f t="shared" si="6"/>
        <v>-15735.718255</v>
      </c>
      <c r="G176" s="381">
        <f t="shared" si="7"/>
        <v>7.74024298497842E-4</v>
      </c>
      <c r="H176" s="380">
        <f t="shared" si="8"/>
        <v>-16059.691448619969</v>
      </c>
      <c r="P176" s="385"/>
      <c r="Q176" s="386"/>
    </row>
    <row r="177" spans="1:17" x14ac:dyDescent="0.35">
      <c r="A177" s="379">
        <v>541</v>
      </c>
      <c r="B177" s="379" t="s">
        <v>262</v>
      </c>
      <c r="C177" s="379">
        <v>12</v>
      </c>
      <c r="D177" s="392">
        <v>-45684.758609999975</v>
      </c>
      <c r="E177" s="380">
        <v>-44526</v>
      </c>
      <c r="F177" s="380">
        <f t="shared" si="6"/>
        <v>-45105.379304999988</v>
      </c>
      <c r="G177" s="381">
        <f t="shared" si="7"/>
        <v>2.2186886552787799E-3</v>
      </c>
      <c r="H177" s="380">
        <f t="shared" si="8"/>
        <v>-46034.02670107533</v>
      </c>
      <c r="P177" s="385"/>
      <c r="Q177" s="386"/>
    </row>
    <row r="178" spans="1:17" x14ac:dyDescent="0.35">
      <c r="A178" s="379">
        <v>543</v>
      </c>
      <c r="B178" s="379" t="s">
        <v>261</v>
      </c>
      <c r="C178" s="379">
        <v>35</v>
      </c>
      <c r="D178" s="392">
        <v>-125944.97975</v>
      </c>
      <c r="E178" s="380">
        <v>-137775</v>
      </c>
      <c r="F178" s="380">
        <f t="shared" si="6"/>
        <v>-131859.989875</v>
      </c>
      <c r="G178" s="381">
        <f t="shared" si="7"/>
        <v>6.4860614882005221E-3</v>
      </c>
      <c r="H178" s="380">
        <f t="shared" si="8"/>
        <v>-134574.77551987686</v>
      </c>
      <c r="P178" s="385"/>
      <c r="Q178" s="386"/>
    </row>
    <row r="179" spans="1:17" x14ac:dyDescent="0.35">
      <c r="A179" s="379">
        <v>545</v>
      </c>
      <c r="B179" s="379" t="s">
        <v>260</v>
      </c>
      <c r="C179" s="379">
        <v>15</v>
      </c>
      <c r="D179" s="392">
        <v>-35433.628560000005</v>
      </c>
      <c r="E179" s="380">
        <v>-42200</v>
      </c>
      <c r="F179" s="380">
        <f t="shared" si="6"/>
        <v>-38816.814280000006</v>
      </c>
      <c r="G179" s="381">
        <f t="shared" si="7"/>
        <v>1.9093604089823622E-3</v>
      </c>
      <c r="H179" s="380">
        <f t="shared" si="8"/>
        <v>-39615.990211130382</v>
      </c>
      <c r="P179" s="385"/>
      <c r="Q179" s="386"/>
    </row>
    <row r="180" spans="1:17" x14ac:dyDescent="0.35">
      <c r="A180" s="379">
        <v>560</v>
      </c>
      <c r="B180" s="379" t="s">
        <v>259</v>
      </c>
      <c r="C180" s="379">
        <v>7</v>
      </c>
      <c r="D180" s="392">
        <v>-53785.811720000005</v>
      </c>
      <c r="E180" s="380">
        <v>-57827</v>
      </c>
      <c r="F180" s="380">
        <f t="shared" si="6"/>
        <v>-55806.405859999999</v>
      </c>
      <c r="G180" s="381">
        <f t="shared" si="7"/>
        <v>2.7450614867069734E-3</v>
      </c>
      <c r="H180" s="380">
        <f t="shared" si="8"/>
        <v>-56955.37022488824</v>
      </c>
      <c r="P180" s="385"/>
      <c r="Q180" s="386"/>
    </row>
    <row r="181" spans="1:17" x14ac:dyDescent="0.35">
      <c r="A181" s="379">
        <v>561</v>
      </c>
      <c r="B181" s="379" t="s">
        <v>258</v>
      </c>
      <c r="C181" s="379">
        <v>2</v>
      </c>
      <c r="D181" s="392">
        <v>-4736.3268599999992</v>
      </c>
      <c r="E181" s="380">
        <v>-5061</v>
      </c>
      <c r="F181" s="380">
        <f t="shared" si="6"/>
        <v>-4898.6634299999996</v>
      </c>
      <c r="G181" s="381">
        <f t="shared" si="7"/>
        <v>2.4096037203627361E-4</v>
      </c>
      <c r="H181" s="380">
        <f t="shared" si="8"/>
        <v>-4999.5190509617041</v>
      </c>
      <c r="P181" s="385"/>
      <c r="Q181" s="386"/>
    </row>
    <row r="182" spans="1:17" x14ac:dyDescent="0.35">
      <c r="A182" s="379">
        <v>562</v>
      </c>
      <c r="B182" s="379" t="s">
        <v>257</v>
      </c>
      <c r="C182" s="379">
        <v>6</v>
      </c>
      <c r="D182" s="392">
        <v>-37832.026570000002</v>
      </c>
      <c r="E182" s="380">
        <v>-38889</v>
      </c>
      <c r="F182" s="380">
        <f t="shared" si="6"/>
        <v>-38360.513285000001</v>
      </c>
      <c r="G182" s="381">
        <f t="shared" si="7"/>
        <v>1.8869154177950981E-3</v>
      </c>
      <c r="H182" s="380">
        <f t="shared" si="8"/>
        <v>-39150.294710699702</v>
      </c>
      <c r="P182" s="385"/>
      <c r="Q182" s="386"/>
    </row>
    <row r="183" spans="1:17" x14ac:dyDescent="0.35">
      <c r="A183" s="379">
        <v>563</v>
      </c>
      <c r="B183" s="379" t="s">
        <v>256</v>
      </c>
      <c r="C183" s="379">
        <v>17</v>
      </c>
      <c r="D183" s="392">
        <v>-33839.844239999999</v>
      </c>
      <c r="E183" s="380">
        <v>-33877</v>
      </c>
      <c r="F183" s="380">
        <f t="shared" si="6"/>
        <v>-33858.422120000003</v>
      </c>
      <c r="G183" s="381">
        <f t="shared" si="7"/>
        <v>1.6654620402439849E-3</v>
      </c>
      <c r="H183" s="380">
        <f t="shared" si="8"/>
        <v>-34555.512711442432</v>
      </c>
      <c r="P183" s="385"/>
      <c r="Q183" s="386"/>
    </row>
    <row r="184" spans="1:17" x14ac:dyDescent="0.35">
      <c r="A184" s="379">
        <v>564</v>
      </c>
      <c r="B184" s="379" t="s">
        <v>255</v>
      </c>
      <c r="C184" s="379">
        <v>17</v>
      </c>
      <c r="D184" s="392">
        <v>-683329.52927999978</v>
      </c>
      <c r="E184" s="380">
        <v>-720714</v>
      </c>
      <c r="F184" s="380">
        <f t="shared" si="6"/>
        <v>-702021.76463999995</v>
      </c>
      <c r="G184" s="381">
        <f t="shared" si="7"/>
        <v>3.4531750956651397E-2</v>
      </c>
      <c r="H184" s="380">
        <f t="shared" si="8"/>
        <v>-716475.26650089398</v>
      </c>
      <c r="P184" s="385"/>
      <c r="Q184" s="386"/>
    </row>
    <row r="185" spans="1:17" x14ac:dyDescent="0.35">
      <c r="A185" s="379">
        <v>576</v>
      </c>
      <c r="B185" s="379" t="s">
        <v>254</v>
      </c>
      <c r="C185" s="379">
        <v>7</v>
      </c>
      <c r="D185" s="392">
        <v>-13852.080759999997</v>
      </c>
      <c r="E185" s="380">
        <v>-13853</v>
      </c>
      <c r="F185" s="380">
        <f t="shared" si="6"/>
        <v>-13852.540379999999</v>
      </c>
      <c r="G185" s="381">
        <f t="shared" si="7"/>
        <v>6.8139265563143679E-4</v>
      </c>
      <c r="H185" s="380">
        <f t="shared" si="8"/>
        <v>-14137.741962408363</v>
      </c>
      <c r="P185" s="385"/>
      <c r="Q185" s="386"/>
    </row>
    <row r="186" spans="1:17" x14ac:dyDescent="0.35">
      <c r="A186" s="379">
        <v>577</v>
      </c>
      <c r="B186" s="379" t="s">
        <v>253</v>
      </c>
      <c r="C186" s="379">
        <v>2</v>
      </c>
      <c r="D186" s="392">
        <v>-34202.810450000004</v>
      </c>
      <c r="E186" s="380">
        <v>-37379</v>
      </c>
      <c r="F186" s="380">
        <f t="shared" si="6"/>
        <v>-35790.905225000002</v>
      </c>
      <c r="G186" s="381">
        <f t="shared" si="7"/>
        <v>1.7605189582357184E-3</v>
      </c>
      <c r="H186" s="380">
        <f t="shared" si="8"/>
        <v>-36527.78254323799</v>
      </c>
      <c r="P186" s="385"/>
      <c r="Q186" s="386"/>
    </row>
    <row r="187" spans="1:17" x14ac:dyDescent="0.35">
      <c r="A187" s="379">
        <v>578</v>
      </c>
      <c r="B187" s="379" t="s">
        <v>252</v>
      </c>
      <c r="C187" s="379">
        <v>18</v>
      </c>
      <c r="D187" s="392">
        <v>-16496.766309999995</v>
      </c>
      <c r="E187" s="380">
        <v>-16568</v>
      </c>
      <c r="F187" s="380">
        <f t="shared" si="6"/>
        <v>-16532.383154999996</v>
      </c>
      <c r="G187" s="381">
        <f t="shared" si="7"/>
        <v>8.1321145096000652E-4</v>
      </c>
      <c r="H187" s="380">
        <f t="shared" si="8"/>
        <v>-16872.758400799306</v>
      </c>
      <c r="P187" s="385"/>
      <c r="Q187" s="386"/>
    </row>
    <row r="188" spans="1:17" x14ac:dyDescent="0.35">
      <c r="A188" s="379">
        <v>580</v>
      </c>
      <c r="B188" s="379" t="s">
        <v>251</v>
      </c>
      <c r="C188" s="379">
        <v>9</v>
      </c>
      <c r="D188" s="392">
        <v>-23325.813080000004</v>
      </c>
      <c r="E188" s="380">
        <v>-24888</v>
      </c>
      <c r="F188" s="380">
        <f t="shared" si="6"/>
        <v>-24106.906540000004</v>
      </c>
      <c r="G188" s="381">
        <f t="shared" si="7"/>
        <v>1.1857947073783918E-3</v>
      </c>
      <c r="H188" s="380">
        <f t="shared" si="8"/>
        <v>-24603.229070277914</v>
      </c>
      <c r="P188" s="385"/>
      <c r="Q188" s="386"/>
    </row>
    <row r="189" spans="1:17" x14ac:dyDescent="0.35">
      <c r="A189" s="379">
        <v>581</v>
      </c>
      <c r="B189" s="379" t="s">
        <v>250</v>
      </c>
      <c r="C189" s="379">
        <v>6</v>
      </c>
      <c r="D189" s="392">
        <v>-27896.959150000006</v>
      </c>
      <c r="E189" s="380">
        <v>-28070</v>
      </c>
      <c r="F189" s="380">
        <f t="shared" si="6"/>
        <v>-27983.479575000005</v>
      </c>
      <c r="G189" s="381">
        <f t="shared" si="7"/>
        <v>1.3764794715160633E-3</v>
      </c>
      <c r="H189" s="380">
        <f t="shared" si="8"/>
        <v>-28559.614524774621</v>
      </c>
      <c r="P189" s="385"/>
      <c r="Q189" s="386"/>
    </row>
    <row r="190" spans="1:17" x14ac:dyDescent="0.35">
      <c r="A190" s="379">
        <v>583</v>
      </c>
      <c r="B190" s="379" t="s">
        <v>249</v>
      </c>
      <c r="C190" s="379">
        <v>19</v>
      </c>
      <c r="D190" s="392">
        <v>-5988.5990000000002</v>
      </c>
      <c r="E190" s="380">
        <v>-6722</v>
      </c>
      <c r="F190" s="380">
        <f t="shared" si="6"/>
        <v>-6355.2995000000001</v>
      </c>
      <c r="G190" s="381">
        <f t="shared" si="7"/>
        <v>3.1261084861303564E-4</v>
      </c>
      <c r="H190" s="380">
        <f t="shared" si="8"/>
        <v>-6486.1449207212418</v>
      </c>
      <c r="P190" s="385"/>
      <c r="Q190" s="386"/>
    </row>
    <row r="191" spans="1:17" x14ac:dyDescent="0.35">
      <c r="A191" s="379">
        <v>584</v>
      </c>
      <c r="B191" s="379" t="s">
        <v>248</v>
      </c>
      <c r="C191" s="379">
        <v>16</v>
      </c>
      <c r="D191" s="392">
        <v>-11260.131069999999</v>
      </c>
      <c r="E191" s="380">
        <v>-11760</v>
      </c>
      <c r="F191" s="380">
        <f t="shared" si="6"/>
        <v>-11510.065535</v>
      </c>
      <c r="G191" s="381">
        <f t="shared" si="7"/>
        <v>5.6616865255335394E-4</v>
      </c>
      <c r="H191" s="380">
        <f t="shared" si="8"/>
        <v>-11747.039318447363</v>
      </c>
      <c r="P191" s="385"/>
      <c r="Q191" s="386"/>
    </row>
    <row r="192" spans="1:17" x14ac:dyDescent="0.35">
      <c r="A192" s="379">
        <v>588</v>
      </c>
      <c r="B192" s="379" t="s">
        <v>247</v>
      </c>
      <c r="C192" s="379">
        <v>10</v>
      </c>
      <c r="D192" s="392">
        <v>-9319.979080000001</v>
      </c>
      <c r="E192" s="380">
        <v>-8913</v>
      </c>
      <c r="F192" s="380">
        <f t="shared" si="6"/>
        <v>-9116.4895400000005</v>
      </c>
      <c r="G192" s="381">
        <f t="shared" si="7"/>
        <v>4.4843103483498505E-4</v>
      </c>
      <c r="H192" s="380">
        <f t="shared" si="8"/>
        <v>-9304.1834337908604</v>
      </c>
      <c r="P192" s="385"/>
      <c r="Q192" s="386"/>
    </row>
    <row r="193" spans="1:17" x14ac:dyDescent="0.35">
      <c r="A193" s="379">
        <v>592</v>
      </c>
      <c r="B193" s="379" t="s">
        <v>246</v>
      </c>
      <c r="C193" s="379">
        <v>13</v>
      </c>
      <c r="D193" s="392">
        <v>-13666.92051</v>
      </c>
      <c r="E193" s="380">
        <v>-12771</v>
      </c>
      <c r="F193" s="380">
        <f t="shared" si="6"/>
        <v>-13218.960255</v>
      </c>
      <c r="G193" s="381">
        <f t="shared" si="7"/>
        <v>6.502274807186569E-4</v>
      </c>
      <c r="H193" s="380">
        <f t="shared" si="8"/>
        <v>-13491.117439104832</v>
      </c>
      <c r="P193" s="385"/>
      <c r="Q193" s="386"/>
    </row>
    <row r="194" spans="1:17" x14ac:dyDescent="0.35">
      <c r="A194" s="379">
        <v>593</v>
      </c>
      <c r="B194" s="379" t="s">
        <v>245</v>
      </c>
      <c r="C194" s="379">
        <v>10</v>
      </c>
      <c r="D194" s="392">
        <v>-80195.18869000001</v>
      </c>
      <c r="E194" s="380">
        <v>-85596</v>
      </c>
      <c r="F194" s="380">
        <f t="shared" si="6"/>
        <v>-82895.594345000005</v>
      </c>
      <c r="G194" s="381">
        <f t="shared" si="7"/>
        <v>4.0775516707705767E-3</v>
      </c>
      <c r="H194" s="380">
        <f t="shared" si="8"/>
        <v>-84602.281640855843</v>
      </c>
      <c r="P194" s="385"/>
      <c r="Q194" s="386"/>
    </row>
    <row r="195" spans="1:17" x14ac:dyDescent="0.35">
      <c r="A195" s="379">
        <v>595</v>
      </c>
      <c r="B195" s="379" t="s">
        <v>244</v>
      </c>
      <c r="C195" s="379">
        <v>11</v>
      </c>
      <c r="D195" s="392">
        <v>-22012.982809999998</v>
      </c>
      <c r="E195" s="380">
        <v>-24185</v>
      </c>
      <c r="F195" s="380">
        <f t="shared" si="6"/>
        <v>-23098.991405000001</v>
      </c>
      <c r="G195" s="381">
        <f t="shared" si="7"/>
        <v>1.1362163663919012E-3</v>
      </c>
      <c r="H195" s="380">
        <f t="shared" si="8"/>
        <v>-23574.562579674548</v>
      </c>
      <c r="P195" s="385"/>
      <c r="Q195" s="386"/>
    </row>
    <row r="196" spans="1:17" x14ac:dyDescent="0.35">
      <c r="A196" s="379">
        <v>598</v>
      </c>
      <c r="B196" s="379" t="s">
        <v>243</v>
      </c>
      <c r="C196" s="379">
        <v>15</v>
      </c>
      <c r="D196" s="392">
        <v>-85418.442999999999</v>
      </c>
      <c r="E196" s="380">
        <v>-80995</v>
      </c>
      <c r="F196" s="380">
        <f t="shared" si="6"/>
        <v>-83206.7215</v>
      </c>
      <c r="G196" s="381">
        <f t="shared" si="7"/>
        <v>4.092855705450784E-3</v>
      </c>
      <c r="H196" s="380">
        <f t="shared" si="8"/>
        <v>-84919.814404827324</v>
      </c>
      <c r="P196" s="385"/>
      <c r="Q196" s="386"/>
    </row>
    <row r="197" spans="1:17" x14ac:dyDescent="0.35">
      <c r="A197" s="379">
        <v>599</v>
      </c>
      <c r="B197" s="379" t="s">
        <v>242</v>
      </c>
      <c r="C197" s="379">
        <v>15</v>
      </c>
      <c r="D197" s="392">
        <v>-36195.760909999997</v>
      </c>
      <c r="E197" s="380">
        <v>-38546</v>
      </c>
      <c r="F197" s="380">
        <f t="shared" si="6"/>
        <v>-37370.880454999999</v>
      </c>
      <c r="G197" s="381">
        <f t="shared" si="7"/>
        <v>1.8382363651711232E-3</v>
      </c>
      <c r="H197" s="380">
        <f t="shared" si="8"/>
        <v>-38140.286928425478</v>
      </c>
      <c r="P197" s="385"/>
      <c r="Q197" s="386"/>
    </row>
    <row r="198" spans="1:17" x14ac:dyDescent="0.35">
      <c r="A198" s="379">
        <v>601</v>
      </c>
      <c r="B198" s="379" t="s">
        <v>241</v>
      </c>
      <c r="C198" s="379">
        <v>13</v>
      </c>
      <c r="D198" s="392">
        <v>-18305.29016</v>
      </c>
      <c r="E198" s="380">
        <v>-18870</v>
      </c>
      <c r="F198" s="380">
        <f t="shared" si="6"/>
        <v>-18587.645080000002</v>
      </c>
      <c r="G198" s="381">
        <f t="shared" si="7"/>
        <v>9.1430773674422699E-4</v>
      </c>
      <c r="H198" s="380">
        <f t="shared" si="8"/>
        <v>-18970.334871521191</v>
      </c>
      <c r="P198" s="385"/>
      <c r="Q198" s="386"/>
    </row>
    <row r="199" spans="1:17" x14ac:dyDescent="0.35">
      <c r="A199" s="379">
        <v>604</v>
      </c>
      <c r="B199" s="379" t="s">
        <v>240</v>
      </c>
      <c r="C199" s="379">
        <v>6</v>
      </c>
      <c r="D199" s="392">
        <v>-58370.941330000016</v>
      </c>
      <c r="E199" s="380">
        <v>-58686</v>
      </c>
      <c r="F199" s="380">
        <f t="shared" si="6"/>
        <v>-58528.470665000008</v>
      </c>
      <c r="G199" s="381">
        <f t="shared" si="7"/>
        <v>2.8789571416121011E-3</v>
      </c>
      <c r="H199" s="380">
        <f t="shared" si="8"/>
        <v>-59733.477977138922</v>
      </c>
      <c r="P199" s="385"/>
      <c r="Q199" s="386"/>
    </row>
    <row r="200" spans="1:17" x14ac:dyDescent="0.35">
      <c r="A200" s="379">
        <v>607</v>
      </c>
      <c r="B200" s="379" t="s">
        <v>239</v>
      </c>
      <c r="C200" s="379">
        <v>12</v>
      </c>
      <c r="D200" s="392">
        <v>-18998.753550000001</v>
      </c>
      <c r="E200" s="380">
        <v>-19120</v>
      </c>
      <c r="F200" s="380">
        <f t="shared" si="6"/>
        <v>-19059.376775000001</v>
      </c>
      <c r="G200" s="381">
        <f t="shared" si="7"/>
        <v>9.3751174868601122E-4</v>
      </c>
      <c r="H200" s="380">
        <f t="shared" si="8"/>
        <v>-19451.778765308962</v>
      </c>
      <c r="P200" s="385"/>
      <c r="Q200" s="386"/>
    </row>
    <row r="201" spans="1:17" x14ac:dyDescent="0.35">
      <c r="A201" s="379">
        <v>608</v>
      </c>
      <c r="B201" s="379" t="s">
        <v>238</v>
      </c>
      <c r="C201" s="379">
        <v>4</v>
      </c>
      <c r="D201" s="392">
        <v>-8888.6894699999993</v>
      </c>
      <c r="E201" s="380">
        <v>-9011</v>
      </c>
      <c r="F201" s="380">
        <f t="shared" si="6"/>
        <v>-8949.8447349999988</v>
      </c>
      <c r="G201" s="381">
        <f t="shared" si="7"/>
        <v>4.402339429578824E-4</v>
      </c>
      <c r="H201" s="380">
        <f t="shared" si="8"/>
        <v>-9134.1076796088037</v>
      </c>
      <c r="P201" s="385"/>
      <c r="Q201" s="386"/>
    </row>
    <row r="202" spans="1:17" x14ac:dyDescent="0.35">
      <c r="A202" s="379">
        <v>609</v>
      </c>
      <c r="B202" s="379" t="s">
        <v>237</v>
      </c>
      <c r="C202" s="379">
        <v>4</v>
      </c>
      <c r="D202" s="392">
        <v>-328670.06159999996</v>
      </c>
      <c r="E202" s="380">
        <v>-344258</v>
      </c>
      <c r="F202" s="380">
        <f t="shared" si="6"/>
        <v>-336464.03079999995</v>
      </c>
      <c r="G202" s="381">
        <f t="shared" si="7"/>
        <v>1.6550330349679121E-2</v>
      </c>
      <c r="H202" s="380">
        <f t="shared" si="8"/>
        <v>-343391.2853955687</v>
      </c>
      <c r="P202" s="385"/>
      <c r="Q202" s="386"/>
    </row>
    <row r="203" spans="1:17" x14ac:dyDescent="0.35">
      <c r="A203" s="379">
        <v>611</v>
      </c>
      <c r="B203" s="379" t="s">
        <v>236</v>
      </c>
      <c r="C203" s="379">
        <v>35</v>
      </c>
      <c r="D203" s="392">
        <v>-13451.202870000001</v>
      </c>
      <c r="E203" s="380">
        <v>-14474</v>
      </c>
      <c r="F203" s="380">
        <f t="shared" si="6"/>
        <v>-13962.601435</v>
      </c>
      <c r="G203" s="381">
        <f t="shared" si="7"/>
        <v>6.8680644923829932E-4</v>
      </c>
      <c r="H203" s="380">
        <f t="shared" si="8"/>
        <v>-14250.068997956803</v>
      </c>
      <c r="P203" s="385"/>
      <c r="Q203" s="386"/>
    </row>
    <row r="204" spans="1:17" x14ac:dyDescent="0.35">
      <c r="A204" s="379">
        <v>614</v>
      </c>
      <c r="B204" s="379" t="s">
        <v>235</v>
      </c>
      <c r="C204" s="379">
        <v>19</v>
      </c>
      <c r="D204" s="392">
        <v>-19093.403779999997</v>
      </c>
      <c r="E204" s="380">
        <v>-19821</v>
      </c>
      <c r="F204" s="380">
        <f t="shared" si="6"/>
        <v>-19457.201889999997</v>
      </c>
      <c r="G204" s="381">
        <f t="shared" si="7"/>
        <v>9.5708036961406138E-4</v>
      </c>
      <c r="H204" s="380">
        <f t="shared" si="8"/>
        <v>-19857.794461184909</v>
      </c>
      <c r="P204" s="385"/>
      <c r="Q204" s="386"/>
    </row>
    <row r="205" spans="1:17" x14ac:dyDescent="0.35">
      <c r="A205" s="379">
        <v>615</v>
      </c>
      <c r="B205" s="379" t="s">
        <v>234</v>
      </c>
      <c r="C205" s="379">
        <v>17</v>
      </c>
      <c r="D205" s="392">
        <v>-35734.355090000012</v>
      </c>
      <c r="E205" s="380">
        <v>-36900</v>
      </c>
      <c r="F205" s="380">
        <f t="shared" si="6"/>
        <v>-36317.177545000006</v>
      </c>
      <c r="G205" s="381">
        <f t="shared" si="7"/>
        <v>1.7864057691652036E-3</v>
      </c>
      <c r="H205" s="380">
        <f t="shared" si="8"/>
        <v>-37064.889965993469</v>
      </c>
      <c r="P205" s="385"/>
      <c r="Q205" s="386"/>
    </row>
    <row r="206" spans="1:17" x14ac:dyDescent="0.35">
      <c r="A206" s="379">
        <v>616</v>
      </c>
      <c r="B206" s="379" t="s">
        <v>233</v>
      </c>
      <c r="C206" s="379">
        <v>34</v>
      </c>
      <c r="D206" s="392">
        <v>-6314.7993599999991</v>
      </c>
      <c r="E206" s="380">
        <v>-6751</v>
      </c>
      <c r="F206" s="380">
        <f t="shared" ref="F206:F269" si="9">(D206+E206)/2</f>
        <v>-6532.8996799999995</v>
      </c>
      <c r="G206" s="381">
        <f t="shared" si="7"/>
        <v>3.2134682446808822E-4</v>
      </c>
      <c r="H206" s="380">
        <f t="shared" si="8"/>
        <v>-6667.4016034985325</v>
      </c>
      <c r="P206" s="385"/>
      <c r="Q206" s="386"/>
    </row>
    <row r="207" spans="1:17" x14ac:dyDescent="0.35">
      <c r="A207" s="379">
        <v>619</v>
      </c>
      <c r="B207" s="379" t="s">
        <v>232</v>
      </c>
      <c r="C207" s="379">
        <v>6</v>
      </c>
      <c r="D207" s="392">
        <v>-12668.056769999999</v>
      </c>
      <c r="E207" s="380">
        <v>-12688</v>
      </c>
      <c r="F207" s="380">
        <f t="shared" si="9"/>
        <v>-12678.028385</v>
      </c>
      <c r="G207" s="381">
        <f t="shared" ref="G207:G270" si="10">F207/F$13</f>
        <v>6.2361958113461109E-4</v>
      </c>
      <c r="H207" s="380">
        <f t="shared" ref="H207:H270" si="11">G207*E$13</f>
        <v>-12939.048649733575</v>
      </c>
      <c r="P207" s="385"/>
      <c r="Q207" s="386"/>
    </row>
    <row r="208" spans="1:17" x14ac:dyDescent="0.35">
      <c r="A208" s="379">
        <v>620</v>
      </c>
      <c r="B208" s="379" t="s">
        <v>231</v>
      </c>
      <c r="C208" s="379">
        <v>18</v>
      </c>
      <c r="D208" s="392">
        <v>-15189.925350000001</v>
      </c>
      <c r="E208" s="380">
        <v>-15141</v>
      </c>
      <c r="F208" s="380">
        <f t="shared" si="9"/>
        <v>-15165.462675000001</v>
      </c>
      <c r="G208" s="381">
        <f t="shared" si="10"/>
        <v>7.4597399484336929E-4</v>
      </c>
      <c r="H208" s="380">
        <f t="shared" si="11"/>
        <v>-15477.695221104659</v>
      </c>
      <c r="P208" s="385"/>
      <c r="Q208" s="386"/>
    </row>
    <row r="209" spans="1:17" x14ac:dyDescent="0.35">
      <c r="A209" s="379">
        <v>623</v>
      </c>
      <c r="B209" s="379" t="s">
        <v>230</v>
      </c>
      <c r="C209" s="379">
        <v>10</v>
      </c>
      <c r="D209" s="392">
        <v>-11037.413539999998</v>
      </c>
      <c r="E209" s="380">
        <v>-10861</v>
      </c>
      <c r="F209" s="380">
        <f t="shared" si="9"/>
        <v>-10949.206769999999</v>
      </c>
      <c r="G209" s="381">
        <f t="shared" si="10"/>
        <v>5.3858056886371675E-4</v>
      </c>
      <c r="H209" s="380">
        <f t="shared" si="11"/>
        <v>-11174.63337127733</v>
      </c>
      <c r="P209" s="385"/>
      <c r="Q209" s="386"/>
    </row>
    <row r="210" spans="1:17" x14ac:dyDescent="0.35">
      <c r="A210" s="379">
        <v>624</v>
      </c>
      <c r="B210" s="379" t="s">
        <v>229</v>
      </c>
      <c r="C210" s="379">
        <v>8</v>
      </c>
      <c r="D210" s="392">
        <v>-17049.542119999998</v>
      </c>
      <c r="E210" s="380">
        <v>-16926</v>
      </c>
      <c r="F210" s="380">
        <f t="shared" si="9"/>
        <v>-16987.771059999999</v>
      </c>
      <c r="G210" s="381">
        <f t="shared" si="10"/>
        <v>8.3561152816017054E-4</v>
      </c>
      <c r="H210" s="380">
        <f t="shared" si="11"/>
        <v>-17337.522012171779</v>
      </c>
      <c r="P210" s="385"/>
      <c r="Q210" s="386"/>
    </row>
    <row r="211" spans="1:17" x14ac:dyDescent="0.35">
      <c r="A211" s="379">
        <v>625</v>
      </c>
      <c r="B211" s="379" t="s">
        <v>228</v>
      </c>
      <c r="C211" s="379">
        <v>17</v>
      </c>
      <c r="D211" s="392">
        <v>-11595.286960000001</v>
      </c>
      <c r="E211" s="380">
        <v>-12497</v>
      </c>
      <c r="F211" s="380">
        <f t="shared" si="9"/>
        <v>-12046.143480000001</v>
      </c>
      <c r="G211" s="381">
        <f t="shared" si="10"/>
        <v>5.9253779240414813E-4</v>
      </c>
      <c r="H211" s="380">
        <f t="shared" si="11"/>
        <v>-12294.154248290157</v>
      </c>
      <c r="P211" s="385"/>
      <c r="Q211" s="386"/>
    </row>
    <row r="212" spans="1:17" x14ac:dyDescent="0.35">
      <c r="A212" s="379">
        <v>626</v>
      </c>
      <c r="B212" s="379" t="s">
        <v>227</v>
      </c>
      <c r="C212" s="379">
        <v>17</v>
      </c>
      <c r="D212" s="392">
        <v>-27402.101249999992</v>
      </c>
      <c r="E212" s="380">
        <v>-27201</v>
      </c>
      <c r="F212" s="380">
        <f t="shared" si="9"/>
        <v>-27301.550624999996</v>
      </c>
      <c r="G212" s="381">
        <f t="shared" si="10"/>
        <v>1.3429360660867362E-3</v>
      </c>
      <c r="H212" s="380">
        <f t="shared" si="11"/>
        <v>-27863.645751731692</v>
      </c>
      <c r="P212" s="385"/>
      <c r="Q212" s="386"/>
    </row>
    <row r="213" spans="1:17" x14ac:dyDescent="0.35">
      <c r="A213" s="379">
        <v>630</v>
      </c>
      <c r="B213" s="379" t="s">
        <v>226</v>
      </c>
      <c r="C213" s="379">
        <v>17</v>
      </c>
      <c r="D213" s="392">
        <v>-6788.4439299999995</v>
      </c>
      <c r="E213" s="380">
        <v>-7220</v>
      </c>
      <c r="F213" s="380">
        <f t="shared" si="9"/>
        <v>-7004.2219649999997</v>
      </c>
      <c r="G213" s="381">
        <f t="shared" si="10"/>
        <v>3.4453069793999698E-4</v>
      </c>
      <c r="H213" s="380">
        <f t="shared" si="11"/>
        <v>-7148.4276581912309</v>
      </c>
      <c r="P213" s="385"/>
      <c r="Q213" s="386"/>
    </row>
    <row r="214" spans="1:17" x14ac:dyDescent="0.35">
      <c r="A214" s="379">
        <v>631</v>
      </c>
      <c r="B214" s="379" t="s">
        <v>225</v>
      </c>
      <c r="C214" s="379">
        <v>2</v>
      </c>
      <c r="D214" s="392">
        <v>-6859.0756700000002</v>
      </c>
      <c r="E214" s="380">
        <v>-6368</v>
      </c>
      <c r="F214" s="380">
        <f t="shared" si="9"/>
        <v>-6613.5378350000001</v>
      </c>
      <c r="G214" s="381">
        <f t="shared" si="10"/>
        <v>3.2531333494727801E-4</v>
      </c>
      <c r="H214" s="380">
        <f t="shared" si="11"/>
        <v>-6749.6999687399484</v>
      </c>
      <c r="P214" s="385"/>
      <c r="Q214" s="386"/>
    </row>
    <row r="215" spans="1:17" x14ac:dyDescent="0.35">
      <c r="A215" s="379">
        <v>635</v>
      </c>
      <c r="B215" s="379" t="s">
        <v>224</v>
      </c>
      <c r="C215" s="379">
        <v>6</v>
      </c>
      <c r="D215" s="392">
        <v>-26025.162359999998</v>
      </c>
      <c r="E215" s="380">
        <v>-27100</v>
      </c>
      <c r="F215" s="380">
        <f t="shared" si="9"/>
        <v>-26562.581180000001</v>
      </c>
      <c r="G215" s="381">
        <f t="shared" si="10"/>
        <v>1.3065868955558192E-3</v>
      </c>
      <c r="H215" s="380">
        <f t="shared" si="11"/>
        <v>-27109.462111408386</v>
      </c>
      <c r="P215" s="385"/>
      <c r="Q215" s="386"/>
    </row>
    <row r="216" spans="1:17" x14ac:dyDescent="0.35">
      <c r="A216" s="379">
        <v>636</v>
      </c>
      <c r="B216" s="379" t="s">
        <v>223</v>
      </c>
      <c r="C216" s="379">
        <v>2</v>
      </c>
      <c r="D216" s="392">
        <v>-28382.499600000003</v>
      </c>
      <c r="E216" s="380">
        <v>-30271</v>
      </c>
      <c r="F216" s="380">
        <f t="shared" si="9"/>
        <v>-29326.749800000001</v>
      </c>
      <c r="G216" s="381">
        <f t="shared" si="10"/>
        <v>1.4425535951594686E-3</v>
      </c>
      <c r="H216" s="380">
        <f t="shared" si="11"/>
        <v>-29930.540528661582</v>
      </c>
      <c r="P216" s="385"/>
      <c r="Q216" s="386"/>
    </row>
    <row r="217" spans="1:17" x14ac:dyDescent="0.35">
      <c r="A217" s="379">
        <v>638</v>
      </c>
      <c r="B217" s="379" t="s">
        <v>222</v>
      </c>
      <c r="C217" s="379">
        <v>34</v>
      </c>
      <c r="D217" s="392">
        <v>-161422.49349000002</v>
      </c>
      <c r="E217" s="380">
        <v>-167532</v>
      </c>
      <c r="F217" s="380">
        <f t="shared" si="9"/>
        <v>-164477.24674500001</v>
      </c>
      <c r="G217" s="381">
        <f t="shared" si="10"/>
        <v>8.0904718467619194E-3</v>
      </c>
      <c r="H217" s="380">
        <f t="shared" si="11"/>
        <v>-167863.56938005771</v>
      </c>
      <c r="P217" s="385"/>
      <c r="Q217" s="386"/>
    </row>
    <row r="218" spans="1:17" x14ac:dyDescent="0.35">
      <c r="A218" s="379">
        <v>678</v>
      </c>
      <c r="B218" s="379" t="s">
        <v>221</v>
      </c>
      <c r="C218" s="379">
        <v>17</v>
      </c>
      <c r="D218" s="392">
        <v>-92296.167519999988</v>
      </c>
      <c r="E218" s="380">
        <v>-98954</v>
      </c>
      <c r="F218" s="380">
        <f t="shared" si="9"/>
        <v>-95625.083759999994</v>
      </c>
      <c r="G218" s="381">
        <f t="shared" si="10"/>
        <v>4.703702568684011E-3</v>
      </c>
      <c r="H218" s="380">
        <f t="shared" si="11"/>
        <v>-97593.850820636741</v>
      </c>
      <c r="P218" s="385"/>
      <c r="Q218" s="386"/>
    </row>
    <row r="219" spans="1:17" x14ac:dyDescent="0.35">
      <c r="A219" s="379">
        <v>680</v>
      </c>
      <c r="B219" s="379" t="s">
        <v>220</v>
      </c>
      <c r="C219" s="379">
        <v>2</v>
      </c>
      <c r="D219" s="392">
        <v>-83348.675349999976</v>
      </c>
      <c r="E219" s="380">
        <v>-89772</v>
      </c>
      <c r="F219" s="380">
        <f t="shared" si="9"/>
        <v>-86560.337674999988</v>
      </c>
      <c r="G219" s="381">
        <f t="shared" si="10"/>
        <v>4.2578167428321302E-3</v>
      </c>
      <c r="H219" s="380">
        <f t="shared" si="11"/>
        <v>-88342.476156570861</v>
      </c>
      <c r="P219" s="385"/>
      <c r="Q219" s="386"/>
    </row>
    <row r="220" spans="1:17" x14ac:dyDescent="0.35">
      <c r="A220" s="379">
        <v>681</v>
      </c>
      <c r="B220" s="379" t="s">
        <v>219</v>
      </c>
      <c r="C220" s="379">
        <v>10</v>
      </c>
      <c r="D220" s="392">
        <v>-14963.96644</v>
      </c>
      <c r="E220" s="380">
        <v>-15471</v>
      </c>
      <c r="F220" s="380">
        <f t="shared" si="9"/>
        <v>-15217.48322</v>
      </c>
      <c r="G220" s="381">
        <f t="shared" si="10"/>
        <v>7.4853283360742169E-4</v>
      </c>
      <c r="H220" s="380">
        <f t="shared" si="11"/>
        <v>-15530.786785668202</v>
      </c>
      <c r="P220" s="385"/>
      <c r="Q220" s="386"/>
    </row>
    <row r="221" spans="1:17" x14ac:dyDescent="0.35">
      <c r="A221" s="379">
        <v>683</v>
      </c>
      <c r="B221" s="379" t="s">
        <v>218</v>
      </c>
      <c r="C221" s="379">
        <v>19</v>
      </c>
      <c r="D221" s="392">
        <v>-17606.00605</v>
      </c>
      <c r="E221" s="380">
        <v>-19692</v>
      </c>
      <c r="F221" s="380">
        <f t="shared" si="9"/>
        <v>-18649.003024999998</v>
      </c>
      <c r="G221" s="381">
        <f t="shared" si="10"/>
        <v>9.1732587290847866E-4</v>
      </c>
      <c r="H221" s="380">
        <f t="shared" si="11"/>
        <v>-19032.956078170479</v>
      </c>
      <c r="P221" s="385"/>
      <c r="Q221" s="386"/>
    </row>
    <row r="222" spans="1:17" x14ac:dyDescent="0.35">
      <c r="A222" s="379">
        <v>684</v>
      </c>
      <c r="B222" s="379" t="s">
        <v>217</v>
      </c>
      <c r="C222" s="379">
        <v>4</v>
      </c>
      <c r="D222" s="392">
        <v>-143790.641</v>
      </c>
      <c r="E222" s="380">
        <v>-144974</v>
      </c>
      <c r="F222" s="380">
        <f t="shared" si="9"/>
        <v>-144382.3205</v>
      </c>
      <c r="G222" s="381">
        <f t="shared" si="10"/>
        <v>7.1020224516915829E-3</v>
      </c>
      <c r="H222" s="380">
        <f t="shared" si="11"/>
        <v>-147354.92084252229</v>
      </c>
      <c r="P222" s="385"/>
      <c r="Q222" s="386"/>
    </row>
    <row r="223" spans="1:17" x14ac:dyDescent="0.35">
      <c r="A223" s="379">
        <v>686</v>
      </c>
      <c r="B223" s="379" t="s">
        <v>216</v>
      </c>
      <c r="C223" s="379">
        <v>11</v>
      </c>
      <c r="D223" s="392">
        <v>-15126.022730000004</v>
      </c>
      <c r="E223" s="380">
        <v>-16941</v>
      </c>
      <c r="F223" s="380">
        <f t="shared" si="9"/>
        <v>-16033.511365000002</v>
      </c>
      <c r="G223" s="381">
        <f t="shared" si="10"/>
        <v>7.8867244479342033E-4</v>
      </c>
      <c r="H223" s="380">
        <f t="shared" si="11"/>
        <v>-16363.615640997103</v>
      </c>
      <c r="P223" s="385"/>
      <c r="Q223" s="386"/>
    </row>
    <row r="224" spans="1:17" x14ac:dyDescent="0.35">
      <c r="A224" s="379">
        <v>687</v>
      </c>
      <c r="B224" s="379" t="s">
        <v>215</v>
      </c>
      <c r="C224" s="379">
        <v>11</v>
      </c>
      <c r="D224" s="392">
        <v>-8843.156530000002</v>
      </c>
      <c r="E224" s="380">
        <v>-10298</v>
      </c>
      <c r="F224" s="380">
        <f t="shared" si="9"/>
        <v>-9570.5782650000001</v>
      </c>
      <c r="G224" s="381">
        <f t="shared" si="10"/>
        <v>4.7076720666573214E-4</v>
      </c>
      <c r="H224" s="380">
        <f t="shared" si="11"/>
        <v>-9767.6211171314371</v>
      </c>
      <c r="P224" s="385"/>
      <c r="Q224" s="386"/>
    </row>
    <row r="225" spans="1:17" x14ac:dyDescent="0.35">
      <c r="A225" s="379">
        <v>689</v>
      </c>
      <c r="B225" s="379" t="s">
        <v>214</v>
      </c>
      <c r="C225" s="379">
        <v>9</v>
      </c>
      <c r="D225" s="392">
        <v>-14859.848540000003</v>
      </c>
      <c r="E225" s="380">
        <v>-16212</v>
      </c>
      <c r="F225" s="380">
        <f t="shared" si="9"/>
        <v>-15535.924270000001</v>
      </c>
      <c r="G225" s="381">
        <f t="shared" si="10"/>
        <v>7.6419663149353647E-4</v>
      </c>
      <c r="H225" s="380">
        <f t="shared" si="11"/>
        <v>-15855.784026003868</v>
      </c>
      <c r="P225" s="385"/>
      <c r="Q225" s="386"/>
    </row>
    <row r="226" spans="1:17" x14ac:dyDescent="0.35">
      <c r="A226" s="379">
        <v>691</v>
      </c>
      <c r="B226" s="379" t="s">
        <v>213</v>
      </c>
      <c r="C226" s="379">
        <v>17</v>
      </c>
      <c r="D226" s="392">
        <v>-11656.795920000002</v>
      </c>
      <c r="E226" s="380">
        <v>-12301</v>
      </c>
      <c r="F226" s="380">
        <f t="shared" si="9"/>
        <v>-11978.897960000002</v>
      </c>
      <c r="G226" s="381">
        <f t="shared" si="10"/>
        <v>5.8923005229329659E-4</v>
      </c>
      <c r="H226" s="380">
        <f t="shared" si="11"/>
        <v>-12225.524250917215</v>
      </c>
      <c r="P226" s="385"/>
      <c r="Q226" s="386"/>
    </row>
    <row r="227" spans="1:17" x14ac:dyDescent="0.35">
      <c r="A227" s="379">
        <v>694</v>
      </c>
      <c r="B227" s="379" t="s">
        <v>212</v>
      </c>
      <c r="C227" s="379">
        <v>5</v>
      </c>
      <c r="D227" s="392">
        <v>-100954.60228000001</v>
      </c>
      <c r="E227" s="380">
        <v>-105287</v>
      </c>
      <c r="F227" s="380">
        <f t="shared" si="9"/>
        <v>-103120.80114</v>
      </c>
      <c r="G227" s="381">
        <f t="shared" si="10"/>
        <v>5.0724094362557563E-3</v>
      </c>
      <c r="H227" s="380">
        <f t="shared" si="11"/>
        <v>-105243.89299590305</v>
      </c>
      <c r="P227" s="385"/>
      <c r="Q227" s="386"/>
    </row>
    <row r="228" spans="1:17" x14ac:dyDescent="0.35">
      <c r="A228" s="379">
        <v>697</v>
      </c>
      <c r="B228" s="379" t="s">
        <v>211</v>
      </c>
      <c r="C228" s="379">
        <v>18</v>
      </c>
      <c r="D228" s="392">
        <v>-7522.2393100000018</v>
      </c>
      <c r="E228" s="380">
        <v>-7655</v>
      </c>
      <c r="F228" s="380">
        <f t="shared" si="9"/>
        <v>-7588.6196550000004</v>
      </c>
      <c r="G228" s="381">
        <f t="shared" si="10"/>
        <v>3.7327663789111934E-4</v>
      </c>
      <c r="H228" s="380">
        <f t="shared" si="11"/>
        <v>-7744.8571590628626</v>
      </c>
      <c r="P228" s="385"/>
      <c r="Q228" s="386"/>
    </row>
    <row r="229" spans="1:17" x14ac:dyDescent="0.35">
      <c r="A229" s="379">
        <v>698</v>
      </c>
      <c r="B229" s="379" t="s">
        <v>210</v>
      </c>
      <c r="C229" s="379">
        <v>19</v>
      </c>
      <c r="D229" s="392">
        <v>-228117.81682000001</v>
      </c>
      <c r="E229" s="380">
        <v>-256544</v>
      </c>
      <c r="F229" s="380">
        <f t="shared" si="9"/>
        <v>-242330.90841</v>
      </c>
      <c r="G229" s="381">
        <f t="shared" si="10"/>
        <v>1.1920015873873122E-2</v>
      </c>
      <c r="H229" s="380">
        <f t="shared" si="11"/>
        <v>-247320.11303594519</v>
      </c>
      <c r="P229" s="385"/>
      <c r="Q229" s="386"/>
    </row>
    <row r="230" spans="1:17" x14ac:dyDescent="0.35">
      <c r="A230" s="379">
        <v>700</v>
      </c>
      <c r="B230" s="379" t="s">
        <v>209</v>
      </c>
      <c r="C230" s="379">
        <v>9</v>
      </c>
      <c r="D230" s="392">
        <v>-21714.542650000003</v>
      </c>
      <c r="E230" s="380">
        <v>-22542</v>
      </c>
      <c r="F230" s="380">
        <f t="shared" si="9"/>
        <v>-22128.271325000002</v>
      </c>
      <c r="G230" s="381">
        <f t="shared" si="10"/>
        <v>1.0884676130916808E-3</v>
      </c>
      <c r="H230" s="380">
        <f t="shared" si="11"/>
        <v>-22583.856930580572</v>
      </c>
      <c r="P230" s="385"/>
      <c r="Q230" s="386"/>
    </row>
    <row r="231" spans="1:17" x14ac:dyDescent="0.35">
      <c r="A231" s="379">
        <v>702</v>
      </c>
      <c r="B231" s="379" t="s">
        <v>208</v>
      </c>
      <c r="C231" s="379">
        <v>6</v>
      </c>
      <c r="D231" s="392">
        <v>-18748.998019999999</v>
      </c>
      <c r="E231" s="380">
        <v>-21773</v>
      </c>
      <c r="F231" s="380">
        <f t="shared" si="9"/>
        <v>-20260.99901</v>
      </c>
      <c r="G231" s="381">
        <f t="shared" si="10"/>
        <v>9.9661834886994303E-4</v>
      </c>
      <c r="H231" s="380">
        <f t="shared" si="11"/>
        <v>-20678.140474331634</v>
      </c>
      <c r="P231" s="385"/>
      <c r="Q231" s="386"/>
    </row>
    <row r="232" spans="1:17" x14ac:dyDescent="0.35">
      <c r="A232" s="379">
        <v>704</v>
      </c>
      <c r="B232" s="379" t="s">
        <v>207</v>
      </c>
      <c r="C232" s="379">
        <v>2</v>
      </c>
      <c r="D232" s="392">
        <v>-17503.5818</v>
      </c>
      <c r="E232" s="380">
        <v>-19324</v>
      </c>
      <c r="F232" s="380">
        <f t="shared" si="9"/>
        <v>-18413.7909</v>
      </c>
      <c r="G232" s="381">
        <f t="shared" si="10"/>
        <v>9.0575602289585141E-4</v>
      </c>
      <c r="H232" s="380">
        <f t="shared" si="11"/>
        <v>-18792.901312874084</v>
      </c>
      <c r="P232" s="385"/>
      <c r="Q232" s="386"/>
    </row>
    <row r="233" spans="1:17" x14ac:dyDescent="0.35">
      <c r="A233" s="379">
        <v>707</v>
      </c>
      <c r="B233" s="379" t="s">
        <v>206</v>
      </c>
      <c r="C233" s="379">
        <v>12</v>
      </c>
      <c r="D233" s="392">
        <v>-11448.989659999999</v>
      </c>
      <c r="E233" s="380">
        <v>-10539</v>
      </c>
      <c r="F233" s="380">
        <f t="shared" si="9"/>
        <v>-10993.99483</v>
      </c>
      <c r="G233" s="381">
        <f t="shared" si="10"/>
        <v>5.4078364889862806E-4</v>
      </c>
      <c r="H233" s="380">
        <f t="shared" si="11"/>
        <v>-11220.343545578</v>
      </c>
      <c r="P233" s="385"/>
      <c r="Q233" s="386"/>
    </row>
    <row r="234" spans="1:17" x14ac:dyDescent="0.35">
      <c r="A234" s="379">
        <v>710</v>
      </c>
      <c r="B234" s="379" t="s">
        <v>205</v>
      </c>
      <c r="C234" s="379">
        <v>33</v>
      </c>
      <c r="D234" s="392">
        <v>-102090.22840000001</v>
      </c>
      <c r="E234" s="380">
        <v>-116019</v>
      </c>
      <c r="F234" s="380">
        <f t="shared" si="9"/>
        <v>-109054.61420000001</v>
      </c>
      <c r="G234" s="381">
        <f t="shared" si="10"/>
        <v>5.364287786945243E-3</v>
      </c>
      <c r="H234" s="380">
        <f t="shared" si="11"/>
        <v>-111299.87374702713</v>
      </c>
      <c r="P234" s="385"/>
      <c r="Q234" s="386"/>
    </row>
    <row r="235" spans="1:17" x14ac:dyDescent="0.35">
      <c r="A235" s="379">
        <v>729</v>
      </c>
      <c r="B235" s="379" t="s">
        <v>204</v>
      </c>
      <c r="C235" s="379">
        <v>13</v>
      </c>
      <c r="D235" s="392">
        <v>-40986.165030000004</v>
      </c>
      <c r="E235" s="380">
        <v>-42413</v>
      </c>
      <c r="F235" s="380">
        <f t="shared" si="9"/>
        <v>-41699.582515000002</v>
      </c>
      <c r="G235" s="381">
        <f t="shared" si="10"/>
        <v>2.05116090544961E-3</v>
      </c>
      <c r="H235" s="380">
        <f t="shared" si="11"/>
        <v>-42558.110019183769</v>
      </c>
      <c r="P235" s="385"/>
      <c r="Q235" s="386"/>
    </row>
    <row r="236" spans="1:17" x14ac:dyDescent="0.35">
      <c r="A236" s="379">
        <v>732</v>
      </c>
      <c r="B236" s="379" t="s">
        <v>203</v>
      </c>
      <c r="C236" s="379">
        <v>19</v>
      </c>
      <c r="D236" s="392">
        <v>-22034.571769999999</v>
      </c>
      <c r="E236" s="380">
        <v>-22473</v>
      </c>
      <c r="F236" s="380">
        <f t="shared" si="9"/>
        <v>-22253.785884999998</v>
      </c>
      <c r="G236" s="381">
        <f t="shared" si="10"/>
        <v>1.0946415492082858E-3</v>
      </c>
      <c r="H236" s="380">
        <f t="shared" si="11"/>
        <v>-22711.955634004473</v>
      </c>
      <c r="P236" s="385"/>
      <c r="Q236" s="386"/>
    </row>
    <row r="237" spans="1:17" x14ac:dyDescent="0.35">
      <c r="A237" s="379">
        <v>734</v>
      </c>
      <c r="B237" s="379" t="s">
        <v>202</v>
      </c>
      <c r="C237" s="379">
        <v>2</v>
      </c>
      <c r="D237" s="392">
        <v>-199211.92549000002</v>
      </c>
      <c r="E237" s="380">
        <v>-212771</v>
      </c>
      <c r="F237" s="380">
        <f t="shared" si="9"/>
        <v>-205991.46274500003</v>
      </c>
      <c r="G237" s="381">
        <f t="shared" si="10"/>
        <v>1.013251475807788E-2</v>
      </c>
      <c r="H237" s="380">
        <f t="shared" si="11"/>
        <v>-210232.49648508633</v>
      </c>
      <c r="P237" s="385"/>
      <c r="Q237" s="386"/>
    </row>
    <row r="238" spans="1:17" x14ac:dyDescent="0.35">
      <c r="A238" s="379">
        <v>738</v>
      </c>
      <c r="B238" s="379" t="s">
        <v>201</v>
      </c>
      <c r="C238" s="379">
        <v>2</v>
      </c>
      <c r="D238" s="392">
        <v>-10136.938249999999</v>
      </c>
      <c r="E238" s="380">
        <v>-9991</v>
      </c>
      <c r="F238" s="380">
        <f t="shared" si="9"/>
        <v>-10063.969125</v>
      </c>
      <c r="G238" s="381">
        <f t="shared" si="10"/>
        <v>4.9503661134800013E-4</v>
      </c>
      <c r="H238" s="380">
        <f t="shared" si="11"/>
        <v>-10271.170103378157</v>
      </c>
      <c r="P238" s="385"/>
      <c r="Q238" s="386"/>
    </row>
    <row r="239" spans="1:17" x14ac:dyDescent="0.35">
      <c r="A239" s="379">
        <v>739</v>
      </c>
      <c r="B239" s="379" t="s">
        <v>200</v>
      </c>
      <c r="C239" s="379">
        <v>9</v>
      </c>
      <c r="D239" s="392">
        <v>-14909.923749999998</v>
      </c>
      <c r="E239" s="380">
        <v>-15852</v>
      </c>
      <c r="F239" s="380">
        <f t="shared" si="9"/>
        <v>-15380.961874999999</v>
      </c>
      <c r="G239" s="381">
        <f t="shared" si="10"/>
        <v>7.5657418572145925E-4</v>
      </c>
      <c r="H239" s="380">
        <f t="shared" si="11"/>
        <v>-15697.631203901296</v>
      </c>
      <c r="P239" s="385"/>
      <c r="Q239" s="386"/>
    </row>
    <row r="240" spans="1:17" x14ac:dyDescent="0.35">
      <c r="A240" s="379">
        <v>740</v>
      </c>
      <c r="B240" s="379" t="s">
        <v>199</v>
      </c>
      <c r="C240" s="379">
        <v>10</v>
      </c>
      <c r="D240" s="392">
        <v>-151709.09509000005</v>
      </c>
      <c r="E240" s="380">
        <v>-148042</v>
      </c>
      <c r="F240" s="380">
        <f t="shared" si="9"/>
        <v>-149875.54754500004</v>
      </c>
      <c r="G240" s="381">
        <f t="shared" si="10"/>
        <v>7.3722288153982088E-3</v>
      </c>
      <c r="H240" s="380">
        <f t="shared" si="11"/>
        <v>-152961.24461944192</v>
      </c>
      <c r="P240" s="385"/>
      <c r="Q240" s="386"/>
    </row>
    <row r="241" spans="1:17" x14ac:dyDescent="0.35">
      <c r="A241" s="379">
        <v>742</v>
      </c>
      <c r="B241" s="379" t="s">
        <v>198</v>
      </c>
      <c r="C241" s="379">
        <v>19</v>
      </c>
      <c r="D241" s="392">
        <v>-5317.5141899999999</v>
      </c>
      <c r="E241" s="380">
        <v>-5462</v>
      </c>
      <c r="F241" s="380">
        <f t="shared" si="9"/>
        <v>-5389.7570949999999</v>
      </c>
      <c r="G241" s="381">
        <f t="shared" si="10"/>
        <v>2.6511677998591247E-4</v>
      </c>
      <c r="H241" s="380">
        <f t="shared" si="11"/>
        <v>-5500.7235466488273</v>
      </c>
      <c r="P241" s="385"/>
      <c r="Q241" s="386"/>
    </row>
    <row r="242" spans="1:17" x14ac:dyDescent="0.35">
      <c r="A242" s="379">
        <v>743</v>
      </c>
      <c r="B242" s="379" t="s">
        <v>197</v>
      </c>
      <c r="C242" s="379">
        <v>14</v>
      </c>
      <c r="D242" s="392">
        <v>-231968.74738999995</v>
      </c>
      <c r="E242" s="380">
        <v>-226881</v>
      </c>
      <c r="F242" s="380">
        <f t="shared" si="9"/>
        <v>-229424.87369499996</v>
      </c>
      <c r="G242" s="381">
        <f t="shared" si="10"/>
        <v>1.1285180888600522E-2</v>
      </c>
      <c r="H242" s="380">
        <f t="shared" si="11"/>
        <v>-234148.36377167376</v>
      </c>
      <c r="P242" s="385"/>
      <c r="Q242" s="386"/>
    </row>
    <row r="243" spans="1:17" x14ac:dyDescent="0.35">
      <c r="A243" s="379">
        <v>746</v>
      </c>
      <c r="B243" s="379" t="s">
        <v>196</v>
      </c>
      <c r="C243" s="379">
        <v>17</v>
      </c>
      <c r="D243" s="392">
        <v>-19999.788759999999</v>
      </c>
      <c r="E243" s="380">
        <v>-20643</v>
      </c>
      <c r="F243" s="380">
        <f t="shared" si="9"/>
        <v>-20321.394379999998</v>
      </c>
      <c r="G243" s="381">
        <f t="shared" si="10"/>
        <v>9.9958913692926236E-4</v>
      </c>
      <c r="H243" s="380">
        <f t="shared" si="11"/>
        <v>-20739.779288105961</v>
      </c>
      <c r="P243" s="385"/>
      <c r="Q243" s="386"/>
    </row>
    <row r="244" spans="1:17" x14ac:dyDescent="0.35">
      <c r="A244" s="379">
        <v>747</v>
      </c>
      <c r="B244" s="379" t="s">
        <v>195</v>
      </c>
      <c r="C244" s="379">
        <v>4</v>
      </c>
      <c r="D244" s="392">
        <v>-5742.0778800000007</v>
      </c>
      <c r="E244" s="380">
        <v>-6126</v>
      </c>
      <c r="F244" s="380">
        <f t="shared" si="9"/>
        <v>-5934.0389400000004</v>
      </c>
      <c r="G244" s="381">
        <f t="shared" si="10"/>
        <v>2.9188946150157023E-4</v>
      </c>
      <c r="H244" s="380">
        <f t="shared" si="11"/>
        <v>-6056.2112816308754</v>
      </c>
      <c r="P244" s="385"/>
      <c r="Q244" s="386"/>
    </row>
    <row r="245" spans="1:17" x14ac:dyDescent="0.35">
      <c r="A245" s="379">
        <v>748</v>
      </c>
      <c r="B245" s="379" t="s">
        <v>194</v>
      </c>
      <c r="C245" s="379">
        <v>17</v>
      </c>
      <c r="D245" s="392">
        <v>-22995.724569999995</v>
      </c>
      <c r="E245" s="380">
        <v>-20257</v>
      </c>
      <c r="F245" s="380">
        <f t="shared" si="9"/>
        <v>-21626.362284999996</v>
      </c>
      <c r="G245" s="381">
        <f t="shared" si="10"/>
        <v>1.0637792076245655E-3</v>
      </c>
      <c r="H245" s="380">
        <f t="shared" si="11"/>
        <v>-22071.614388673603</v>
      </c>
      <c r="P245" s="385"/>
      <c r="Q245" s="386"/>
    </row>
    <row r="246" spans="1:17" x14ac:dyDescent="0.35">
      <c r="A246" s="379">
        <v>749</v>
      </c>
      <c r="B246" s="379" t="s">
        <v>193</v>
      </c>
      <c r="C246" s="379">
        <v>11</v>
      </c>
      <c r="D246" s="392">
        <v>-75990.931269999957</v>
      </c>
      <c r="E246" s="380">
        <v>-83823</v>
      </c>
      <c r="F246" s="380">
        <f t="shared" si="9"/>
        <v>-79906.965634999971</v>
      </c>
      <c r="G246" s="381">
        <f t="shared" si="10"/>
        <v>3.9305440030403E-3</v>
      </c>
      <c r="H246" s="380">
        <f t="shared" si="11"/>
        <v>-81552.121860457075</v>
      </c>
      <c r="P246" s="385"/>
      <c r="Q246" s="386"/>
    </row>
    <row r="247" spans="1:17" x14ac:dyDescent="0.35">
      <c r="A247" s="379">
        <v>751</v>
      </c>
      <c r="B247" s="379" t="s">
        <v>192</v>
      </c>
      <c r="C247" s="379">
        <v>19</v>
      </c>
      <c r="D247" s="392">
        <v>-12528.495720000003</v>
      </c>
      <c r="E247" s="380">
        <v>-13226</v>
      </c>
      <c r="F247" s="380">
        <f t="shared" si="9"/>
        <v>-12877.247860000001</v>
      </c>
      <c r="G247" s="381">
        <f t="shared" si="10"/>
        <v>6.3341898856458258E-4</v>
      </c>
      <c r="H247" s="380">
        <f t="shared" si="11"/>
        <v>-13142.369734110483</v>
      </c>
      <c r="P247" s="385"/>
      <c r="Q247" s="386"/>
    </row>
    <row r="248" spans="1:17" x14ac:dyDescent="0.35">
      <c r="A248" s="379">
        <v>753</v>
      </c>
      <c r="B248" s="379" t="s">
        <v>191</v>
      </c>
      <c r="C248" s="379">
        <v>34</v>
      </c>
      <c r="D248" s="392">
        <v>-59890.013310000002</v>
      </c>
      <c r="E248" s="380">
        <v>-61719</v>
      </c>
      <c r="F248" s="380">
        <f t="shared" si="9"/>
        <v>-60804.506655000005</v>
      </c>
      <c r="G248" s="381">
        <f t="shared" si="10"/>
        <v>2.990913083626747E-3</v>
      </c>
      <c r="H248" s="380">
        <f t="shared" si="11"/>
        <v>-62056.373896665173</v>
      </c>
      <c r="P248" s="385"/>
      <c r="Q248" s="386"/>
    </row>
    <row r="249" spans="1:17" x14ac:dyDescent="0.35">
      <c r="A249" s="379">
        <v>755</v>
      </c>
      <c r="B249" s="379" t="s">
        <v>190</v>
      </c>
      <c r="C249" s="379">
        <v>33</v>
      </c>
      <c r="D249" s="392">
        <v>-18612.330360000004</v>
      </c>
      <c r="E249" s="380">
        <v>-19119</v>
      </c>
      <c r="F249" s="380">
        <f t="shared" si="9"/>
        <v>-18865.665180000004</v>
      </c>
      <c r="G249" s="381">
        <f t="shared" si="10"/>
        <v>9.2798326838399966E-4</v>
      </c>
      <c r="H249" s="380">
        <f t="shared" si="11"/>
        <v>-19254.078959344813</v>
      </c>
      <c r="P249" s="385"/>
      <c r="Q249" s="386"/>
    </row>
    <row r="250" spans="1:17" x14ac:dyDescent="0.35">
      <c r="A250" s="379">
        <v>758</v>
      </c>
      <c r="B250" s="379" t="s">
        <v>189</v>
      </c>
      <c r="C250" s="379">
        <v>19</v>
      </c>
      <c r="D250" s="392">
        <v>-40900.343770000014</v>
      </c>
      <c r="E250" s="380">
        <v>-43498</v>
      </c>
      <c r="F250" s="380">
        <f t="shared" si="9"/>
        <v>-42199.171885000003</v>
      </c>
      <c r="G250" s="381">
        <f t="shared" si="10"/>
        <v>2.075735208661245E-3</v>
      </c>
      <c r="H250" s="380">
        <f t="shared" si="11"/>
        <v>-43067.985132806942</v>
      </c>
      <c r="P250" s="385"/>
      <c r="Q250" s="386"/>
    </row>
    <row r="251" spans="1:17" x14ac:dyDescent="0.35">
      <c r="A251" s="379">
        <v>759</v>
      </c>
      <c r="B251" s="379" t="s">
        <v>188</v>
      </c>
      <c r="C251" s="379">
        <v>14</v>
      </c>
      <c r="D251" s="392">
        <v>-9225.7498400000022</v>
      </c>
      <c r="E251" s="380">
        <v>-9172</v>
      </c>
      <c r="F251" s="380">
        <f t="shared" si="9"/>
        <v>-9198.874920000002</v>
      </c>
      <c r="G251" s="381">
        <f t="shared" si="10"/>
        <v>4.5248348957061283E-4</v>
      </c>
      <c r="H251" s="380">
        <f t="shared" si="11"/>
        <v>-9388.2649965919045</v>
      </c>
      <c r="P251" s="385"/>
      <c r="Q251" s="386"/>
    </row>
    <row r="252" spans="1:17" x14ac:dyDescent="0.35">
      <c r="A252" s="379">
        <v>761</v>
      </c>
      <c r="B252" s="379" t="s">
        <v>187</v>
      </c>
      <c r="C252" s="379">
        <v>2</v>
      </c>
      <c r="D252" s="392">
        <v>-35484.373149999999</v>
      </c>
      <c r="E252" s="380">
        <v>-34957</v>
      </c>
      <c r="F252" s="380">
        <f t="shared" si="9"/>
        <v>-35220.686575</v>
      </c>
      <c r="G252" s="381">
        <f t="shared" si="10"/>
        <v>1.7324704711311405E-3</v>
      </c>
      <c r="H252" s="380">
        <f t="shared" si="11"/>
        <v>-35945.824006052128</v>
      </c>
      <c r="P252" s="385"/>
      <c r="Q252" s="386"/>
    </row>
    <row r="253" spans="1:17" x14ac:dyDescent="0.35">
      <c r="A253" s="379">
        <v>762</v>
      </c>
      <c r="B253" s="379" t="s">
        <v>186</v>
      </c>
      <c r="C253" s="379">
        <v>11</v>
      </c>
      <c r="D253" s="392">
        <v>-17075.603719999999</v>
      </c>
      <c r="E253" s="380">
        <v>-18236</v>
      </c>
      <c r="F253" s="380">
        <f t="shared" si="9"/>
        <v>-17655.80186</v>
      </c>
      <c r="G253" s="381">
        <f t="shared" si="10"/>
        <v>8.6847129744211315E-4</v>
      </c>
      <c r="H253" s="380">
        <f t="shared" si="11"/>
        <v>-18019.306494603385</v>
      </c>
      <c r="P253" s="385"/>
      <c r="Q253" s="386"/>
    </row>
    <row r="254" spans="1:17" x14ac:dyDescent="0.35">
      <c r="A254" s="379">
        <v>765</v>
      </c>
      <c r="B254" s="379" t="s">
        <v>185</v>
      </c>
      <c r="C254" s="379">
        <v>18</v>
      </c>
      <c r="D254" s="392">
        <v>-43681.755089999999</v>
      </c>
      <c r="E254" s="380">
        <v>-45155</v>
      </c>
      <c r="F254" s="380">
        <f t="shared" si="9"/>
        <v>-44418.377544999996</v>
      </c>
      <c r="G254" s="381">
        <f t="shared" si="10"/>
        <v>2.1848957233811962E-3</v>
      </c>
      <c r="H254" s="380">
        <f t="shared" si="11"/>
        <v>-45332.880677012967</v>
      </c>
      <c r="P254" s="385"/>
      <c r="Q254" s="386"/>
    </row>
    <row r="255" spans="1:17" x14ac:dyDescent="0.35">
      <c r="A255" s="379">
        <v>768</v>
      </c>
      <c r="B255" s="379" t="s">
        <v>184</v>
      </c>
      <c r="C255" s="379">
        <v>10</v>
      </c>
      <c r="D255" s="392">
        <v>-12414.723739999999</v>
      </c>
      <c r="E255" s="380">
        <v>-12500</v>
      </c>
      <c r="F255" s="380">
        <f t="shared" si="9"/>
        <v>-12457.361870000001</v>
      </c>
      <c r="G255" s="381">
        <f t="shared" si="10"/>
        <v>6.1276521518149895E-4</v>
      </c>
      <c r="H255" s="380">
        <f t="shared" si="11"/>
        <v>-12713.838965211155</v>
      </c>
      <c r="P255" s="385"/>
      <c r="Q255" s="386"/>
    </row>
    <row r="256" spans="1:17" x14ac:dyDescent="0.35">
      <c r="A256" s="379">
        <v>777</v>
      </c>
      <c r="B256" s="379" t="s">
        <v>183</v>
      </c>
      <c r="C256" s="379">
        <v>18</v>
      </c>
      <c r="D256" s="392">
        <v>-38636.72724</v>
      </c>
      <c r="E256" s="380">
        <v>-41300</v>
      </c>
      <c r="F256" s="380">
        <f t="shared" si="9"/>
        <v>-39968.363620000004</v>
      </c>
      <c r="G256" s="381">
        <f t="shared" si="10"/>
        <v>1.9660039733646827E-3</v>
      </c>
      <c r="H256" s="380">
        <f t="shared" si="11"/>
        <v>-40791.248104578342</v>
      </c>
      <c r="P256" s="385"/>
      <c r="Q256" s="386"/>
    </row>
    <row r="257" spans="1:17" x14ac:dyDescent="0.35">
      <c r="A257" s="379">
        <v>778</v>
      </c>
      <c r="B257" s="379" t="s">
        <v>182</v>
      </c>
      <c r="C257" s="379">
        <v>11</v>
      </c>
      <c r="D257" s="392">
        <v>-33404.704340000004</v>
      </c>
      <c r="E257" s="380">
        <v>-36036</v>
      </c>
      <c r="F257" s="380">
        <f t="shared" si="9"/>
        <v>-34720.352169999998</v>
      </c>
      <c r="G257" s="381">
        <f t="shared" si="10"/>
        <v>1.7078595203903692E-3</v>
      </c>
      <c r="H257" s="380">
        <f t="shared" si="11"/>
        <v>-35435.188518353578</v>
      </c>
      <c r="P257" s="385"/>
      <c r="Q257" s="386"/>
    </row>
    <row r="258" spans="1:17" x14ac:dyDescent="0.35">
      <c r="A258" s="379">
        <v>781</v>
      </c>
      <c r="B258" s="379" t="s">
        <v>181</v>
      </c>
      <c r="C258" s="379">
        <v>7</v>
      </c>
      <c r="D258" s="392">
        <v>-16826.641869999999</v>
      </c>
      <c r="E258" s="380">
        <v>-18466</v>
      </c>
      <c r="F258" s="380">
        <f t="shared" si="9"/>
        <v>-17646.320935</v>
      </c>
      <c r="G258" s="381">
        <f t="shared" si="10"/>
        <v>8.6800494019020284E-4</v>
      </c>
      <c r="H258" s="380">
        <f t="shared" si="11"/>
        <v>-18009.630372568146</v>
      </c>
      <c r="P258" s="385"/>
      <c r="Q258" s="386"/>
    </row>
    <row r="259" spans="1:17" x14ac:dyDescent="0.35">
      <c r="A259" s="379">
        <v>783</v>
      </c>
      <c r="B259" s="379" t="s">
        <v>180</v>
      </c>
      <c r="C259" s="379">
        <v>4</v>
      </c>
      <c r="D259" s="392">
        <v>-26133.491690000003</v>
      </c>
      <c r="E259" s="380">
        <v>-27480</v>
      </c>
      <c r="F259" s="380">
        <f t="shared" si="9"/>
        <v>-26806.745845000001</v>
      </c>
      <c r="G259" s="381">
        <f t="shared" si="10"/>
        <v>1.3185971120888036E-3</v>
      </c>
      <c r="H259" s="380">
        <f t="shared" si="11"/>
        <v>-27358.653735140571</v>
      </c>
      <c r="P259" s="385"/>
      <c r="Q259" s="386"/>
    </row>
    <row r="260" spans="1:17" x14ac:dyDescent="0.35">
      <c r="A260" s="379">
        <v>785</v>
      </c>
      <c r="B260" s="379" t="s">
        <v>179</v>
      </c>
      <c r="C260" s="379">
        <v>17</v>
      </c>
      <c r="D260" s="392">
        <v>-13787.945070000002</v>
      </c>
      <c r="E260" s="380">
        <v>-15032</v>
      </c>
      <c r="F260" s="380">
        <f t="shared" si="9"/>
        <v>-14409.972535000001</v>
      </c>
      <c r="G260" s="381">
        <f t="shared" si="10"/>
        <v>7.0881218779018777E-4</v>
      </c>
      <c r="H260" s="380">
        <f t="shared" si="11"/>
        <v>-14706.650751175905</v>
      </c>
      <c r="P260" s="385"/>
      <c r="Q260" s="386"/>
    </row>
    <row r="261" spans="1:17" x14ac:dyDescent="0.35">
      <c r="A261" s="379">
        <v>790</v>
      </c>
      <c r="B261" s="379" t="s">
        <v>178</v>
      </c>
      <c r="C261" s="379">
        <v>6</v>
      </c>
      <c r="D261" s="392">
        <v>-98904.93574999999</v>
      </c>
      <c r="E261" s="380">
        <v>-102980</v>
      </c>
      <c r="F261" s="380">
        <f t="shared" si="9"/>
        <v>-100942.467875</v>
      </c>
      <c r="G261" s="381">
        <f t="shared" si="10"/>
        <v>4.9652593939117796E-3</v>
      </c>
      <c r="H261" s="380">
        <f t="shared" si="11"/>
        <v>-103020.71134373735</v>
      </c>
      <c r="P261" s="385"/>
      <c r="Q261" s="386"/>
    </row>
    <row r="262" spans="1:17" x14ac:dyDescent="0.35">
      <c r="A262" s="379">
        <v>791</v>
      </c>
      <c r="B262" s="379" t="s">
        <v>177</v>
      </c>
      <c r="C262" s="379">
        <v>17</v>
      </c>
      <c r="D262" s="392">
        <v>-24218.960560000003</v>
      </c>
      <c r="E262" s="380">
        <v>-24134</v>
      </c>
      <c r="F262" s="380">
        <f t="shared" si="9"/>
        <v>-24176.480280000003</v>
      </c>
      <c r="G262" s="381">
        <f t="shared" si="10"/>
        <v>1.1892169703107025E-3</v>
      </c>
      <c r="H262" s="380">
        <f t="shared" si="11"/>
        <v>-24674.235221965431</v>
      </c>
      <c r="P262" s="385"/>
      <c r="Q262" s="386"/>
    </row>
    <row r="263" spans="1:17" x14ac:dyDescent="0.35">
      <c r="A263" s="379">
        <v>831</v>
      </c>
      <c r="B263" s="379" t="s">
        <v>176</v>
      </c>
      <c r="C263" s="379">
        <v>9</v>
      </c>
      <c r="D263" s="392">
        <v>-14803.316339999998</v>
      </c>
      <c r="E263" s="380">
        <v>-15622</v>
      </c>
      <c r="F263" s="380">
        <f t="shared" si="9"/>
        <v>-15212.658169999999</v>
      </c>
      <c r="G263" s="381">
        <f t="shared" si="10"/>
        <v>7.4829549420664268E-4</v>
      </c>
      <c r="H263" s="380">
        <f t="shared" si="11"/>
        <v>-15525.862395629661</v>
      </c>
      <c r="P263" s="385"/>
      <c r="Q263" s="386"/>
    </row>
    <row r="264" spans="1:17" x14ac:dyDescent="0.35">
      <c r="A264" s="379">
        <v>832</v>
      </c>
      <c r="B264" s="379" t="s">
        <v>175</v>
      </c>
      <c r="C264" s="379">
        <v>17</v>
      </c>
      <c r="D264" s="392">
        <v>-17499.985040000007</v>
      </c>
      <c r="E264" s="380">
        <v>-18351</v>
      </c>
      <c r="F264" s="380">
        <f t="shared" si="9"/>
        <v>-17925.492520000003</v>
      </c>
      <c r="G264" s="381">
        <f t="shared" si="10"/>
        <v>8.8173711222953746E-4</v>
      </c>
      <c r="H264" s="380">
        <f t="shared" si="11"/>
        <v>-18294.549652620561</v>
      </c>
      <c r="P264" s="385"/>
      <c r="Q264" s="386"/>
    </row>
    <row r="265" spans="1:17" x14ac:dyDescent="0.35">
      <c r="A265" s="379">
        <v>833</v>
      </c>
      <c r="B265" s="379" t="s">
        <v>174</v>
      </c>
      <c r="C265" s="379">
        <v>2</v>
      </c>
      <c r="D265" s="392">
        <v>-6484.3861399999996</v>
      </c>
      <c r="E265" s="380">
        <v>-7056</v>
      </c>
      <c r="F265" s="380">
        <f t="shared" si="9"/>
        <v>-6770.1930699999994</v>
      </c>
      <c r="G265" s="381">
        <f t="shared" si="10"/>
        <v>3.3301904983184394E-4</v>
      </c>
      <c r="H265" s="380">
        <f t="shared" si="11"/>
        <v>-6909.580483702247</v>
      </c>
      <c r="P265" s="385"/>
      <c r="Q265" s="386"/>
    </row>
    <row r="266" spans="1:17" x14ac:dyDescent="0.35">
      <c r="A266" s="379">
        <v>834</v>
      </c>
      <c r="B266" s="379" t="s">
        <v>173</v>
      </c>
      <c r="C266" s="379">
        <v>5</v>
      </c>
      <c r="D266" s="392">
        <v>-21097.125270000004</v>
      </c>
      <c r="E266" s="380">
        <v>-22264</v>
      </c>
      <c r="F266" s="380">
        <f t="shared" si="9"/>
        <v>-21680.562635000002</v>
      </c>
      <c r="G266" s="381">
        <f t="shared" si="10"/>
        <v>1.0664452688241401E-3</v>
      </c>
      <c r="H266" s="380">
        <f t="shared" si="11"/>
        <v>-22126.930636924983</v>
      </c>
      <c r="P266" s="385"/>
      <c r="Q266" s="386"/>
    </row>
    <row r="267" spans="1:17" x14ac:dyDescent="0.35">
      <c r="A267" s="379">
        <v>837</v>
      </c>
      <c r="B267" s="379" t="s">
        <v>172</v>
      </c>
      <c r="C267" s="379">
        <v>6</v>
      </c>
      <c r="D267" s="392">
        <v>-856262.24288999999</v>
      </c>
      <c r="E267" s="380">
        <v>-894563</v>
      </c>
      <c r="F267" s="380">
        <f t="shared" si="9"/>
        <v>-875412.62144499994</v>
      </c>
      <c r="G267" s="381">
        <f t="shared" si="10"/>
        <v>4.3060674398819998E-2</v>
      </c>
      <c r="H267" s="380">
        <f t="shared" si="11"/>
        <v>-893435.96287173452</v>
      </c>
      <c r="P267" s="385"/>
      <c r="Q267" s="386"/>
    </row>
    <row r="268" spans="1:17" x14ac:dyDescent="0.35">
      <c r="A268" s="379">
        <v>844</v>
      </c>
      <c r="B268" s="379" t="s">
        <v>171</v>
      </c>
      <c r="C268" s="379">
        <v>11</v>
      </c>
      <c r="D268" s="392">
        <v>-8220.1224199999997</v>
      </c>
      <c r="E268" s="380">
        <v>-8719</v>
      </c>
      <c r="F268" s="380">
        <f t="shared" si="9"/>
        <v>-8469.5612099999998</v>
      </c>
      <c r="G268" s="381">
        <f t="shared" si="10"/>
        <v>4.1660927502128718E-4</v>
      </c>
      <c r="H268" s="380">
        <f t="shared" si="11"/>
        <v>-8643.9358873612728</v>
      </c>
      <c r="P268" s="385"/>
      <c r="Q268" s="386"/>
    </row>
    <row r="269" spans="1:17" x14ac:dyDescent="0.35">
      <c r="A269" s="379">
        <v>845</v>
      </c>
      <c r="B269" s="379" t="s">
        <v>170</v>
      </c>
      <c r="C269" s="379">
        <v>19</v>
      </c>
      <c r="D269" s="392">
        <v>-13139.993480000001</v>
      </c>
      <c r="E269" s="380">
        <v>-13484</v>
      </c>
      <c r="F269" s="380">
        <f t="shared" si="9"/>
        <v>-13311.996740000001</v>
      </c>
      <c r="G269" s="381">
        <f t="shared" si="10"/>
        <v>6.5480385269417495E-4</v>
      </c>
      <c r="H269" s="380">
        <f t="shared" si="11"/>
        <v>-13586.069396069961</v>
      </c>
      <c r="P269" s="385"/>
      <c r="Q269" s="386"/>
    </row>
    <row r="270" spans="1:17" x14ac:dyDescent="0.35">
      <c r="A270" s="379">
        <v>846</v>
      </c>
      <c r="B270" s="379" t="s">
        <v>169</v>
      </c>
      <c r="C270" s="379">
        <v>14</v>
      </c>
      <c r="D270" s="392">
        <v>-22026.439100000003</v>
      </c>
      <c r="E270" s="380">
        <v>-22186</v>
      </c>
      <c r="F270" s="380">
        <f t="shared" ref="F270:F306" si="12">(D270+E270)/2</f>
        <v>-22106.219550000002</v>
      </c>
      <c r="G270" s="381">
        <f t="shared" si="10"/>
        <v>1.0873829082565785E-3</v>
      </c>
      <c r="H270" s="380">
        <f t="shared" si="11"/>
        <v>-22561.351144911601</v>
      </c>
      <c r="P270" s="385"/>
      <c r="Q270" s="386"/>
    </row>
    <row r="271" spans="1:17" x14ac:dyDescent="0.35">
      <c r="A271" s="379">
        <v>848</v>
      </c>
      <c r="B271" s="379" t="s">
        <v>168</v>
      </c>
      <c r="C271" s="379">
        <v>12</v>
      </c>
      <c r="D271" s="392">
        <v>-19349.244449999998</v>
      </c>
      <c r="E271" s="380">
        <v>-18934</v>
      </c>
      <c r="F271" s="380">
        <f t="shared" si="12"/>
        <v>-19141.622224999999</v>
      </c>
      <c r="G271" s="381">
        <f t="shared" ref="G271:G306" si="13">F271/F$13</f>
        <v>9.4155732040439527E-4</v>
      </c>
      <c r="H271" s="380">
        <f t="shared" ref="H271:H306" si="14">G271*E$13</f>
        <v>-19535.717517175795</v>
      </c>
      <c r="P271" s="385"/>
      <c r="Q271" s="386"/>
    </row>
    <row r="272" spans="1:17" x14ac:dyDescent="0.35">
      <c r="A272" s="379">
        <v>849</v>
      </c>
      <c r="B272" s="379" t="s">
        <v>167</v>
      </c>
      <c r="C272" s="379">
        <v>16</v>
      </c>
      <c r="D272" s="392">
        <v>-11140.445659999999</v>
      </c>
      <c r="E272" s="380">
        <v>-11423</v>
      </c>
      <c r="F272" s="380">
        <f t="shared" si="12"/>
        <v>-11281.722829999999</v>
      </c>
      <c r="G272" s="381">
        <f t="shared" si="13"/>
        <v>5.5493670246435395E-4</v>
      </c>
      <c r="H272" s="380">
        <f t="shared" si="14"/>
        <v>-11513.995403487965</v>
      </c>
      <c r="P272" s="385"/>
      <c r="Q272" s="386"/>
    </row>
    <row r="273" spans="1:17" x14ac:dyDescent="0.35">
      <c r="A273" s="379">
        <v>850</v>
      </c>
      <c r="B273" s="379" t="s">
        <v>166</v>
      </c>
      <c r="C273" s="379">
        <v>13</v>
      </c>
      <c r="D273" s="392">
        <v>-8501.9894499999991</v>
      </c>
      <c r="E273" s="380">
        <v>-8948</v>
      </c>
      <c r="F273" s="380">
        <f t="shared" si="12"/>
        <v>-8724.9947250000005</v>
      </c>
      <c r="G273" s="381">
        <f t="shared" si="13"/>
        <v>4.2917379505505752E-4</v>
      </c>
      <c r="H273" s="380">
        <f t="shared" si="14"/>
        <v>-8904.6283686360293</v>
      </c>
      <c r="P273" s="385"/>
      <c r="Q273" s="386"/>
    </row>
    <row r="274" spans="1:17" x14ac:dyDescent="0.35">
      <c r="A274" s="379">
        <v>851</v>
      </c>
      <c r="B274" s="379" t="s">
        <v>165</v>
      </c>
      <c r="C274" s="379">
        <v>19</v>
      </c>
      <c r="D274" s="392">
        <v>-76485.556909999999</v>
      </c>
      <c r="E274" s="380">
        <v>-79563</v>
      </c>
      <c r="F274" s="380">
        <f t="shared" si="12"/>
        <v>-78024.278454999992</v>
      </c>
      <c r="G274" s="381">
        <f t="shared" si="13"/>
        <v>3.8379364969719112E-3</v>
      </c>
      <c r="H274" s="380">
        <f t="shared" si="14"/>
        <v>-79630.6731718683</v>
      </c>
      <c r="P274" s="385"/>
      <c r="Q274" s="386"/>
    </row>
    <row r="275" spans="1:17" x14ac:dyDescent="0.35">
      <c r="A275" s="379">
        <v>853</v>
      </c>
      <c r="B275" s="379" t="s">
        <v>164</v>
      </c>
      <c r="C275" s="379">
        <v>2</v>
      </c>
      <c r="D275" s="392">
        <v>-689174.28867000015</v>
      </c>
      <c r="E275" s="380">
        <v>-698950</v>
      </c>
      <c r="F275" s="380">
        <f t="shared" si="12"/>
        <v>-694062.14433500008</v>
      </c>
      <c r="G275" s="381">
        <f t="shared" si="13"/>
        <v>3.4140225166531896E-2</v>
      </c>
      <c r="H275" s="380">
        <f t="shared" si="14"/>
        <v>-708351.7703836544</v>
      </c>
      <c r="P275" s="385"/>
      <c r="Q275" s="386"/>
    </row>
    <row r="276" spans="1:17" x14ac:dyDescent="0.35">
      <c r="A276" s="379">
        <v>854</v>
      </c>
      <c r="B276" s="379" t="s">
        <v>163</v>
      </c>
      <c r="C276" s="379">
        <v>19</v>
      </c>
      <c r="D276" s="392">
        <v>-19275.300159999999</v>
      </c>
      <c r="E276" s="380">
        <v>-18805</v>
      </c>
      <c r="F276" s="380">
        <f t="shared" si="12"/>
        <v>-19040.150079999999</v>
      </c>
      <c r="G276" s="381">
        <f t="shared" si="13"/>
        <v>9.3656600672058937E-4</v>
      </c>
      <c r="H276" s="380">
        <f t="shared" si="14"/>
        <v>-19432.15622350483</v>
      </c>
      <c r="P276" s="385"/>
      <c r="Q276" s="386"/>
    </row>
    <row r="277" spans="1:17" x14ac:dyDescent="0.35">
      <c r="A277" s="379">
        <v>857</v>
      </c>
      <c r="B277" s="379" t="s">
        <v>162</v>
      </c>
      <c r="C277" s="379">
        <v>11</v>
      </c>
      <c r="D277" s="392">
        <v>-14377.508159999998</v>
      </c>
      <c r="E277" s="380">
        <v>-15013</v>
      </c>
      <c r="F277" s="380">
        <f t="shared" si="12"/>
        <v>-14695.254079999999</v>
      </c>
      <c r="G277" s="381">
        <f t="shared" si="13"/>
        <v>7.2284490267263937E-4</v>
      </c>
      <c r="H277" s="380">
        <f t="shared" si="14"/>
        <v>-14997.805785502334</v>
      </c>
      <c r="P277" s="385"/>
      <c r="Q277" s="386"/>
    </row>
    <row r="278" spans="1:17" x14ac:dyDescent="0.35">
      <c r="A278" s="379">
        <v>858</v>
      </c>
      <c r="B278" s="379" t="s">
        <v>161</v>
      </c>
      <c r="C278" s="379">
        <v>35</v>
      </c>
      <c r="D278" s="392">
        <v>-118848.28898999997</v>
      </c>
      <c r="E278" s="380">
        <v>-128368</v>
      </c>
      <c r="F278" s="380">
        <f t="shared" si="12"/>
        <v>-123608.14449499999</v>
      </c>
      <c r="G278" s="381">
        <f t="shared" si="13"/>
        <v>6.080161437877896E-3</v>
      </c>
      <c r="H278" s="380">
        <f t="shared" si="14"/>
        <v>-126153.0378821677</v>
      </c>
      <c r="P278" s="385"/>
      <c r="Q278" s="386"/>
    </row>
    <row r="279" spans="1:17" x14ac:dyDescent="0.35">
      <c r="A279" s="379">
        <v>859</v>
      </c>
      <c r="B279" s="379" t="s">
        <v>160</v>
      </c>
      <c r="C279" s="379">
        <v>17</v>
      </c>
      <c r="D279" s="392">
        <v>-21827.96480999999</v>
      </c>
      <c r="E279" s="380">
        <v>-21107</v>
      </c>
      <c r="F279" s="380">
        <f t="shared" si="12"/>
        <v>-21467.482404999995</v>
      </c>
      <c r="G279" s="381">
        <f t="shared" si="13"/>
        <v>1.0559640646695659E-3</v>
      </c>
      <c r="H279" s="380">
        <f t="shared" si="14"/>
        <v>-21909.463426839811</v>
      </c>
      <c r="P279" s="385"/>
      <c r="Q279" s="386"/>
    </row>
    <row r="280" spans="1:17" x14ac:dyDescent="0.35">
      <c r="A280" s="379">
        <v>886</v>
      </c>
      <c r="B280" s="379" t="s">
        <v>159</v>
      </c>
      <c r="C280" s="379">
        <v>4</v>
      </c>
      <c r="D280" s="392">
        <v>-44050.259879999998</v>
      </c>
      <c r="E280" s="380">
        <v>-47387</v>
      </c>
      <c r="F280" s="380">
        <f t="shared" si="12"/>
        <v>-45718.629939999999</v>
      </c>
      <c r="G280" s="381">
        <f t="shared" si="13"/>
        <v>2.2488538428391516E-3</v>
      </c>
      <c r="H280" s="380">
        <f t="shared" si="14"/>
        <v>-46659.903182794944</v>
      </c>
      <c r="P280" s="385"/>
      <c r="Q280" s="386"/>
    </row>
    <row r="281" spans="1:17" x14ac:dyDescent="0.35">
      <c r="A281" s="379">
        <v>887</v>
      </c>
      <c r="B281" s="379" t="s">
        <v>158</v>
      </c>
      <c r="C281" s="379">
        <v>6</v>
      </c>
      <c r="D281" s="392">
        <v>-20853.708859999992</v>
      </c>
      <c r="E281" s="380">
        <v>-21262</v>
      </c>
      <c r="F281" s="380">
        <f t="shared" si="12"/>
        <v>-21057.854429999996</v>
      </c>
      <c r="G281" s="381">
        <f t="shared" si="13"/>
        <v>1.0358148728210324E-3</v>
      </c>
      <c r="H281" s="380">
        <f t="shared" si="14"/>
        <v>-21491.401869012116</v>
      </c>
      <c r="P281" s="385"/>
      <c r="Q281" s="386"/>
    </row>
    <row r="282" spans="1:17" x14ac:dyDescent="0.35">
      <c r="A282" s="379">
        <v>889</v>
      </c>
      <c r="B282" s="379" t="s">
        <v>157</v>
      </c>
      <c r="C282" s="379">
        <v>17</v>
      </c>
      <c r="D282" s="392">
        <v>-10816.130429999999</v>
      </c>
      <c r="E282" s="380">
        <v>-11988</v>
      </c>
      <c r="F282" s="380">
        <f t="shared" si="12"/>
        <v>-11402.065214999999</v>
      </c>
      <c r="G282" s="381">
        <f t="shared" si="13"/>
        <v>5.6085622444738037E-4</v>
      </c>
      <c r="H282" s="380">
        <f t="shared" si="14"/>
        <v>-11636.81544512648</v>
      </c>
      <c r="P282" s="385"/>
      <c r="Q282" s="386"/>
    </row>
    <row r="283" spans="1:17" x14ac:dyDescent="0.35">
      <c r="A283" s="379">
        <v>890</v>
      </c>
      <c r="B283" s="379" t="s">
        <v>156</v>
      </c>
      <c r="C283" s="379">
        <v>19</v>
      </c>
      <c r="D283" s="392">
        <v>-6641.0465999999988</v>
      </c>
      <c r="E283" s="380">
        <v>-6615</v>
      </c>
      <c r="F283" s="380">
        <f t="shared" si="12"/>
        <v>-6628.0232999999989</v>
      </c>
      <c r="G283" s="381">
        <f t="shared" si="13"/>
        <v>3.2602586053418452E-4</v>
      </c>
      <c r="H283" s="380">
        <f t="shared" si="14"/>
        <v>-6764.4836662248626</v>
      </c>
      <c r="J283" s="388"/>
      <c r="P283" s="385"/>
      <c r="Q283" s="386"/>
    </row>
    <row r="284" spans="1:17" x14ac:dyDescent="0.35">
      <c r="A284" s="379">
        <v>892</v>
      </c>
      <c r="B284" s="379" t="s">
        <v>155</v>
      </c>
      <c r="C284" s="379">
        <v>13</v>
      </c>
      <c r="D284" s="392">
        <v>-9798.9506300000012</v>
      </c>
      <c r="E284" s="380">
        <v>-11230</v>
      </c>
      <c r="F284" s="380">
        <f t="shared" si="12"/>
        <v>-10514.475315</v>
      </c>
      <c r="G284" s="381">
        <f t="shared" si="13"/>
        <v>5.1719656185250824E-4</v>
      </c>
      <c r="H284" s="380">
        <f t="shared" si="14"/>
        <v>-10730.951493070645</v>
      </c>
      <c r="J284" s="389"/>
      <c r="P284" s="385"/>
      <c r="Q284" s="386"/>
    </row>
    <row r="285" spans="1:17" x14ac:dyDescent="0.35">
      <c r="A285" s="379">
        <v>893</v>
      </c>
      <c r="B285" s="379" t="s">
        <v>154</v>
      </c>
      <c r="C285" s="379">
        <v>15</v>
      </c>
      <c r="D285" s="392">
        <v>-28218.021390000002</v>
      </c>
      <c r="E285" s="380">
        <v>-30290</v>
      </c>
      <c r="F285" s="380">
        <f t="shared" si="12"/>
        <v>-29254.010695000001</v>
      </c>
      <c r="G285" s="381">
        <f t="shared" si="13"/>
        <v>1.4389756310774608E-3</v>
      </c>
      <c r="H285" s="380">
        <f t="shared" si="14"/>
        <v>-29856.303842187004</v>
      </c>
      <c r="J285" s="389"/>
      <c r="P285" s="385"/>
      <c r="Q285" s="386"/>
    </row>
    <row r="286" spans="1:17" x14ac:dyDescent="0.35">
      <c r="A286" s="379">
        <v>895</v>
      </c>
      <c r="B286" s="379" t="s">
        <v>153</v>
      </c>
      <c r="C286" s="379">
        <v>2</v>
      </c>
      <c r="D286" s="392">
        <v>-59203.445930000009</v>
      </c>
      <c r="E286" s="380">
        <v>-62570</v>
      </c>
      <c r="F286" s="380">
        <f t="shared" si="12"/>
        <v>-60886.722965000008</v>
      </c>
      <c r="G286" s="381">
        <f t="shared" si="13"/>
        <v>2.994957221977573E-3</v>
      </c>
      <c r="H286" s="380">
        <f t="shared" si="14"/>
        <v>-62140.282908586167</v>
      </c>
      <c r="J286" s="389"/>
      <c r="P286" s="385"/>
      <c r="Q286" s="386"/>
    </row>
    <row r="287" spans="1:17" x14ac:dyDescent="0.35">
      <c r="A287" s="379">
        <v>905</v>
      </c>
      <c r="B287" s="379" t="s">
        <v>152</v>
      </c>
      <c r="C287" s="379">
        <v>15</v>
      </c>
      <c r="D287" s="392">
        <v>-251311.84965000011</v>
      </c>
      <c r="E287" s="380">
        <v>-241611</v>
      </c>
      <c r="F287" s="380">
        <f t="shared" si="12"/>
        <v>-246461.42482500005</v>
      </c>
      <c r="G287" s="381">
        <f t="shared" si="13"/>
        <v>1.2123191859789008E-2</v>
      </c>
      <c r="H287" s="380">
        <f t="shared" si="14"/>
        <v>-251535.67015722769</v>
      </c>
      <c r="J287" s="390"/>
      <c r="P287" s="385"/>
      <c r="Q287" s="386"/>
    </row>
    <row r="288" spans="1:17" x14ac:dyDescent="0.35">
      <c r="A288" s="379">
        <v>908</v>
      </c>
      <c r="B288" s="379" t="s">
        <v>151</v>
      </c>
      <c r="C288" s="379">
        <v>6</v>
      </c>
      <c r="D288" s="392">
        <v>-80792.897640000025</v>
      </c>
      <c r="E288" s="380">
        <v>-82486</v>
      </c>
      <c r="F288" s="380">
        <f t="shared" si="12"/>
        <v>-81639.44882000002</v>
      </c>
      <c r="G288" s="381">
        <f t="shared" si="13"/>
        <v>4.0157631242903179E-3</v>
      </c>
      <c r="H288" s="380">
        <f t="shared" si="14"/>
        <v>-83320.274094765307</v>
      </c>
      <c r="J288" s="389"/>
      <c r="P288" s="385"/>
      <c r="Q288" s="386"/>
    </row>
    <row r="289" spans="1:17" x14ac:dyDescent="0.35">
      <c r="A289" s="379">
        <v>915</v>
      </c>
      <c r="B289" s="379" t="s">
        <v>150</v>
      </c>
      <c r="C289" s="379">
        <v>11</v>
      </c>
      <c r="D289" s="392">
        <v>-90147.666799999963</v>
      </c>
      <c r="E289" s="380">
        <v>-96570</v>
      </c>
      <c r="F289" s="380">
        <f t="shared" si="12"/>
        <v>-93358.833399999974</v>
      </c>
      <c r="G289" s="381">
        <f t="shared" si="13"/>
        <v>4.5922279720565498E-3</v>
      </c>
      <c r="H289" s="380">
        <f t="shared" si="14"/>
        <v>-95280.942001532807</v>
      </c>
      <c r="J289" s="389"/>
      <c r="P289" s="385"/>
      <c r="Q289" s="386"/>
    </row>
    <row r="290" spans="1:17" x14ac:dyDescent="0.35">
      <c r="A290" s="379">
        <v>918</v>
      </c>
      <c r="B290" s="379" t="s">
        <v>149</v>
      </c>
      <c r="C290" s="379">
        <v>2</v>
      </c>
      <c r="D290" s="392">
        <v>-9252.6585400000004</v>
      </c>
      <c r="E290" s="380">
        <v>-9998</v>
      </c>
      <c r="F290" s="380">
        <f t="shared" si="12"/>
        <v>-9625.3292700000002</v>
      </c>
      <c r="G290" s="381">
        <f t="shared" si="13"/>
        <v>4.7346035403596492E-4</v>
      </c>
      <c r="H290" s="380">
        <f t="shared" si="14"/>
        <v>-9823.4993574858272</v>
      </c>
      <c r="J290" s="391"/>
      <c r="P290" s="385"/>
      <c r="Q290" s="386"/>
    </row>
    <row r="291" spans="1:17" x14ac:dyDescent="0.35">
      <c r="A291" s="379">
        <v>921</v>
      </c>
      <c r="B291" s="379" t="s">
        <v>148</v>
      </c>
      <c r="C291" s="379">
        <v>11</v>
      </c>
      <c r="D291" s="392">
        <v>-10810.945599999997</v>
      </c>
      <c r="E291" s="380">
        <v>-12021</v>
      </c>
      <c r="F291" s="380">
        <f t="shared" si="12"/>
        <v>-11415.9728</v>
      </c>
      <c r="G291" s="381">
        <f t="shared" si="13"/>
        <v>5.6154032469301132E-4</v>
      </c>
      <c r="H291" s="380">
        <f t="shared" si="14"/>
        <v>-11651.009364989306</v>
      </c>
      <c r="P291" s="385"/>
      <c r="Q291" s="386"/>
    </row>
    <row r="292" spans="1:17" x14ac:dyDescent="0.35">
      <c r="A292" s="379">
        <v>922</v>
      </c>
      <c r="B292" s="379" t="s">
        <v>147</v>
      </c>
      <c r="C292" s="379">
        <v>6</v>
      </c>
      <c r="D292" s="392">
        <v>-13698.854449999997</v>
      </c>
      <c r="E292" s="380">
        <v>-14725</v>
      </c>
      <c r="F292" s="380">
        <f t="shared" si="12"/>
        <v>-14211.927224999999</v>
      </c>
      <c r="G292" s="381">
        <f t="shared" si="13"/>
        <v>6.9907053636637491E-4</v>
      </c>
      <c r="H292" s="380">
        <f t="shared" si="14"/>
        <v>-14504.528005972603</v>
      </c>
      <c r="P292" s="385"/>
      <c r="Q292" s="386"/>
    </row>
    <row r="293" spans="1:17" x14ac:dyDescent="0.35">
      <c r="A293" s="379">
        <v>924</v>
      </c>
      <c r="B293" s="379" t="s">
        <v>146</v>
      </c>
      <c r="C293" s="379">
        <v>16</v>
      </c>
      <c r="D293" s="392">
        <v>-13419.057409999999</v>
      </c>
      <c r="E293" s="380">
        <v>-14300</v>
      </c>
      <c r="F293" s="380">
        <f t="shared" si="12"/>
        <v>-13859.528705000001</v>
      </c>
      <c r="G293" s="381">
        <f t="shared" si="13"/>
        <v>6.8173640437351173E-4</v>
      </c>
      <c r="H293" s="380">
        <f t="shared" si="14"/>
        <v>-14144.874165808551</v>
      </c>
      <c r="P293" s="385"/>
      <c r="Q293" s="386"/>
    </row>
    <row r="294" spans="1:17" x14ac:dyDescent="0.35">
      <c r="A294" s="379">
        <v>925</v>
      </c>
      <c r="B294" s="379" t="s">
        <v>145</v>
      </c>
      <c r="C294" s="379">
        <v>11</v>
      </c>
      <c r="D294" s="392">
        <v>-12943.641399999997</v>
      </c>
      <c r="E294" s="380">
        <v>-13994</v>
      </c>
      <c r="F294" s="380">
        <f t="shared" si="12"/>
        <v>-13468.820699999998</v>
      </c>
      <c r="G294" s="381">
        <f t="shared" si="13"/>
        <v>6.6251786699333688E-4</v>
      </c>
      <c r="H294" s="380">
        <f t="shared" si="14"/>
        <v>-13746.122109809319</v>
      </c>
      <c r="P294" s="385"/>
      <c r="Q294" s="386"/>
    </row>
    <row r="295" spans="1:17" x14ac:dyDescent="0.35">
      <c r="A295" s="379">
        <v>927</v>
      </c>
      <c r="B295" s="379" t="s">
        <v>144</v>
      </c>
      <c r="C295" s="379">
        <v>33</v>
      </c>
      <c r="D295" s="392">
        <v>-90062.436000000002</v>
      </c>
      <c r="E295" s="380">
        <v>-94664</v>
      </c>
      <c r="F295" s="380">
        <f t="shared" si="12"/>
        <v>-92363.217999999993</v>
      </c>
      <c r="G295" s="381">
        <f t="shared" si="13"/>
        <v>4.5432546427766002E-3</v>
      </c>
      <c r="H295" s="380">
        <f t="shared" si="14"/>
        <v>-94264.828477740302</v>
      </c>
      <c r="P295" s="385"/>
      <c r="Q295" s="386"/>
    </row>
    <row r="296" spans="1:17" x14ac:dyDescent="0.35">
      <c r="A296" s="379">
        <v>931</v>
      </c>
      <c r="B296" s="379" t="s">
        <v>143</v>
      </c>
      <c r="C296" s="379">
        <v>13</v>
      </c>
      <c r="D296" s="392">
        <v>-25224.205469999994</v>
      </c>
      <c r="E296" s="380">
        <v>-30318</v>
      </c>
      <c r="F296" s="380">
        <f t="shared" si="12"/>
        <v>-27771.102734999997</v>
      </c>
      <c r="G296" s="381">
        <f t="shared" si="13"/>
        <v>1.3660328664145795E-3</v>
      </c>
      <c r="H296" s="380">
        <f t="shared" si="14"/>
        <v>-28342.865186361087</v>
      </c>
      <c r="P296" s="385"/>
      <c r="Q296" s="386"/>
    </row>
    <row r="297" spans="1:17" x14ac:dyDescent="0.35">
      <c r="A297" s="379">
        <v>934</v>
      </c>
      <c r="B297" s="379" t="s">
        <v>142</v>
      </c>
      <c r="C297" s="379">
        <v>14</v>
      </c>
      <c r="D297" s="392">
        <v>-12203.690490000001</v>
      </c>
      <c r="E297" s="380">
        <v>-11900</v>
      </c>
      <c r="F297" s="380">
        <f t="shared" si="12"/>
        <v>-12051.845245</v>
      </c>
      <c r="G297" s="381">
        <f t="shared" si="13"/>
        <v>5.92818256542029E-4</v>
      </c>
      <c r="H297" s="380">
        <f t="shared" si="14"/>
        <v>-12299.973403484006</v>
      </c>
      <c r="P297" s="385"/>
      <c r="Q297" s="386"/>
    </row>
    <row r="298" spans="1:17" x14ac:dyDescent="0.35">
      <c r="A298" s="379">
        <v>935</v>
      </c>
      <c r="B298" s="379" t="s">
        <v>141</v>
      </c>
      <c r="C298" s="379">
        <v>8</v>
      </c>
      <c r="D298" s="392">
        <v>-13037.882500000002</v>
      </c>
      <c r="E298" s="380">
        <v>-13790</v>
      </c>
      <c r="F298" s="380">
        <f t="shared" si="12"/>
        <v>-13413.94125</v>
      </c>
      <c r="G298" s="381">
        <f t="shared" si="13"/>
        <v>6.5981840154156449E-4</v>
      </c>
      <c r="H298" s="380">
        <f t="shared" si="14"/>
        <v>-13690.112779978448</v>
      </c>
      <c r="P298" s="385"/>
      <c r="Q298" s="386"/>
    </row>
    <row r="299" spans="1:17" x14ac:dyDescent="0.35">
      <c r="A299" s="379">
        <v>936</v>
      </c>
      <c r="B299" s="379" t="s">
        <v>140</v>
      </c>
      <c r="C299" s="379">
        <v>6</v>
      </c>
      <c r="D299" s="392">
        <v>-31160.234469999999</v>
      </c>
      <c r="E299" s="380">
        <v>-31741</v>
      </c>
      <c r="F299" s="380">
        <f t="shared" si="12"/>
        <v>-31450.617234999998</v>
      </c>
      <c r="G299" s="381">
        <f t="shared" si="13"/>
        <v>1.5470245176072526E-3</v>
      </c>
      <c r="H299" s="380">
        <f t="shared" si="14"/>
        <v>-32098.134986768629</v>
      </c>
      <c r="P299" s="385"/>
      <c r="Q299" s="386"/>
    </row>
    <row r="300" spans="1:17" x14ac:dyDescent="0.35">
      <c r="A300" s="379">
        <v>946</v>
      </c>
      <c r="B300" s="379" t="s">
        <v>139</v>
      </c>
      <c r="C300" s="379">
        <v>15</v>
      </c>
      <c r="D300" s="392">
        <v>-24492.444749999999</v>
      </c>
      <c r="E300" s="380">
        <v>-26578</v>
      </c>
      <c r="F300" s="380">
        <f t="shared" si="12"/>
        <v>-25535.222374999998</v>
      </c>
      <c r="G300" s="381">
        <f t="shared" si="13"/>
        <v>1.2560521398198975E-3</v>
      </c>
      <c r="H300" s="380">
        <f t="shared" si="14"/>
        <v>-26060.951636833739</v>
      </c>
      <c r="P300" s="385"/>
      <c r="Q300" s="386"/>
    </row>
    <row r="301" spans="1:17" x14ac:dyDescent="0.35">
      <c r="A301" s="379">
        <v>976</v>
      </c>
      <c r="B301" s="379" t="s">
        <v>138</v>
      </c>
      <c r="C301" s="379">
        <v>19</v>
      </c>
      <c r="D301" s="392">
        <v>-21699.877319999996</v>
      </c>
      <c r="E301" s="380">
        <v>-22485</v>
      </c>
      <c r="F301" s="380">
        <f t="shared" si="12"/>
        <v>-22092.43866</v>
      </c>
      <c r="G301" s="381">
        <f t="shared" si="13"/>
        <v>1.0867050400117312E-3</v>
      </c>
      <c r="H301" s="380">
        <f t="shared" si="14"/>
        <v>-22547.286528495562</v>
      </c>
      <c r="P301" s="385"/>
      <c r="Q301" s="386"/>
    </row>
    <row r="302" spans="1:17" x14ac:dyDescent="0.35">
      <c r="A302" s="379">
        <v>977</v>
      </c>
      <c r="B302" s="379" t="s">
        <v>137</v>
      </c>
      <c r="C302" s="379">
        <v>17</v>
      </c>
      <c r="D302" s="392">
        <v>-55918.012919999994</v>
      </c>
      <c r="E302" s="380">
        <v>-57390</v>
      </c>
      <c r="F302" s="380">
        <f t="shared" si="12"/>
        <v>-56654.006459999997</v>
      </c>
      <c r="G302" s="381">
        <f t="shared" si="13"/>
        <v>2.7867541154888141E-3</v>
      </c>
      <c r="H302" s="380">
        <f t="shared" si="14"/>
        <v>-57820.421561413023</v>
      </c>
      <c r="P302" s="385"/>
      <c r="Q302" s="386"/>
    </row>
    <row r="303" spans="1:17" x14ac:dyDescent="0.35">
      <c r="A303" s="379">
        <v>980</v>
      </c>
      <c r="B303" s="379" t="s">
        <v>136</v>
      </c>
      <c r="C303" s="379">
        <v>6</v>
      </c>
      <c r="D303" s="392">
        <v>-100355.06553999998</v>
      </c>
      <c r="E303" s="380">
        <v>-103400</v>
      </c>
      <c r="F303" s="380">
        <f t="shared" si="12"/>
        <v>-101877.53276999999</v>
      </c>
      <c r="G303" s="381">
        <f t="shared" si="13"/>
        <v>5.0112543041963709E-3</v>
      </c>
      <c r="H303" s="380">
        <f t="shared" si="14"/>
        <v>-103975.02772477477</v>
      </c>
      <c r="P303" s="385"/>
      <c r="Q303" s="386"/>
    </row>
    <row r="304" spans="1:17" x14ac:dyDescent="0.35">
      <c r="A304" s="379">
        <v>981</v>
      </c>
      <c r="B304" s="379" t="s">
        <v>135</v>
      </c>
      <c r="C304" s="379">
        <v>5</v>
      </c>
      <c r="D304" s="392">
        <v>-7817.9301799999994</v>
      </c>
      <c r="E304" s="380">
        <v>-8524</v>
      </c>
      <c r="F304" s="380">
        <f t="shared" si="12"/>
        <v>-8170.9650899999997</v>
      </c>
      <c r="G304" s="381">
        <f t="shared" si="13"/>
        <v>4.0192162946410141E-4</v>
      </c>
      <c r="H304" s="380">
        <f t="shared" si="14"/>
        <v>-8339.1921522965331</v>
      </c>
      <c r="P304" s="385"/>
      <c r="Q304" s="386"/>
    </row>
    <row r="305" spans="1:17" x14ac:dyDescent="0.35">
      <c r="A305" s="379">
        <v>989</v>
      </c>
      <c r="B305" s="379" t="s">
        <v>134</v>
      </c>
      <c r="C305" s="379">
        <v>14</v>
      </c>
      <c r="D305" s="392">
        <v>-27342.2379</v>
      </c>
      <c r="E305" s="380">
        <v>-27565</v>
      </c>
      <c r="F305" s="380">
        <f t="shared" si="12"/>
        <v>-27453.61895</v>
      </c>
      <c r="G305" s="381">
        <f t="shared" si="13"/>
        <v>1.3504161554397894E-3</v>
      </c>
      <c r="H305" s="380">
        <f t="shared" si="14"/>
        <v>-28018.844919576004</v>
      </c>
      <c r="P305" s="385"/>
      <c r="Q305" s="386"/>
    </row>
    <row r="306" spans="1:17" x14ac:dyDescent="0.35">
      <c r="A306" s="379">
        <v>992</v>
      </c>
      <c r="B306" s="379" t="s">
        <v>133</v>
      </c>
      <c r="C306" s="379">
        <v>13</v>
      </c>
      <c r="D306" s="392">
        <v>-74483.651570000002</v>
      </c>
      <c r="E306" s="380">
        <v>-70341</v>
      </c>
      <c r="F306" s="380">
        <f t="shared" si="12"/>
        <v>-72412.325784999994</v>
      </c>
      <c r="G306" s="381">
        <f t="shared" si="13"/>
        <v>3.5618901380953722E-3</v>
      </c>
      <c r="H306" s="380">
        <f t="shared" si="14"/>
        <v>-73903.179399804765</v>
      </c>
      <c r="P306" s="385"/>
      <c r="Q306" s="386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305"/>
  <sheetViews>
    <sheetView zoomScale="70" zoomScaleNormal="70" workbookViewId="0"/>
  </sheetViews>
  <sheetFormatPr defaultColWidth="8.33203125" defaultRowHeight="15.5" x14ac:dyDescent="0.35"/>
  <cols>
    <col min="1" max="1" width="18.83203125" style="7" customWidth="1"/>
    <col min="2" max="2" width="20.08203125" style="7" customWidth="1"/>
    <col min="3" max="3" width="20" style="7" customWidth="1"/>
    <col min="4" max="5" width="29.08203125" style="7" customWidth="1"/>
    <col min="6" max="6" width="35" style="7" customWidth="1"/>
    <col min="7" max="7" width="50.83203125" style="7" customWidth="1"/>
    <col min="8" max="8" width="47.83203125" style="7" customWidth="1"/>
    <col min="9" max="9" width="8.33203125" style="7"/>
    <col min="10" max="10" width="20" style="9" customWidth="1"/>
    <col min="11" max="11" width="23.83203125" style="7" customWidth="1"/>
    <col min="12" max="12" width="35.33203125" style="7" customWidth="1"/>
    <col min="13" max="14" width="12.08203125" style="7" customWidth="1"/>
    <col min="15" max="20" width="8.33203125" style="9"/>
    <col min="21" max="21" width="10.83203125" style="7" customWidth="1"/>
    <col min="22" max="22" width="12.08203125" style="7" bestFit="1" customWidth="1"/>
    <col min="23" max="23" width="18.83203125" style="7" customWidth="1"/>
    <col min="24" max="27" width="14.83203125" style="7" customWidth="1"/>
    <col min="28" max="16384" width="8.33203125" style="7"/>
  </cols>
  <sheetData>
    <row r="1" spans="1:27" ht="22.5" x14ac:dyDescent="0.45">
      <c r="A1" s="322" t="s">
        <v>537</v>
      </c>
      <c r="B1" s="8"/>
      <c r="C1" s="8"/>
    </row>
    <row r="2" spans="1:27" x14ac:dyDescent="0.35">
      <c r="A2" s="8" t="str">
        <f>INFO!A2</f>
        <v>VM/KAO 19.1.2023</v>
      </c>
      <c r="B2" s="8"/>
      <c r="C2" s="8"/>
    </row>
    <row r="3" spans="1:27" x14ac:dyDescent="0.35">
      <c r="A3" s="10" t="s">
        <v>538</v>
      </c>
      <c r="B3" s="8"/>
      <c r="C3" s="8"/>
    </row>
    <row r="4" spans="1:27" x14ac:dyDescent="0.35">
      <c r="A4" s="7" t="s">
        <v>823</v>
      </c>
      <c r="B4" s="316"/>
      <c r="C4" s="8"/>
    </row>
    <row r="5" spans="1:27" x14ac:dyDescent="0.35">
      <c r="A5" s="7" t="s">
        <v>824</v>
      </c>
      <c r="L5" s="12"/>
      <c r="M5" s="13"/>
      <c r="N5" s="12"/>
    </row>
    <row r="6" spans="1:27" x14ac:dyDescent="0.35">
      <c r="A6" s="316" t="s">
        <v>550</v>
      </c>
      <c r="B6" s="401"/>
      <c r="C6" s="14"/>
      <c r="D6" s="15"/>
      <c r="E6" s="15"/>
      <c r="F6" s="15"/>
      <c r="G6" s="16"/>
      <c r="H6" s="16"/>
      <c r="M6" s="345"/>
      <c r="N6" s="345"/>
    </row>
    <row r="7" spans="1:27" x14ac:dyDescent="0.35">
      <c r="A7" s="316" t="s">
        <v>531</v>
      </c>
      <c r="B7" s="401"/>
      <c r="C7" s="14"/>
      <c r="D7" s="15"/>
      <c r="E7" s="15"/>
      <c r="F7" s="15"/>
      <c r="G7" s="16"/>
      <c r="H7" s="16"/>
      <c r="M7" s="296"/>
      <c r="N7" s="296"/>
    </row>
    <row r="8" spans="1:27" x14ac:dyDescent="0.35">
      <c r="A8" s="18" t="s">
        <v>539</v>
      </c>
      <c r="B8" s="14"/>
      <c r="C8" s="14"/>
      <c r="D8" s="15"/>
      <c r="E8" s="15"/>
      <c r="F8" s="15"/>
      <c r="G8" s="16"/>
      <c r="H8" s="16"/>
      <c r="L8" s="296"/>
      <c r="M8" s="296"/>
      <c r="N8" s="296"/>
    </row>
    <row r="9" spans="1:27" x14ac:dyDescent="0.35">
      <c r="B9" s="14"/>
      <c r="C9" s="14"/>
      <c r="D9" s="387"/>
      <c r="E9" s="15"/>
      <c r="F9" s="15"/>
      <c r="G9" s="16"/>
      <c r="H9" s="16"/>
      <c r="L9" s="296"/>
      <c r="M9" s="296"/>
      <c r="N9" s="296"/>
    </row>
    <row r="10" spans="1:27" x14ac:dyDescent="0.35">
      <c r="A10" s="19" t="s">
        <v>540</v>
      </c>
      <c r="B10" s="20"/>
      <c r="C10" s="21"/>
      <c r="D10" s="22"/>
      <c r="E10" s="22"/>
      <c r="F10" s="22"/>
      <c r="G10" s="22"/>
      <c r="H10" s="22"/>
      <c r="J10" s="19" t="s">
        <v>530</v>
      </c>
      <c r="K10" s="23"/>
      <c r="L10" s="23"/>
      <c r="M10" s="24"/>
      <c r="N10" s="12"/>
      <c r="U10" s="25"/>
      <c r="Y10" s="26"/>
      <c r="Z10" s="26"/>
      <c r="AA10" s="26"/>
    </row>
    <row r="11" spans="1:27" x14ac:dyDescent="0.35">
      <c r="A11" s="403" t="s">
        <v>452</v>
      </c>
      <c r="B11" s="404" t="s">
        <v>441</v>
      </c>
      <c r="C11" s="404" t="s">
        <v>446</v>
      </c>
      <c r="D11" s="405" t="s">
        <v>804</v>
      </c>
      <c r="E11" s="405" t="s">
        <v>554</v>
      </c>
      <c r="F11" s="403" t="s">
        <v>528</v>
      </c>
      <c r="G11" s="405" t="s">
        <v>529</v>
      </c>
      <c r="H11" s="408" t="s">
        <v>555</v>
      </c>
      <c r="J11" s="297" t="s">
        <v>446</v>
      </c>
      <c r="K11" s="297" t="s">
        <v>132</v>
      </c>
      <c r="L11" s="297" t="s">
        <v>825</v>
      </c>
      <c r="M11" s="24"/>
      <c r="N11" s="12"/>
      <c r="U11" s="25"/>
      <c r="Y11" s="26"/>
      <c r="Z11" s="26"/>
      <c r="AA11" s="26"/>
    </row>
    <row r="12" spans="1:27" x14ac:dyDescent="0.35">
      <c r="A12" s="289"/>
      <c r="B12" s="289"/>
      <c r="C12" s="289" t="s">
        <v>527</v>
      </c>
      <c r="D12" s="392">
        <f>SUM(D13:D305)</f>
        <v>-457092.36963999952</v>
      </c>
      <c r="E12" s="380">
        <f>SUM(E13:E305)</f>
        <v>-485277</v>
      </c>
      <c r="F12" s="380">
        <f>SUM(F13:F305)</f>
        <v>-471184.68481999997</v>
      </c>
      <c r="G12" s="289">
        <f>F12/F$12</f>
        <v>1</v>
      </c>
      <c r="H12" s="380">
        <f>(G12*E$12)*(-1)</f>
        <v>485277</v>
      </c>
      <c r="J12" s="299"/>
      <c r="K12" s="40" t="s">
        <v>108</v>
      </c>
      <c r="L12" s="298">
        <f>SUM(L13:L34)</f>
        <v>485277000.00000012</v>
      </c>
      <c r="M12" s="24"/>
      <c r="N12" s="41"/>
      <c r="U12" s="25"/>
      <c r="Y12" s="26"/>
      <c r="Z12" s="26"/>
      <c r="AA12" s="26"/>
    </row>
    <row r="13" spans="1:27" x14ac:dyDescent="0.35">
      <c r="A13" s="379">
        <v>5</v>
      </c>
      <c r="B13" s="379" t="s">
        <v>424</v>
      </c>
      <c r="C13" s="379">
        <v>14</v>
      </c>
      <c r="D13" s="392">
        <v>-955.75607000000002</v>
      </c>
      <c r="E13" s="380">
        <v>-989</v>
      </c>
      <c r="F13" s="380">
        <f t="shared" ref="F13:F76" si="0">(D13+E13)/2</f>
        <v>-972.37803499999995</v>
      </c>
      <c r="G13" s="381">
        <f>F13/F$12</f>
        <v>2.0636876925901439E-3</v>
      </c>
      <c r="H13" s="380">
        <f t="shared" ref="H13:H76" si="1">(G13*E$12)*(-1)</f>
        <v>1001.4601723970673</v>
      </c>
      <c r="J13" s="300">
        <v>31</v>
      </c>
      <c r="K13" s="33" t="s">
        <v>129</v>
      </c>
      <c r="L13" s="35">
        <f>SUMIF($C$13:$C$305,Taulukko31[[#This Row],[Hyvinvointialuekoodi]],$H$13:$H$305)*(1000)</f>
        <v>49792254.453434914</v>
      </c>
      <c r="M13" s="24"/>
      <c r="N13" s="41"/>
      <c r="U13" s="25"/>
      <c r="Y13" s="26"/>
      <c r="Z13" s="26"/>
      <c r="AA13" s="26"/>
    </row>
    <row r="14" spans="1:27" x14ac:dyDescent="0.35">
      <c r="A14" s="379">
        <v>9</v>
      </c>
      <c r="B14" s="379" t="s">
        <v>423</v>
      </c>
      <c r="C14" s="379">
        <v>17</v>
      </c>
      <c r="D14" s="392">
        <v>-333.52196999999995</v>
      </c>
      <c r="E14" s="380">
        <v>-345</v>
      </c>
      <c r="F14" s="380">
        <f t="shared" si="0"/>
        <v>-339.26098500000001</v>
      </c>
      <c r="G14" s="381">
        <f t="shared" ref="G14:G77" si="2">F14/F$12</f>
        <v>7.200170037988461E-4</v>
      </c>
      <c r="H14" s="380">
        <f t="shared" si="1"/>
        <v>349.40769155249262</v>
      </c>
      <c r="J14" s="300">
        <v>32</v>
      </c>
      <c r="K14" s="33" t="s">
        <v>128</v>
      </c>
      <c r="L14" s="35">
        <f>SUMIF($C$13:$C$305,Taulukko31[[#This Row],[Hyvinvointialuekoodi]],$H$13:$H$305)*(1000)</f>
        <v>13921142.000953196</v>
      </c>
      <c r="N14" s="35"/>
    </row>
    <row r="15" spans="1:27" x14ac:dyDescent="0.35">
      <c r="A15" s="379">
        <v>10</v>
      </c>
      <c r="B15" s="379" t="s">
        <v>422</v>
      </c>
      <c r="C15" s="379">
        <v>14</v>
      </c>
      <c r="D15" s="392">
        <v>-1205.71678</v>
      </c>
      <c r="E15" s="380">
        <v>-1184</v>
      </c>
      <c r="F15" s="380">
        <f t="shared" si="0"/>
        <v>-1194.8583899999999</v>
      </c>
      <c r="G15" s="381">
        <f t="shared" si="2"/>
        <v>2.5358599897117935E-3</v>
      </c>
      <c r="H15" s="380">
        <f t="shared" si="1"/>
        <v>1230.5945282273701</v>
      </c>
      <c r="J15" s="300">
        <v>33</v>
      </c>
      <c r="K15" s="33" t="s">
        <v>127</v>
      </c>
      <c r="L15" s="35">
        <f>SUMIF($C$13:$C$305,Taulukko31[[#This Row],[Hyvinvointialuekoodi]],$H$13:$H$305)*(1000)</f>
        <v>35523331.876946166</v>
      </c>
      <c r="N15" s="35"/>
    </row>
    <row r="16" spans="1:27" x14ac:dyDescent="0.35">
      <c r="A16" s="379">
        <v>16</v>
      </c>
      <c r="B16" s="379" t="s">
        <v>421</v>
      </c>
      <c r="C16" s="379">
        <v>7</v>
      </c>
      <c r="D16" s="392">
        <v>-846.01258000000007</v>
      </c>
      <c r="E16" s="380">
        <v>-865</v>
      </c>
      <c r="F16" s="380">
        <f t="shared" si="0"/>
        <v>-855.50629000000004</v>
      </c>
      <c r="G16" s="381">
        <f t="shared" si="2"/>
        <v>1.8156496116311953E-3</v>
      </c>
      <c r="H16" s="380">
        <f t="shared" si="1"/>
        <v>881.09299658355155</v>
      </c>
      <c r="J16" s="300">
        <v>34</v>
      </c>
      <c r="K16" s="33" t="s">
        <v>126</v>
      </c>
      <c r="L16" s="35">
        <f>SUMIF($C$13:$C$305,Taulukko31[[#This Row],[Hyvinvointialuekoodi]],$H$13:$H$305)*(1000)</f>
        <v>11296182.772195661</v>
      </c>
      <c r="N16" s="35"/>
    </row>
    <row r="17" spans="1:14" x14ac:dyDescent="0.35">
      <c r="A17" s="379">
        <v>18</v>
      </c>
      <c r="B17" s="379" t="s">
        <v>420</v>
      </c>
      <c r="C17" s="379">
        <v>34</v>
      </c>
      <c r="D17" s="392">
        <v>-461.46639999999996</v>
      </c>
      <c r="E17" s="380">
        <v>-427</v>
      </c>
      <c r="F17" s="380">
        <f t="shared" si="0"/>
        <v>-444.23320000000001</v>
      </c>
      <c r="G17" s="381">
        <f t="shared" si="2"/>
        <v>9.428005924464717E-4</v>
      </c>
      <c r="H17" s="380">
        <f t="shared" si="1"/>
        <v>457.51944310064647</v>
      </c>
      <c r="J17" s="300">
        <v>35</v>
      </c>
      <c r="K17" s="33" t="s">
        <v>125</v>
      </c>
      <c r="L17" s="35">
        <f>SUMIF($C$13:$C$305,Taulukko31[[#This Row],[Hyvinvointialuekoodi]],$H$13:$H$305)*(1000)</f>
        <v>15908775.958110757</v>
      </c>
      <c r="N17" s="35"/>
    </row>
    <row r="18" spans="1:14" x14ac:dyDescent="0.35">
      <c r="A18" s="379">
        <v>19</v>
      </c>
      <c r="B18" s="379" t="s">
        <v>419</v>
      </c>
      <c r="C18" s="379">
        <v>2</v>
      </c>
      <c r="D18" s="392">
        <v>-318.41458</v>
      </c>
      <c r="E18" s="380">
        <v>-329</v>
      </c>
      <c r="F18" s="380">
        <f t="shared" si="0"/>
        <v>-323.70729</v>
      </c>
      <c r="G18" s="381">
        <f t="shared" si="2"/>
        <v>6.8700724032161895E-4</v>
      </c>
      <c r="H18" s="380">
        <f t="shared" si="1"/>
        <v>333.38881256155429</v>
      </c>
      <c r="J18" s="301">
        <v>2</v>
      </c>
      <c r="K18" s="36" t="s">
        <v>124</v>
      </c>
      <c r="L18" s="35">
        <f>SUMIF($C$13:$C$305,Taulukko31[[#This Row],[Hyvinvointialuekoodi]],$H$13:$H$305)*(1000)</f>
        <v>37880056.272393301</v>
      </c>
      <c r="N18" s="35"/>
    </row>
    <row r="19" spans="1:14" x14ac:dyDescent="0.35">
      <c r="A19" s="379">
        <v>20</v>
      </c>
      <c r="B19" s="379" t="s">
        <v>418</v>
      </c>
      <c r="C19" s="379">
        <v>6</v>
      </c>
      <c r="D19" s="392">
        <v>-1305.2985800000001</v>
      </c>
      <c r="E19" s="380">
        <v>-1308</v>
      </c>
      <c r="F19" s="380">
        <f t="shared" si="0"/>
        <v>-1306.6492900000001</v>
      </c>
      <c r="G19" s="381">
        <f t="shared" si="2"/>
        <v>2.7731149421784812E-3</v>
      </c>
      <c r="H19" s="380">
        <f t="shared" si="1"/>
        <v>1345.7288997955468</v>
      </c>
      <c r="J19" s="301">
        <v>4</v>
      </c>
      <c r="K19" s="36" t="s">
        <v>123</v>
      </c>
      <c r="L19" s="35">
        <f>SUMIF($C$13:$C$305,Taulukko31[[#This Row],[Hyvinvointialuekoodi]],$H$13:$H$305)*(1000)</f>
        <v>22256396.801333439</v>
      </c>
      <c r="N19" s="35"/>
    </row>
    <row r="20" spans="1:14" x14ac:dyDescent="0.35">
      <c r="A20" s="379">
        <v>46</v>
      </c>
      <c r="B20" s="379" t="s">
        <v>417</v>
      </c>
      <c r="C20" s="379">
        <v>10</v>
      </c>
      <c r="D20" s="392">
        <v>-136.42814999999999</v>
      </c>
      <c r="E20" s="380">
        <v>-146</v>
      </c>
      <c r="F20" s="380">
        <f t="shared" si="0"/>
        <v>-141.21407499999998</v>
      </c>
      <c r="G20" s="381">
        <f t="shared" si="2"/>
        <v>2.9970005297168348E-4</v>
      </c>
      <c r="H20" s="380">
        <f t="shared" si="1"/>
        <v>145.43754260593965</v>
      </c>
      <c r="J20" s="301">
        <v>5</v>
      </c>
      <c r="K20" s="36" t="s">
        <v>122</v>
      </c>
      <c r="L20" s="35">
        <f>SUMIF($C$13:$C$305,Taulukko31[[#This Row],[Hyvinvointialuekoodi]],$H$13:$H$305)*(1000)</f>
        <v>13597189.223340133</v>
      </c>
      <c r="N20" s="35"/>
    </row>
    <row r="21" spans="1:14" x14ac:dyDescent="0.35">
      <c r="A21" s="379">
        <v>47</v>
      </c>
      <c r="B21" s="379" t="s">
        <v>416</v>
      </c>
      <c r="C21" s="379">
        <v>19</v>
      </c>
      <c r="D21" s="392">
        <v>-333.25182000000001</v>
      </c>
      <c r="E21" s="380">
        <v>-339</v>
      </c>
      <c r="F21" s="380">
        <f t="shared" si="0"/>
        <v>-336.12590999999998</v>
      </c>
      <c r="G21" s="381">
        <f t="shared" si="2"/>
        <v>7.1336340256561057E-4</v>
      </c>
      <c r="H21" s="380">
        <f t="shared" si="1"/>
        <v>346.17885190683182</v>
      </c>
      <c r="J21" s="301">
        <v>6</v>
      </c>
      <c r="K21" s="36" t="s">
        <v>121</v>
      </c>
      <c r="L21" s="35">
        <f>SUMIF($C$13:$C$305,Taulukko31[[#This Row],[Hyvinvointialuekoodi]],$H$13:$H$305)*(1000)</f>
        <v>42616964.396080576</v>
      </c>
      <c r="N21" s="35"/>
    </row>
    <row r="22" spans="1:14" x14ac:dyDescent="0.35">
      <c r="A22" s="379">
        <v>49</v>
      </c>
      <c r="B22" s="379" t="s">
        <v>415</v>
      </c>
      <c r="C22" s="379">
        <v>33</v>
      </c>
      <c r="D22" s="392">
        <v>-21524.130320000004</v>
      </c>
      <c r="E22" s="380">
        <v>-21510</v>
      </c>
      <c r="F22" s="380">
        <f t="shared" si="0"/>
        <v>-21517.065160000002</v>
      </c>
      <c r="G22" s="381">
        <f t="shared" si="2"/>
        <v>4.5665884000919643E-2</v>
      </c>
      <c r="H22" s="380">
        <f t="shared" si="1"/>
        <v>22160.603190314283</v>
      </c>
      <c r="J22" s="301">
        <v>7</v>
      </c>
      <c r="K22" s="36" t="s">
        <v>120</v>
      </c>
      <c r="L22" s="35">
        <f>SUMIF($C$13:$C$305,Taulukko31[[#This Row],[Hyvinvointialuekoodi]],$H$13:$H$305)*(1000)</f>
        <v>21437145.490888882</v>
      </c>
      <c r="N22" s="35"/>
    </row>
    <row r="23" spans="1:14" x14ac:dyDescent="0.35">
      <c r="A23" s="379">
        <v>50</v>
      </c>
      <c r="B23" s="379" t="s">
        <v>414</v>
      </c>
      <c r="C23" s="379">
        <v>4</v>
      </c>
      <c r="D23" s="392">
        <v>-1335.2553500000001</v>
      </c>
      <c r="E23" s="380">
        <v>-1285</v>
      </c>
      <c r="F23" s="380">
        <f t="shared" si="0"/>
        <v>-1310.1276750000002</v>
      </c>
      <c r="G23" s="381">
        <f t="shared" si="2"/>
        <v>2.7804971536808114E-3</v>
      </c>
      <c r="H23" s="380">
        <f t="shared" si="1"/>
        <v>1349.3113172467631</v>
      </c>
      <c r="J23" s="301">
        <v>8</v>
      </c>
      <c r="K23" s="36" t="s">
        <v>119</v>
      </c>
      <c r="L23" s="35">
        <f>SUMIF($C$13:$C$305,Taulukko31[[#This Row],[Hyvinvointialuekoodi]],$H$13:$H$305)*(1000)</f>
        <v>17977684.682932973</v>
      </c>
      <c r="N23" s="35"/>
    </row>
    <row r="24" spans="1:14" x14ac:dyDescent="0.35">
      <c r="A24" s="379">
        <v>51</v>
      </c>
      <c r="B24" s="379" t="s">
        <v>413</v>
      </c>
      <c r="C24" s="379">
        <v>4</v>
      </c>
      <c r="D24" s="392">
        <v>-916.2579300000001</v>
      </c>
      <c r="E24" s="380">
        <v>-967</v>
      </c>
      <c r="F24" s="380">
        <f t="shared" si="0"/>
        <v>-941.62896500000011</v>
      </c>
      <c r="G24" s="381">
        <f t="shared" si="2"/>
        <v>1.9984286317788901E-3</v>
      </c>
      <c r="H24" s="380">
        <f t="shared" si="1"/>
        <v>969.79145114376445</v>
      </c>
      <c r="J24" s="301">
        <v>9</v>
      </c>
      <c r="K24" s="36" t="s">
        <v>118</v>
      </c>
      <c r="L24" s="35">
        <f>SUMIF($C$13:$C$305,Taulukko31[[#This Row],[Hyvinvointialuekoodi]],$H$13:$H$305)*(1000)</f>
        <v>13562002.057387326</v>
      </c>
      <c r="N24" s="35"/>
    </row>
    <row r="25" spans="1:14" x14ac:dyDescent="0.35">
      <c r="A25" s="379">
        <v>52</v>
      </c>
      <c r="B25" s="379" t="s">
        <v>412</v>
      </c>
      <c r="C25" s="379">
        <v>14</v>
      </c>
      <c r="D25" s="392">
        <v>-253.21259999999998</v>
      </c>
      <c r="E25" s="380">
        <v>-200</v>
      </c>
      <c r="F25" s="380">
        <f t="shared" si="0"/>
        <v>-226.60629999999998</v>
      </c>
      <c r="G25" s="381">
        <f t="shared" si="2"/>
        <v>4.8092883173095319E-4</v>
      </c>
      <c r="H25" s="380">
        <f t="shared" si="1"/>
        <v>233.38370067590176</v>
      </c>
      <c r="J25" s="301">
        <v>10</v>
      </c>
      <c r="K25" s="36" t="s">
        <v>117</v>
      </c>
      <c r="L25" s="35">
        <f>SUMIF($C$13:$C$305,Taulukko31[[#This Row],[Hyvinvointialuekoodi]],$H$13:$H$305)*(1000)</f>
        <v>13630048.250768587</v>
      </c>
      <c r="N25" s="35"/>
    </row>
    <row r="26" spans="1:14" x14ac:dyDescent="0.35">
      <c r="A26" s="379">
        <v>61</v>
      </c>
      <c r="B26" s="379" t="s">
        <v>411</v>
      </c>
      <c r="C26" s="379">
        <v>5</v>
      </c>
      <c r="D26" s="392">
        <v>-1568.3684900000001</v>
      </c>
      <c r="E26" s="380">
        <v>-1619</v>
      </c>
      <c r="F26" s="380">
        <f t="shared" si="0"/>
        <v>-1593.6842449999999</v>
      </c>
      <c r="G26" s="381">
        <f t="shared" si="2"/>
        <v>3.3822921167499589E-3</v>
      </c>
      <c r="H26" s="380">
        <f t="shared" si="1"/>
        <v>1641.3485715400698</v>
      </c>
      <c r="J26" s="301">
        <v>11</v>
      </c>
      <c r="K26" s="36" t="s">
        <v>116</v>
      </c>
      <c r="L26" s="35">
        <f>SUMIF($C$13:$C$305,Taulukko31[[#This Row],[Hyvinvointialuekoodi]],$H$13:$H$305)*(1000)</f>
        <v>22584419.385034259</v>
      </c>
      <c r="N26" s="35"/>
    </row>
    <row r="27" spans="1:14" x14ac:dyDescent="0.35">
      <c r="A27" s="379">
        <v>69</v>
      </c>
      <c r="B27" s="379" t="s">
        <v>410</v>
      </c>
      <c r="C27" s="379">
        <v>17</v>
      </c>
      <c r="D27" s="392">
        <v>-879.80144999999993</v>
      </c>
      <c r="E27" s="380">
        <v>-918</v>
      </c>
      <c r="F27" s="380">
        <f t="shared" si="0"/>
        <v>-898.90072499999997</v>
      </c>
      <c r="G27" s="381">
        <f t="shared" si="2"/>
        <v>1.9077460578825782E-3</v>
      </c>
      <c r="H27" s="380">
        <f t="shared" si="1"/>
        <v>925.78528373108384</v>
      </c>
      <c r="J27" s="301">
        <v>12</v>
      </c>
      <c r="K27" s="36" t="s">
        <v>115</v>
      </c>
      <c r="L27" s="35">
        <f>SUMIF($C$13:$C$305,Taulukko31[[#This Row],[Hyvinvointialuekoodi]],$H$13:$H$305)*(1000)</f>
        <v>15859413.629190609</v>
      </c>
      <c r="N27" s="35"/>
    </row>
    <row r="28" spans="1:14" x14ac:dyDescent="0.35">
      <c r="A28" s="379">
        <v>71</v>
      </c>
      <c r="B28" s="379" t="s">
        <v>409</v>
      </c>
      <c r="C28" s="379">
        <v>17</v>
      </c>
      <c r="D28" s="392">
        <v>-855.59752000000003</v>
      </c>
      <c r="E28" s="380">
        <v>-851</v>
      </c>
      <c r="F28" s="380">
        <f t="shared" si="0"/>
        <v>-853.29876000000002</v>
      </c>
      <c r="G28" s="381">
        <f t="shared" si="2"/>
        <v>1.8109645484890361E-3</v>
      </c>
      <c r="H28" s="380">
        <f t="shared" si="1"/>
        <v>878.81944319711397</v>
      </c>
      <c r="J28" s="301">
        <v>13</v>
      </c>
      <c r="K28" s="36" t="s">
        <v>114</v>
      </c>
      <c r="L28" s="35">
        <f>SUMIF($C$13:$C$305,Taulukko31[[#This Row],[Hyvinvointialuekoodi]],$H$13:$H$305)*(1000)</f>
        <v>26615060.152290575</v>
      </c>
      <c r="N28" s="35"/>
    </row>
    <row r="29" spans="1:14" x14ac:dyDescent="0.35">
      <c r="A29" s="379">
        <v>72</v>
      </c>
      <c r="B29" s="379" t="s">
        <v>408</v>
      </c>
      <c r="C29" s="379">
        <v>17</v>
      </c>
      <c r="D29" s="392">
        <v>-66.739320000000006</v>
      </c>
      <c r="E29" s="380">
        <v>-67</v>
      </c>
      <c r="F29" s="380">
        <f t="shared" si="0"/>
        <v>-66.86966000000001</v>
      </c>
      <c r="G29" s="381">
        <f t="shared" si="2"/>
        <v>1.4191815259348949E-4</v>
      </c>
      <c r="H29" s="380">
        <f t="shared" si="1"/>
        <v>68.869615336110797</v>
      </c>
      <c r="J29" s="301">
        <v>14</v>
      </c>
      <c r="K29" s="36" t="s">
        <v>130</v>
      </c>
      <c r="L29" s="35">
        <f>SUMIF($C$13:$C$305,Taulukko31[[#This Row],[Hyvinvointialuekoodi]],$H$13:$H$305)*(1000)</f>
        <v>19899626.204201646</v>
      </c>
      <c r="N29" s="35"/>
    </row>
    <row r="30" spans="1:14" x14ac:dyDescent="0.35">
      <c r="A30" s="379">
        <v>74</v>
      </c>
      <c r="B30" s="379" t="s">
        <v>407</v>
      </c>
      <c r="C30" s="379">
        <v>16</v>
      </c>
      <c r="D30" s="392">
        <v>-146.52079000000001</v>
      </c>
      <c r="E30" s="380">
        <v>-217</v>
      </c>
      <c r="F30" s="380">
        <f t="shared" si="0"/>
        <v>-181.76039500000002</v>
      </c>
      <c r="G30" s="381">
        <f t="shared" si="2"/>
        <v>3.8575191608665162E-4</v>
      </c>
      <c r="H30" s="380">
        <f t="shared" si="1"/>
        <v>187.19653258278203</v>
      </c>
      <c r="J30" s="301">
        <v>15</v>
      </c>
      <c r="K30" s="36" t="s">
        <v>113</v>
      </c>
      <c r="L30" s="35">
        <f>SUMIF($C$13:$C$305,Taulukko31[[#This Row],[Hyvinvointialuekoodi]],$H$13:$H$305)*(1000)</f>
        <v>16149445.708742034</v>
      </c>
      <c r="N30" s="35"/>
    </row>
    <row r="31" spans="1:14" x14ac:dyDescent="0.35">
      <c r="A31" s="379">
        <v>75</v>
      </c>
      <c r="B31" s="379" t="s">
        <v>406</v>
      </c>
      <c r="C31" s="379">
        <v>8</v>
      </c>
      <c r="D31" s="392">
        <v>-2650.5326800000003</v>
      </c>
      <c r="E31" s="380">
        <v>-3050</v>
      </c>
      <c r="F31" s="380">
        <f t="shared" si="0"/>
        <v>-2850.2663400000001</v>
      </c>
      <c r="G31" s="381">
        <f t="shared" si="2"/>
        <v>6.0491489469545199E-3</v>
      </c>
      <c r="H31" s="380">
        <f t="shared" si="1"/>
        <v>2935.5128535312483</v>
      </c>
      <c r="J31" s="301">
        <v>16</v>
      </c>
      <c r="K31" s="36" t="s">
        <v>112</v>
      </c>
      <c r="L31" s="35">
        <f>SUMIF($C$13:$C$305,Taulukko31[[#This Row],[Hyvinvointialuekoodi]],$H$13:$H$305)*(1000)</f>
        <v>7852824.5129779289</v>
      </c>
      <c r="N31" s="35"/>
    </row>
    <row r="32" spans="1:14" x14ac:dyDescent="0.35">
      <c r="A32" s="379">
        <v>77</v>
      </c>
      <c r="B32" s="379" t="s">
        <v>405</v>
      </c>
      <c r="C32" s="379">
        <v>13</v>
      </c>
      <c r="D32" s="392">
        <v>-463.38308000000001</v>
      </c>
      <c r="E32" s="380">
        <v>-592</v>
      </c>
      <c r="F32" s="380">
        <f t="shared" si="0"/>
        <v>-527.69154000000003</v>
      </c>
      <c r="G32" s="381">
        <f t="shared" si="2"/>
        <v>1.1199250676018611E-3</v>
      </c>
      <c r="H32" s="380">
        <f t="shared" si="1"/>
        <v>543.47387703062839</v>
      </c>
      <c r="J32" s="301">
        <v>17</v>
      </c>
      <c r="K32" s="36" t="s">
        <v>111</v>
      </c>
      <c r="L32" s="35">
        <f>SUMIF($C$13:$C$305,Taulukko31[[#This Row],[Hyvinvointialuekoodi]],$H$13:$H$305)*(1000)</f>
        <v>37305123.965927899</v>
      </c>
      <c r="N32" s="35"/>
    </row>
    <row r="33" spans="1:14" x14ac:dyDescent="0.35">
      <c r="A33" s="379">
        <v>78</v>
      </c>
      <c r="B33" s="379" t="s">
        <v>404</v>
      </c>
      <c r="C33" s="379">
        <v>33</v>
      </c>
      <c r="D33" s="392">
        <v>-747.34657000000004</v>
      </c>
      <c r="E33" s="380">
        <v>-643</v>
      </c>
      <c r="F33" s="380">
        <f t="shared" si="0"/>
        <v>-695.17328500000008</v>
      </c>
      <c r="G33" s="381">
        <f t="shared" si="2"/>
        <v>1.4753732610506374E-3</v>
      </c>
      <c r="H33" s="380">
        <f t="shared" si="1"/>
        <v>715.96471000287011</v>
      </c>
      <c r="J33" s="301">
        <v>18</v>
      </c>
      <c r="K33" s="36" t="s">
        <v>110</v>
      </c>
      <c r="L33" s="35">
        <f>SUMIF($C$13:$C$305,Taulukko31[[#This Row],[Hyvinvointialuekoodi]],$H$13:$H$305)*(1000)</f>
        <v>10487177.071537858</v>
      </c>
      <c r="N33" s="35"/>
    </row>
    <row r="34" spans="1:14" x14ac:dyDescent="0.35">
      <c r="A34" s="379">
        <v>79</v>
      </c>
      <c r="B34" s="379" t="s">
        <v>403</v>
      </c>
      <c r="C34" s="379">
        <v>4</v>
      </c>
      <c r="D34" s="392">
        <v>-717.85041999999999</v>
      </c>
      <c r="E34" s="380">
        <v>-735</v>
      </c>
      <c r="F34" s="380">
        <f t="shared" si="0"/>
        <v>-726.42520999999999</v>
      </c>
      <c r="G34" s="381">
        <f t="shared" si="2"/>
        <v>1.5416995360906223E-3</v>
      </c>
      <c r="H34" s="380">
        <f t="shared" si="1"/>
        <v>748.15132577544887</v>
      </c>
      <c r="J34" s="302">
        <v>19</v>
      </c>
      <c r="K34" s="303" t="s">
        <v>109</v>
      </c>
      <c r="L34" s="35">
        <f>SUMIF($C$13:$C$305,Taulukko31[[#This Row],[Hyvinvointialuekoodi]],$H$13:$H$305)*(1000)</f>
        <v>19124735.133331291</v>
      </c>
      <c r="N34" s="35"/>
    </row>
    <row r="35" spans="1:14" x14ac:dyDescent="0.35">
      <c r="A35" s="379">
        <v>81</v>
      </c>
      <c r="B35" s="379" t="s">
        <v>402</v>
      </c>
      <c r="C35" s="379">
        <v>7</v>
      </c>
      <c r="D35" s="392">
        <v>-268.71994000000001</v>
      </c>
      <c r="E35" s="380">
        <v>-255</v>
      </c>
      <c r="F35" s="380">
        <f t="shared" si="0"/>
        <v>-261.85996999999998</v>
      </c>
      <c r="G35" s="381">
        <f t="shared" si="2"/>
        <v>5.5574805046992273E-4</v>
      </c>
      <c r="H35" s="380">
        <f t="shared" si="1"/>
        <v>269.6917466878927</v>
      </c>
    </row>
    <row r="36" spans="1:14" x14ac:dyDescent="0.35">
      <c r="A36" s="379">
        <v>82</v>
      </c>
      <c r="B36" s="379" t="s">
        <v>401</v>
      </c>
      <c r="C36" s="379">
        <v>5</v>
      </c>
      <c r="D36" s="392">
        <v>-708.63995999999997</v>
      </c>
      <c r="E36" s="380">
        <v>-745</v>
      </c>
      <c r="F36" s="380">
        <f t="shared" si="0"/>
        <v>-726.81997999999999</v>
      </c>
      <c r="G36" s="381">
        <f t="shared" si="2"/>
        <v>1.5425373604357636E-3</v>
      </c>
      <c r="H36" s="380">
        <f t="shared" si="1"/>
        <v>748.55790266018607</v>
      </c>
    </row>
    <row r="37" spans="1:14" x14ac:dyDescent="0.35">
      <c r="A37" s="379">
        <v>86</v>
      </c>
      <c r="B37" s="379" t="s">
        <v>400</v>
      </c>
      <c r="C37" s="379">
        <v>5</v>
      </c>
      <c r="D37" s="392">
        <v>-681.81521999999995</v>
      </c>
      <c r="E37" s="380">
        <v>-601</v>
      </c>
      <c r="F37" s="380">
        <f t="shared" si="0"/>
        <v>-641.40760999999998</v>
      </c>
      <c r="G37" s="381">
        <f t="shared" si="2"/>
        <v>1.3612658277401947E-3</v>
      </c>
      <c r="H37" s="380">
        <f t="shared" si="1"/>
        <v>660.59099708827841</v>
      </c>
    </row>
    <row r="38" spans="1:14" x14ac:dyDescent="0.35">
      <c r="A38" s="379">
        <v>90</v>
      </c>
      <c r="B38" s="379" t="s">
        <v>399</v>
      </c>
      <c r="C38" s="379">
        <v>12</v>
      </c>
      <c r="D38" s="392">
        <v>-317.78080999999997</v>
      </c>
      <c r="E38" s="380">
        <v>-329</v>
      </c>
      <c r="F38" s="380">
        <f t="shared" si="0"/>
        <v>-323.39040499999999</v>
      </c>
      <c r="G38" s="381">
        <f t="shared" si="2"/>
        <v>6.8633471209604416E-4</v>
      </c>
      <c r="H38" s="380">
        <f t="shared" si="1"/>
        <v>333.06245008183203</v>
      </c>
    </row>
    <row r="39" spans="1:14" x14ac:dyDescent="0.35">
      <c r="A39" s="379">
        <v>91</v>
      </c>
      <c r="B39" s="379" t="s">
        <v>129</v>
      </c>
      <c r="C39" s="379">
        <v>31</v>
      </c>
      <c r="D39" s="392">
        <v>-44093.601219999997</v>
      </c>
      <c r="E39" s="380">
        <v>-52599</v>
      </c>
      <c r="F39" s="380">
        <f t="shared" si="0"/>
        <v>-48346.300609999998</v>
      </c>
      <c r="G39" s="381">
        <f t="shared" si="2"/>
        <v>0.10260584048581514</v>
      </c>
      <c r="H39" s="380">
        <f t="shared" si="1"/>
        <v>49792.254453434914</v>
      </c>
    </row>
    <row r="40" spans="1:14" x14ac:dyDescent="0.35">
      <c r="A40" s="379">
        <v>92</v>
      </c>
      <c r="B40" s="379" t="s">
        <v>398</v>
      </c>
      <c r="C40" s="379">
        <v>32</v>
      </c>
      <c r="D40" s="392">
        <v>-9918.7145800000017</v>
      </c>
      <c r="E40" s="380">
        <v>-11462</v>
      </c>
      <c r="F40" s="380">
        <f t="shared" si="0"/>
        <v>-10690.35729</v>
      </c>
      <c r="G40" s="381">
        <f t="shared" si="2"/>
        <v>2.2688252896173579E-2</v>
      </c>
      <c r="H40" s="380">
        <f t="shared" si="1"/>
        <v>11010.087300696427</v>
      </c>
    </row>
    <row r="41" spans="1:14" x14ac:dyDescent="0.35">
      <c r="A41" s="379">
        <v>97</v>
      </c>
      <c r="B41" s="379" t="s">
        <v>397</v>
      </c>
      <c r="C41" s="379">
        <v>10</v>
      </c>
      <c r="D41" s="392">
        <v>-208.93567000000002</v>
      </c>
      <c r="E41" s="380">
        <v>-230</v>
      </c>
      <c r="F41" s="380">
        <f t="shared" si="0"/>
        <v>-219.46783500000001</v>
      </c>
      <c r="G41" s="381">
        <f t="shared" si="2"/>
        <v>4.6577879559867318E-4</v>
      </c>
      <c r="H41" s="380">
        <f t="shared" si="1"/>
        <v>226.03173659173731</v>
      </c>
    </row>
    <row r="42" spans="1:14" x14ac:dyDescent="0.35">
      <c r="A42" s="379">
        <v>98</v>
      </c>
      <c r="B42" s="379" t="s">
        <v>396</v>
      </c>
      <c r="C42" s="379">
        <v>7</v>
      </c>
      <c r="D42" s="392">
        <v>-2365.6574000000001</v>
      </c>
      <c r="E42" s="380">
        <v>-2460</v>
      </c>
      <c r="F42" s="380">
        <f t="shared" si="0"/>
        <v>-2412.8287</v>
      </c>
      <c r="G42" s="381">
        <f t="shared" si="2"/>
        <v>5.1207706399068109E-3</v>
      </c>
      <c r="H42" s="380">
        <f t="shared" si="1"/>
        <v>2484.9922138220572</v>
      </c>
    </row>
    <row r="43" spans="1:14" x14ac:dyDescent="0.35">
      <c r="A43" s="379">
        <v>102</v>
      </c>
      <c r="B43" s="379" t="s">
        <v>395</v>
      </c>
      <c r="C43" s="379">
        <v>4</v>
      </c>
      <c r="D43" s="392">
        <v>-1147.8568700000001</v>
      </c>
      <c r="E43" s="380">
        <v>-1202</v>
      </c>
      <c r="F43" s="380">
        <f t="shared" si="0"/>
        <v>-1174.928435</v>
      </c>
      <c r="G43" s="381">
        <f t="shared" si="2"/>
        <v>2.4935624455808478E-3</v>
      </c>
      <c r="H43" s="380">
        <f t="shared" si="1"/>
        <v>1210.0685029041372</v>
      </c>
    </row>
    <row r="44" spans="1:14" x14ac:dyDescent="0.35">
      <c r="A44" s="379">
        <v>103</v>
      </c>
      <c r="B44" s="379" t="s">
        <v>394</v>
      </c>
      <c r="C44" s="379">
        <v>5</v>
      </c>
      <c r="D44" s="392">
        <v>-197.64731</v>
      </c>
      <c r="E44" s="380">
        <v>-197</v>
      </c>
      <c r="F44" s="380">
        <f t="shared" si="0"/>
        <v>-197.323655</v>
      </c>
      <c r="G44" s="381">
        <f t="shared" si="2"/>
        <v>4.1878197945966936E-4</v>
      </c>
      <c r="H44" s="380">
        <f t="shared" si="1"/>
        <v>203.22526264624997</v>
      </c>
    </row>
    <row r="45" spans="1:14" x14ac:dyDescent="0.35">
      <c r="A45" s="379">
        <v>105</v>
      </c>
      <c r="B45" s="379" t="s">
        <v>393</v>
      </c>
      <c r="C45" s="379">
        <v>18</v>
      </c>
      <c r="D45" s="392">
        <v>-307.99718999999999</v>
      </c>
      <c r="E45" s="380">
        <v>-323</v>
      </c>
      <c r="F45" s="380">
        <f t="shared" si="0"/>
        <v>-315.49859500000002</v>
      </c>
      <c r="G45" s="381">
        <f t="shared" si="2"/>
        <v>6.6958584428635556E-4</v>
      </c>
      <c r="H45" s="380">
        <f t="shared" si="1"/>
        <v>324.93460975774974</v>
      </c>
    </row>
    <row r="46" spans="1:14" x14ac:dyDescent="0.35">
      <c r="A46" s="379">
        <v>106</v>
      </c>
      <c r="B46" s="379" t="s">
        <v>392</v>
      </c>
      <c r="C46" s="379">
        <v>35</v>
      </c>
      <c r="D46" s="392">
        <v>-3486.3023899999998</v>
      </c>
      <c r="E46" s="380">
        <v>-3455</v>
      </c>
      <c r="F46" s="380">
        <f t="shared" si="0"/>
        <v>-3470.6511949999999</v>
      </c>
      <c r="G46" s="381">
        <f t="shared" si="2"/>
        <v>7.3657979701225729E-3</v>
      </c>
      <c r="H46" s="380">
        <f t="shared" si="1"/>
        <v>3574.4523415471717</v>
      </c>
    </row>
    <row r="47" spans="1:14" x14ac:dyDescent="0.35">
      <c r="A47" s="379">
        <v>108</v>
      </c>
      <c r="B47" s="379" t="s">
        <v>391</v>
      </c>
      <c r="C47" s="379">
        <v>6</v>
      </c>
      <c r="D47" s="392">
        <v>-783.76800000000003</v>
      </c>
      <c r="E47" s="380">
        <v>-795</v>
      </c>
      <c r="F47" s="380">
        <f t="shared" si="0"/>
        <v>-789.38400000000001</v>
      </c>
      <c r="G47" s="381">
        <f t="shared" si="2"/>
        <v>1.675317609912464E-3</v>
      </c>
      <c r="H47" s="380">
        <f t="shared" si="1"/>
        <v>812.9931037854908</v>
      </c>
    </row>
    <row r="48" spans="1:14" x14ac:dyDescent="0.35">
      <c r="A48" s="379">
        <v>109</v>
      </c>
      <c r="B48" s="379" t="s">
        <v>390</v>
      </c>
      <c r="C48" s="379">
        <v>5</v>
      </c>
      <c r="D48" s="392">
        <v>-4939.5757500000009</v>
      </c>
      <c r="E48" s="380">
        <v>-4838</v>
      </c>
      <c r="F48" s="380">
        <f t="shared" si="0"/>
        <v>-4888.787875</v>
      </c>
      <c r="G48" s="381">
        <f t="shared" si="2"/>
        <v>1.0375523722439313E-2</v>
      </c>
      <c r="H48" s="380">
        <f t="shared" si="1"/>
        <v>5035.0030254541825</v>
      </c>
    </row>
    <row r="49" spans="1:8" x14ac:dyDescent="0.35">
      <c r="A49" s="379">
        <v>111</v>
      </c>
      <c r="B49" s="379" t="s">
        <v>389</v>
      </c>
      <c r="C49" s="379">
        <v>7</v>
      </c>
      <c r="D49" s="392">
        <v>-2253.6149100000002</v>
      </c>
      <c r="E49" s="380">
        <v>-2356</v>
      </c>
      <c r="F49" s="380">
        <f t="shared" si="0"/>
        <v>-2304.8074550000001</v>
      </c>
      <c r="G49" s="381">
        <f t="shared" si="2"/>
        <v>4.8915160641956629E-3</v>
      </c>
      <c r="H49" s="380">
        <f t="shared" si="1"/>
        <v>2373.7402410846789</v>
      </c>
    </row>
    <row r="50" spans="1:8" x14ac:dyDescent="0.35">
      <c r="A50" s="379">
        <v>139</v>
      </c>
      <c r="B50" s="379" t="s">
        <v>388</v>
      </c>
      <c r="C50" s="379">
        <v>17</v>
      </c>
      <c r="D50" s="392">
        <v>-830.67823999999996</v>
      </c>
      <c r="E50" s="380">
        <v>-709</v>
      </c>
      <c r="F50" s="380">
        <f t="shared" si="0"/>
        <v>-769.83911999999998</v>
      </c>
      <c r="G50" s="381">
        <f t="shared" si="2"/>
        <v>1.6338373143305596E-3</v>
      </c>
      <c r="H50" s="380">
        <f t="shared" si="1"/>
        <v>792.86367038639094</v>
      </c>
    </row>
    <row r="51" spans="1:8" x14ac:dyDescent="0.35">
      <c r="A51" s="379">
        <v>140</v>
      </c>
      <c r="B51" s="379" t="s">
        <v>387</v>
      </c>
      <c r="C51" s="379">
        <v>11</v>
      </c>
      <c r="D51" s="392">
        <v>-1975.5450000000001</v>
      </c>
      <c r="E51" s="380">
        <v>-2123</v>
      </c>
      <c r="F51" s="380">
        <f t="shared" si="0"/>
        <v>-2049.2725</v>
      </c>
      <c r="G51" s="381">
        <f t="shared" si="2"/>
        <v>4.3491916567340357E-3</v>
      </c>
      <c r="H51" s="380">
        <f t="shared" si="1"/>
        <v>2110.5626796049228</v>
      </c>
    </row>
    <row r="52" spans="1:8" x14ac:dyDescent="0.35">
      <c r="A52" s="379">
        <v>142</v>
      </c>
      <c r="B52" s="379" t="s">
        <v>386</v>
      </c>
      <c r="C52" s="379">
        <v>7</v>
      </c>
      <c r="D52" s="392">
        <v>-666.42807999999991</v>
      </c>
      <c r="E52" s="380">
        <v>-684</v>
      </c>
      <c r="F52" s="380">
        <f t="shared" si="0"/>
        <v>-675.21403999999995</v>
      </c>
      <c r="G52" s="381">
        <f t="shared" si="2"/>
        <v>1.433013554457829E-3</v>
      </c>
      <c r="H52" s="380">
        <f t="shared" si="1"/>
        <v>695.40851866663184</v>
      </c>
    </row>
    <row r="53" spans="1:8" x14ac:dyDescent="0.35">
      <c r="A53" s="379">
        <v>143</v>
      </c>
      <c r="B53" s="379" t="s">
        <v>385</v>
      </c>
      <c r="C53" s="379">
        <v>6</v>
      </c>
      <c r="D53" s="392">
        <v>-545.82168000000001</v>
      </c>
      <c r="E53" s="380">
        <v>-566</v>
      </c>
      <c r="F53" s="380">
        <f t="shared" si="0"/>
        <v>-555.91084000000001</v>
      </c>
      <c r="G53" s="381">
        <f t="shared" si="2"/>
        <v>1.1798151720749726E-3</v>
      </c>
      <c r="H53" s="380">
        <f t="shared" si="1"/>
        <v>572.53716725902643</v>
      </c>
    </row>
    <row r="54" spans="1:8" x14ac:dyDescent="0.35">
      <c r="A54" s="379">
        <v>145</v>
      </c>
      <c r="B54" s="379" t="s">
        <v>384</v>
      </c>
      <c r="C54" s="379">
        <v>14</v>
      </c>
      <c r="D54" s="392">
        <v>-1204.84016</v>
      </c>
      <c r="E54" s="380">
        <v>-1266</v>
      </c>
      <c r="F54" s="380">
        <f t="shared" si="0"/>
        <v>-1235.4200799999999</v>
      </c>
      <c r="G54" s="381">
        <f t="shared" si="2"/>
        <v>2.6219444727324914E-3</v>
      </c>
      <c r="H54" s="380">
        <f t="shared" si="1"/>
        <v>1272.3693478942052</v>
      </c>
    </row>
    <row r="55" spans="1:8" x14ac:dyDescent="0.35">
      <c r="A55" s="379">
        <v>146</v>
      </c>
      <c r="B55" s="379" t="s">
        <v>383</v>
      </c>
      <c r="C55" s="379">
        <v>12</v>
      </c>
      <c r="D55" s="392">
        <v>-574.01612</v>
      </c>
      <c r="E55" s="380">
        <v>-438</v>
      </c>
      <c r="F55" s="380">
        <f t="shared" si="0"/>
        <v>-506.00806</v>
      </c>
      <c r="G55" s="381">
        <f t="shared" si="2"/>
        <v>1.0739059997107146E-3</v>
      </c>
      <c r="H55" s="380">
        <f t="shared" si="1"/>
        <v>521.14188182161649</v>
      </c>
    </row>
    <row r="56" spans="1:8" x14ac:dyDescent="0.35">
      <c r="A56" s="379">
        <v>148</v>
      </c>
      <c r="B56" s="379" t="s">
        <v>382</v>
      </c>
      <c r="C56" s="379">
        <v>19</v>
      </c>
      <c r="D56" s="392">
        <v>-845.09633000000008</v>
      </c>
      <c r="E56" s="380">
        <v>-870</v>
      </c>
      <c r="F56" s="380">
        <f t="shared" si="0"/>
        <v>-857.54816500000004</v>
      </c>
      <c r="G56" s="381">
        <f t="shared" si="2"/>
        <v>1.8199831034992088E-3</v>
      </c>
      <c r="H56" s="380">
        <f t="shared" si="1"/>
        <v>883.19594051678553</v>
      </c>
    </row>
    <row r="57" spans="1:8" x14ac:dyDescent="0.35">
      <c r="A57" s="379">
        <v>149</v>
      </c>
      <c r="B57" s="379" t="s">
        <v>381</v>
      </c>
      <c r="C57" s="379">
        <v>33</v>
      </c>
      <c r="D57" s="392">
        <v>-372.45231999999999</v>
      </c>
      <c r="E57" s="380">
        <v>-381</v>
      </c>
      <c r="F57" s="380">
        <f t="shared" si="0"/>
        <v>-376.72615999999999</v>
      </c>
      <c r="G57" s="381">
        <f t="shared" si="2"/>
        <v>7.9952972186249089E-4</v>
      </c>
      <c r="H57" s="380">
        <f t="shared" si="1"/>
        <v>387.993384836264</v>
      </c>
    </row>
    <row r="58" spans="1:8" x14ac:dyDescent="0.35">
      <c r="A58" s="379">
        <v>151</v>
      </c>
      <c r="B58" s="379" t="s">
        <v>380</v>
      </c>
      <c r="C58" s="379">
        <v>14</v>
      </c>
      <c r="D58" s="392">
        <v>-193.57710999999998</v>
      </c>
      <c r="E58" s="380">
        <v>-198</v>
      </c>
      <c r="F58" s="380">
        <f t="shared" si="0"/>
        <v>-195.78855499999997</v>
      </c>
      <c r="G58" s="381">
        <f t="shared" si="2"/>
        <v>4.1552402127584921E-4</v>
      </c>
      <c r="H58" s="380">
        <f t="shared" si="1"/>
        <v>201.64425047268028</v>
      </c>
    </row>
    <row r="59" spans="1:8" x14ac:dyDescent="0.35">
      <c r="A59" s="379">
        <v>152</v>
      </c>
      <c r="B59" s="379" t="s">
        <v>379</v>
      </c>
      <c r="C59" s="379">
        <v>14</v>
      </c>
      <c r="D59" s="392">
        <v>-510.37022000000002</v>
      </c>
      <c r="E59" s="380">
        <v>-475</v>
      </c>
      <c r="F59" s="380">
        <f t="shared" si="0"/>
        <v>-492.68511000000001</v>
      </c>
      <c r="G59" s="381">
        <f t="shared" si="2"/>
        <v>1.0456305688038513E-3</v>
      </c>
      <c r="H59" s="380">
        <f t="shared" si="1"/>
        <v>507.42046553742654</v>
      </c>
    </row>
    <row r="60" spans="1:8" x14ac:dyDescent="0.35">
      <c r="A60" s="379">
        <v>153</v>
      </c>
      <c r="B60" s="379" t="s">
        <v>378</v>
      </c>
      <c r="C60" s="379">
        <v>9</v>
      </c>
      <c r="D60" s="392">
        <v>-2794.34926</v>
      </c>
      <c r="E60" s="380">
        <v>-2684</v>
      </c>
      <c r="F60" s="380">
        <f t="shared" si="0"/>
        <v>-2739.17463</v>
      </c>
      <c r="G60" s="381">
        <f t="shared" si="2"/>
        <v>5.8133778924635638E-3</v>
      </c>
      <c r="H60" s="380">
        <f t="shared" si="1"/>
        <v>2821.0985835210408</v>
      </c>
    </row>
    <row r="61" spans="1:8" x14ac:dyDescent="0.35">
      <c r="A61" s="379">
        <v>165</v>
      </c>
      <c r="B61" s="379" t="s">
        <v>377</v>
      </c>
      <c r="C61" s="379">
        <v>5</v>
      </c>
      <c r="D61" s="392">
        <v>-1255.6337900000001</v>
      </c>
      <c r="E61" s="380">
        <v>-1362</v>
      </c>
      <c r="F61" s="380">
        <f t="shared" si="0"/>
        <v>-1308.8168949999999</v>
      </c>
      <c r="G61" s="381">
        <f t="shared" si="2"/>
        <v>2.7777152720912159E-3</v>
      </c>
      <c r="H61" s="380">
        <f t="shared" si="1"/>
        <v>1347.9613340946089</v>
      </c>
    </row>
    <row r="62" spans="1:8" x14ac:dyDescent="0.35">
      <c r="A62" s="379">
        <v>167</v>
      </c>
      <c r="B62" s="379" t="s">
        <v>376</v>
      </c>
      <c r="C62" s="379">
        <v>12</v>
      </c>
      <c r="D62" s="392">
        <v>-6674.7289199999996</v>
      </c>
      <c r="E62" s="380">
        <v>-7255</v>
      </c>
      <c r="F62" s="380">
        <f t="shared" si="0"/>
        <v>-6964.8644599999998</v>
      </c>
      <c r="G62" s="381">
        <f t="shared" si="2"/>
        <v>1.4781601958605018E-2</v>
      </c>
      <c r="H62" s="380">
        <f t="shared" si="1"/>
        <v>7173.1714536659674</v>
      </c>
    </row>
    <row r="63" spans="1:8" x14ac:dyDescent="0.35">
      <c r="A63" s="379">
        <v>169</v>
      </c>
      <c r="B63" s="379" t="s">
        <v>375</v>
      </c>
      <c r="C63" s="379">
        <v>5</v>
      </c>
      <c r="D63" s="392">
        <v>-413.71264000000002</v>
      </c>
      <c r="E63" s="380">
        <v>-449</v>
      </c>
      <c r="F63" s="380">
        <f t="shared" si="0"/>
        <v>-431.35631999999998</v>
      </c>
      <c r="G63" s="381">
        <f t="shared" si="2"/>
        <v>9.1547186039118598E-4</v>
      </c>
      <c r="H63" s="380">
        <f t="shared" si="1"/>
        <v>444.25743799505358</v>
      </c>
    </row>
    <row r="64" spans="1:8" x14ac:dyDescent="0.35">
      <c r="A64" s="379">
        <v>171</v>
      </c>
      <c r="B64" s="379" t="s">
        <v>374</v>
      </c>
      <c r="C64" s="379">
        <v>11</v>
      </c>
      <c r="D64" s="392">
        <v>-414.88749000000001</v>
      </c>
      <c r="E64" s="380">
        <v>-476</v>
      </c>
      <c r="F64" s="380">
        <f t="shared" si="0"/>
        <v>-445.44374500000004</v>
      </c>
      <c r="G64" s="381">
        <f t="shared" si="2"/>
        <v>9.4536974428650335E-4</v>
      </c>
      <c r="H64" s="380">
        <f t="shared" si="1"/>
        <v>458.76619339812152</v>
      </c>
    </row>
    <row r="65" spans="1:8" x14ac:dyDescent="0.35">
      <c r="A65" s="379">
        <v>172</v>
      </c>
      <c r="B65" s="379" t="s">
        <v>373</v>
      </c>
      <c r="C65" s="379">
        <v>13</v>
      </c>
      <c r="D65" s="392">
        <v>-365.38659000000001</v>
      </c>
      <c r="E65" s="380">
        <v>-420</v>
      </c>
      <c r="F65" s="380">
        <f t="shared" si="0"/>
        <v>-392.69329500000003</v>
      </c>
      <c r="G65" s="381">
        <f t="shared" si="2"/>
        <v>8.3341693321381007E-4</v>
      </c>
      <c r="H65" s="380">
        <f t="shared" si="1"/>
        <v>404.43806909919812</v>
      </c>
    </row>
    <row r="66" spans="1:8" x14ac:dyDescent="0.35">
      <c r="A66" s="379">
        <v>176</v>
      </c>
      <c r="B66" s="379" t="s">
        <v>372</v>
      </c>
      <c r="C66" s="379">
        <v>12</v>
      </c>
      <c r="D66" s="392">
        <v>-392.76096000000001</v>
      </c>
      <c r="E66" s="380">
        <v>-518</v>
      </c>
      <c r="F66" s="380">
        <f t="shared" si="0"/>
        <v>-455.38048000000003</v>
      </c>
      <c r="G66" s="381">
        <f t="shared" si="2"/>
        <v>9.664585770099098E-4</v>
      </c>
      <c r="H66" s="380">
        <f t="shared" si="1"/>
        <v>469.00011887563801</v>
      </c>
    </row>
    <row r="67" spans="1:8" x14ac:dyDescent="0.35">
      <c r="A67" s="379">
        <v>177</v>
      </c>
      <c r="B67" s="379" t="s">
        <v>371</v>
      </c>
      <c r="C67" s="379">
        <v>6</v>
      </c>
      <c r="D67" s="392">
        <v>-129.50889999999998</v>
      </c>
      <c r="E67" s="380">
        <v>-141</v>
      </c>
      <c r="F67" s="380">
        <f t="shared" si="0"/>
        <v>-135.25444999999999</v>
      </c>
      <c r="G67" s="381">
        <f t="shared" si="2"/>
        <v>2.8705188083876144E-4</v>
      </c>
      <c r="H67" s="380">
        <f t="shared" si="1"/>
        <v>139.29967557779165</v>
      </c>
    </row>
    <row r="68" spans="1:8" x14ac:dyDescent="0.35">
      <c r="A68" s="379">
        <v>178</v>
      </c>
      <c r="B68" s="379" t="s">
        <v>370</v>
      </c>
      <c r="C68" s="379">
        <v>10</v>
      </c>
      <c r="D68" s="392">
        <v>-516.30365000000006</v>
      </c>
      <c r="E68" s="380">
        <v>-554</v>
      </c>
      <c r="F68" s="380">
        <f t="shared" si="0"/>
        <v>-535.15182500000003</v>
      </c>
      <c r="G68" s="381">
        <f t="shared" si="2"/>
        <v>1.1357581055598965E-3</v>
      </c>
      <c r="H68" s="380">
        <f t="shared" si="1"/>
        <v>551.15728619178992</v>
      </c>
    </row>
    <row r="69" spans="1:8" x14ac:dyDescent="0.35">
      <c r="A69" s="379">
        <v>179</v>
      </c>
      <c r="B69" s="379" t="s">
        <v>369</v>
      </c>
      <c r="C69" s="379">
        <v>13</v>
      </c>
      <c r="D69" s="392">
        <v>-13283.139610000002</v>
      </c>
      <c r="E69" s="380">
        <v>-13469</v>
      </c>
      <c r="F69" s="380">
        <f t="shared" si="0"/>
        <v>-13376.069805000001</v>
      </c>
      <c r="G69" s="381">
        <f t="shared" si="2"/>
        <v>2.8388167603770637E-2</v>
      </c>
      <c r="H69" s="380">
        <f t="shared" si="1"/>
        <v>13776.124810255003</v>
      </c>
    </row>
    <row r="70" spans="1:8" x14ac:dyDescent="0.35">
      <c r="A70" s="379">
        <v>181</v>
      </c>
      <c r="B70" s="379" t="s">
        <v>368</v>
      </c>
      <c r="C70" s="379">
        <v>4</v>
      </c>
      <c r="D70" s="392">
        <v>-146.28751</v>
      </c>
      <c r="E70" s="380">
        <v>-166</v>
      </c>
      <c r="F70" s="380">
        <f t="shared" si="0"/>
        <v>-156.143755</v>
      </c>
      <c r="G70" s="381">
        <f t="shared" si="2"/>
        <v>3.3138546313246447E-4</v>
      </c>
      <c r="H70" s="380">
        <f t="shared" si="1"/>
        <v>160.81374339253296</v>
      </c>
    </row>
    <row r="71" spans="1:8" x14ac:dyDescent="0.35">
      <c r="A71" s="379">
        <v>182</v>
      </c>
      <c r="B71" s="379" t="s">
        <v>367</v>
      </c>
      <c r="C71" s="379">
        <v>13</v>
      </c>
      <c r="D71" s="392">
        <v>-1849.8960300000001</v>
      </c>
      <c r="E71" s="380">
        <v>-1871</v>
      </c>
      <c r="F71" s="380">
        <f t="shared" si="0"/>
        <v>-1860.4480149999999</v>
      </c>
      <c r="G71" s="381">
        <f t="shared" si="2"/>
        <v>3.9484475513263352E-3</v>
      </c>
      <c r="H71" s="380">
        <f t="shared" si="1"/>
        <v>1916.09078236499</v>
      </c>
    </row>
    <row r="72" spans="1:8" x14ac:dyDescent="0.35">
      <c r="A72" s="379">
        <v>186</v>
      </c>
      <c r="B72" s="379" t="s">
        <v>366</v>
      </c>
      <c r="C72" s="379">
        <v>35</v>
      </c>
      <c r="D72" s="392">
        <v>-3062.3876399999999</v>
      </c>
      <c r="E72" s="380">
        <v>-3042</v>
      </c>
      <c r="F72" s="380">
        <f t="shared" si="0"/>
        <v>-3052.19382</v>
      </c>
      <c r="G72" s="381">
        <f t="shared" si="2"/>
        <v>6.4777016705583005E-3</v>
      </c>
      <c r="H72" s="380">
        <f t="shared" si="1"/>
        <v>3143.4796335835204</v>
      </c>
    </row>
    <row r="73" spans="1:8" x14ac:dyDescent="0.35">
      <c r="A73" s="379">
        <v>202</v>
      </c>
      <c r="B73" s="379" t="s">
        <v>365</v>
      </c>
      <c r="C73" s="379">
        <v>2</v>
      </c>
      <c r="D73" s="392">
        <v>-2535.89572</v>
      </c>
      <c r="E73" s="380">
        <v>-2647</v>
      </c>
      <c r="F73" s="380">
        <f t="shared" si="0"/>
        <v>-2591.4478600000002</v>
      </c>
      <c r="G73" s="381">
        <f t="shared" si="2"/>
        <v>5.4998558813302142E-3</v>
      </c>
      <c r="H73" s="380">
        <f t="shared" si="1"/>
        <v>2668.9535625242825</v>
      </c>
    </row>
    <row r="74" spans="1:8" x14ac:dyDescent="0.35">
      <c r="A74" s="379">
        <v>204</v>
      </c>
      <c r="B74" s="379" t="s">
        <v>364</v>
      </c>
      <c r="C74" s="379">
        <v>11</v>
      </c>
      <c r="D74" s="392">
        <v>-300.32515999999998</v>
      </c>
      <c r="E74" s="380">
        <v>-359</v>
      </c>
      <c r="F74" s="380">
        <f t="shared" si="0"/>
        <v>-329.66257999999999</v>
      </c>
      <c r="G74" s="381">
        <f t="shared" si="2"/>
        <v>6.9964621224040066E-4</v>
      </c>
      <c r="H74" s="380">
        <f t="shared" si="1"/>
        <v>339.52221493738489</v>
      </c>
    </row>
    <row r="75" spans="1:8" x14ac:dyDescent="0.35">
      <c r="A75" s="379">
        <v>205</v>
      </c>
      <c r="B75" s="379" t="s">
        <v>363</v>
      </c>
      <c r="C75" s="379">
        <v>18</v>
      </c>
      <c r="D75" s="392">
        <v>-5071.9212600000001</v>
      </c>
      <c r="E75" s="380">
        <v>-5244</v>
      </c>
      <c r="F75" s="380">
        <f t="shared" si="0"/>
        <v>-5157.9606299999996</v>
      </c>
      <c r="G75" s="381">
        <f t="shared" si="2"/>
        <v>1.0946791770132389E-2</v>
      </c>
      <c r="H75" s="380">
        <f t="shared" si="1"/>
        <v>5312.2262698345357</v>
      </c>
    </row>
    <row r="76" spans="1:8" x14ac:dyDescent="0.35">
      <c r="A76" s="379">
        <v>208</v>
      </c>
      <c r="B76" s="379" t="s">
        <v>362</v>
      </c>
      <c r="C76" s="379">
        <v>17</v>
      </c>
      <c r="D76" s="392">
        <v>-1461.02252</v>
      </c>
      <c r="E76" s="380">
        <v>-1464</v>
      </c>
      <c r="F76" s="380">
        <f t="shared" si="0"/>
        <v>-1462.51126</v>
      </c>
      <c r="G76" s="381">
        <f t="shared" si="2"/>
        <v>3.1039023701687216E-3</v>
      </c>
      <c r="H76" s="380">
        <f t="shared" si="1"/>
        <v>1506.2524304883666</v>
      </c>
    </row>
    <row r="77" spans="1:8" x14ac:dyDescent="0.35">
      <c r="A77" s="379">
        <v>211</v>
      </c>
      <c r="B77" s="379" t="s">
        <v>361</v>
      </c>
      <c r="C77" s="379">
        <v>6</v>
      </c>
      <c r="D77" s="392">
        <v>-2400.79421</v>
      </c>
      <c r="E77" s="380">
        <v>-2400</v>
      </c>
      <c r="F77" s="380">
        <f t="shared" ref="F77:F140" si="3">(D77+E77)/2</f>
        <v>-2400.397105</v>
      </c>
      <c r="G77" s="381">
        <f t="shared" si="2"/>
        <v>5.0943869406897E-3</v>
      </c>
      <c r="H77" s="380">
        <f t="shared" ref="H77:H140" si="4">(G77*E$12)*(-1)</f>
        <v>2472.1888114170756</v>
      </c>
    </row>
    <row r="78" spans="1:8" x14ac:dyDescent="0.35">
      <c r="A78" s="379">
        <v>213</v>
      </c>
      <c r="B78" s="379" t="s">
        <v>360</v>
      </c>
      <c r="C78" s="379">
        <v>10</v>
      </c>
      <c r="D78" s="392">
        <v>-452.79108000000002</v>
      </c>
      <c r="E78" s="380">
        <v>-468</v>
      </c>
      <c r="F78" s="380">
        <f t="shared" si="3"/>
        <v>-460.39553999999998</v>
      </c>
      <c r="G78" s="381">
        <f t="shared" ref="G78:G141" si="5">F78/F$12</f>
        <v>9.7710208933441539E-4</v>
      </c>
      <c r="H78" s="380">
        <f t="shared" si="4"/>
        <v>474.16517060593708</v>
      </c>
    </row>
    <row r="79" spans="1:8" x14ac:dyDescent="0.35">
      <c r="A79" s="379">
        <v>214</v>
      </c>
      <c r="B79" s="379" t="s">
        <v>359</v>
      </c>
      <c r="C79" s="379">
        <v>4</v>
      </c>
      <c r="D79" s="392">
        <v>-1339.6714999999999</v>
      </c>
      <c r="E79" s="380">
        <v>-1365</v>
      </c>
      <c r="F79" s="380">
        <f t="shared" si="3"/>
        <v>-1352.33575</v>
      </c>
      <c r="G79" s="381">
        <f t="shared" si="5"/>
        <v>2.8700757761611325E-3</v>
      </c>
      <c r="H79" s="380">
        <f t="shared" si="4"/>
        <v>1392.7817624281458</v>
      </c>
    </row>
    <row r="80" spans="1:8" x14ac:dyDescent="0.35">
      <c r="A80" s="379">
        <v>216</v>
      </c>
      <c r="B80" s="379" t="s">
        <v>358</v>
      </c>
      <c r="C80" s="379">
        <v>13</v>
      </c>
      <c r="D80" s="392">
        <v>-127.61604</v>
      </c>
      <c r="E80" s="380">
        <v>-129</v>
      </c>
      <c r="F80" s="380">
        <f t="shared" si="3"/>
        <v>-128.30802</v>
      </c>
      <c r="G80" s="381">
        <f t="shared" si="5"/>
        <v>2.7230940252019376E-4</v>
      </c>
      <c r="H80" s="380">
        <f t="shared" si="4"/>
        <v>132.14548992679207</v>
      </c>
    </row>
    <row r="81" spans="1:8" x14ac:dyDescent="0.35">
      <c r="A81" s="379">
        <v>217</v>
      </c>
      <c r="B81" s="379" t="s">
        <v>357</v>
      </c>
      <c r="C81" s="379">
        <v>16</v>
      </c>
      <c r="D81" s="392">
        <v>-611.34299999999996</v>
      </c>
      <c r="E81" s="380">
        <v>-645</v>
      </c>
      <c r="F81" s="380">
        <f t="shared" si="3"/>
        <v>-628.17149999999992</v>
      </c>
      <c r="G81" s="381">
        <f t="shared" si="5"/>
        <v>1.3331746982395479E-3</v>
      </c>
      <c r="H81" s="380">
        <f t="shared" si="4"/>
        <v>646.95901803759307</v>
      </c>
    </row>
    <row r="82" spans="1:8" x14ac:dyDescent="0.35">
      <c r="A82" s="379">
        <v>218</v>
      </c>
      <c r="B82" s="379" t="s">
        <v>356</v>
      </c>
      <c r="C82" s="379">
        <v>14</v>
      </c>
      <c r="D82" s="392">
        <v>-125.11528999999999</v>
      </c>
      <c r="E82" s="380">
        <v>-128</v>
      </c>
      <c r="F82" s="380">
        <f t="shared" si="3"/>
        <v>-126.55764499999999</v>
      </c>
      <c r="G82" s="381">
        <f t="shared" si="5"/>
        <v>2.685945640367047E-4</v>
      </c>
      <c r="H82" s="380">
        <f t="shared" si="4"/>
        <v>130.34276425203996</v>
      </c>
    </row>
    <row r="83" spans="1:8" x14ac:dyDescent="0.35">
      <c r="A83" s="379">
        <v>224</v>
      </c>
      <c r="B83" s="379" t="s">
        <v>355</v>
      </c>
      <c r="C83" s="379">
        <v>33</v>
      </c>
      <c r="D83" s="392">
        <v>-628.47611000000006</v>
      </c>
      <c r="E83" s="380">
        <v>-602</v>
      </c>
      <c r="F83" s="380">
        <f t="shared" si="3"/>
        <v>-615.23805500000003</v>
      </c>
      <c r="G83" s="381">
        <f t="shared" si="5"/>
        <v>1.3057259177153239E-3</v>
      </c>
      <c r="H83" s="380">
        <f t="shared" si="4"/>
        <v>633.63875617113922</v>
      </c>
    </row>
    <row r="84" spans="1:8" x14ac:dyDescent="0.35">
      <c r="A84" s="379">
        <v>226</v>
      </c>
      <c r="B84" s="379" t="s">
        <v>354</v>
      </c>
      <c r="C84" s="379">
        <v>13</v>
      </c>
      <c r="D84" s="392">
        <v>-361.041</v>
      </c>
      <c r="E84" s="380">
        <v>-362</v>
      </c>
      <c r="F84" s="380">
        <f t="shared" si="3"/>
        <v>-361.52049999999997</v>
      </c>
      <c r="G84" s="381">
        <f t="shared" si="5"/>
        <v>7.6725859656942487E-4</v>
      </c>
      <c r="H84" s="380">
        <f t="shared" si="4"/>
        <v>372.3329499674208</v>
      </c>
    </row>
    <row r="85" spans="1:8" x14ac:dyDescent="0.35">
      <c r="A85" s="379">
        <v>230</v>
      </c>
      <c r="B85" s="379" t="s">
        <v>353</v>
      </c>
      <c r="C85" s="379">
        <v>4</v>
      </c>
      <c r="D85" s="392">
        <v>-350.59568999999999</v>
      </c>
      <c r="E85" s="380">
        <v>-335</v>
      </c>
      <c r="F85" s="380">
        <f t="shared" si="3"/>
        <v>-342.797845</v>
      </c>
      <c r="G85" s="381">
        <f t="shared" si="5"/>
        <v>7.2752331738234284E-4</v>
      </c>
      <c r="H85" s="380">
        <f t="shared" si="4"/>
        <v>353.05033288935118</v>
      </c>
    </row>
    <row r="86" spans="1:8" x14ac:dyDescent="0.35">
      <c r="A86" s="379">
        <v>231</v>
      </c>
      <c r="B86" s="379" t="s">
        <v>352</v>
      </c>
      <c r="C86" s="379">
        <v>15</v>
      </c>
      <c r="D86" s="392">
        <v>-124.75942999999999</v>
      </c>
      <c r="E86" s="380">
        <v>-75</v>
      </c>
      <c r="F86" s="380">
        <f t="shared" si="3"/>
        <v>-99.879715000000004</v>
      </c>
      <c r="G86" s="381">
        <f t="shared" si="5"/>
        <v>2.1197572463153304E-4</v>
      </c>
      <c r="H86" s="380">
        <f t="shared" si="4"/>
        <v>102.86694372201646</v>
      </c>
    </row>
    <row r="87" spans="1:8" x14ac:dyDescent="0.35">
      <c r="A87" s="379">
        <v>232</v>
      </c>
      <c r="B87" s="379" t="s">
        <v>351</v>
      </c>
      <c r="C87" s="379">
        <v>14</v>
      </c>
      <c r="D87" s="392">
        <v>-1345.57214</v>
      </c>
      <c r="E87" s="380">
        <v>-1345</v>
      </c>
      <c r="F87" s="380">
        <f t="shared" si="3"/>
        <v>-1345.2860700000001</v>
      </c>
      <c r="G87" s="381">
        <f t="shared" si="5"/>
        <v>2.8551141693281493E-3</v>
      </c>
      <c r="H87" s="380">
        <f t="shared" si="4"/>
        <v>1385.5212387490562</v>
      </c>
    </row>
    <row r="88" spans="1:8" x14ac:dyDescent="0.35">
      <c r="A88" s="379">
        <v>233</v>
      </c>
      <c r="B88" s="379" t="s">
        <v>350</v>
      </c>
      <c r="C88" s="379">
        <v>14</v>
      </c>
      <c r="D88" s="392">
        <v>-1548.43796</v>
      </c>
      <c r="E88" s="380">
        <v>-1617</v>
      </c>
      <c r="F88" s="380">
        <f t="shared" si="3"/>
        <v>-1582.7189800000001</v>
      </c>
      <c r="G88" s="381">
        <f t="shared" si="5"/>
        <v>3.3590204244533625E-3</v>
      </c>
      <c r="H88" s="380">
        <f t="shared" si="4"/>
        <v>1630.0553545174544</v>
      </c>
    </row>
    <row r="89" spans="1:8" x14ac:dyDescent="0.35">
      <c r="A89" s="379">
        <v>235</v>
      </c>
      <c r="B89" s="379" t="s">
        <v>349</v>
      </c>
      <c r="C89" s="379">
        <v>33</v>
      </c>
      <c r="D89" s="392">
        <v>-1009.1812199999999</v>
      </c>
      <c r="E89" s="380">
        <v>-750</v>
      </c>
      <c r="F89" s="380">
        <f t="shared" si="3"/>
        <v>-879.59060999999997</v>
      </c>
      <c r="G89" s="381">
        <f t="shared" si="5"/>
        <v>1.8667640064235482E-3</v>
      </c>
      <c r="H89" s="380">
        <f t="shared" si="4"/>
        <v>905.8976367452002</v>
      </c>
    </row>
    <row r="90" spans="1:8" x14ac:dyDescent="0.35">
      <c r="A90" s="379">
        <v>236</v>
      </c>
      <c r="B90" s="379" t="s">
        <v>348</v>
      </c>
      <c r="C90" s="379">
        <v>16</v>
      </c>
      <c r="D90" s="392">
        <v>-333.75443999999999</v>
      </c>
      <c r="E90" s="380">
        <v>-478</v>
      </c>
      <c r="F90" s="380">
        <f t="shared" si="3"/>
        <v>-405.87721999999997</v>
      </c>
      <c r="G90" s="381">
        <f t="shared" si="5"/>
        <v>8.6139730996361117E-4</v>
      </c>
      <c r="H90" s="380">
        <f t="shared" si="4"/>
        <v>418.01630238721134</v>
      </c>
    </row>
    <row r="91" spans="1:8" x14ac:dyDescent="0.35">
      <c r="A91" s="379">
        <v>239</v>
      </c>
      <c r="B91" s="379" t="s">
        <v>347</v>
      </c>
      <c r="C91" s="379">
        <v>11</v>
      </c>
      <c r="D91" s="392">
        <v>-237.31058000000002</v>
      </c>
      <c r="E91" s="380">
        <v>-259</v>
      </c>
      <c r="F91" s="380">
        <f t="shared" si="3"/>
        <v>-248.15529000000001</v>
      </c>
      <c r="G91" s="381">
        <f t="shared" si="5"/>
        <v>5.2666247014119161E-4</v>
      </c>
      <c r="H91" s="380">
        <f t="shared" si="4"/>
        <v>255.57718352270703</v>
      </c>
    </row>
    <row r="92" spans="1:8" x14ac:dyDescent="0.35">
      <c r="A92" s="379">
        <v>240</v>
      </c>
      <c r="B92" s="379" t="s">
        <v>346</v>
      </c>
      <c r="C92" s="379">
        <v>19</v>
      </c>
      <c r="D92" s="392">
        <v>-2379.6142400000003</v>
      </c>
      <c r="E92" s="380">
        <v>-2383</v>
      </c>
      <c r="F92" s="380">
        <f t="shared" si="3"/>
        <v>-2381.3071200000004</v>
      </c>
      <c r="G92" s="381">
        <f t="shared" si="5"/>
        <v>5.053872073345715E-3</v>
      </c>
      <c r="H92" s="380">
        <f t="shared" si="4"/>
        <v>2452.5278781369884</v>
      </c>
    </row>
    <row r="93" spans="1:8" x14ac:dyDescent="0.35">
      <c r="A93" s="379">
        <v>241</v>
      </c>
      <c r="B93" s="379" t="s">
        <v>345</v>
      </c>
      <c r="C93" s="379">
        <v>19</v>
      </c>
      <c r="D93" s="392">
        <v>-552.80984000000001</v>
      </c>
      <c r="E93" s="380">
        <v>-570</v>
      </c>
      <c r="F93" s="380">
        <f t="shared" si="3"/>
        <v>-561.40491999999995</v>
      </c>
      <c r="G93" s="381">
        <f t="shared" si="5"/>
        <v>1.1914753133677627E-3</v>
      </c>
      <c r="H93" s="380">
        <f t="shared" si="4"/>
        <v>578.19556564516779</v>
      </c>
    </row>
    <row r="94" spans="1:8" x14ac:dyDescent="0.35">
      <c r="A94" s="379">
        <v>244</v>
      </c>
      <c r="B94" s="379" t="s">
        <v>344</v>
      </c>
      <c r="C94" s="379">
        <v>17</v>
      </c>
      <c r="D94" s="392">
        <v>-1348.7777699999999</v>
      </c>
      <c r="E94" s="380">
        <v>-1326</v>
      </c>
      <c r="F94" s="380">
        <f t="shared" si="3"/>
        <v>-1337.3888849999998</v>
      </c>
      <c r="G94" s="381">
        <f t="shared" si="5"/>
        <v>2.8383538941018503E-3</v>
      </c>
      <c r="H94" s="380">
        <f t="shared" si="4"/>
        <v>1377.3878626680637</v>
      </c>
    </row>
    <row r="95" spans="1:8" x14ac:dyDescent="0.35">
      <c r="A95" s="379">
        <v>245</v>
      </c>
      <c r="B95" s="379" t="s">
        <v>343</v>
      </c>
      <c r="C95" s="379">
        <v>32</v>
      </c>
      <c r="D95" s="392">
        <v>-2842.0368900000003</v>
      </c>
      <c r="E95" s="380">
        <v>-2811</v>
      </c>
      <c r="F95" s="380">
        <f t="shared" si="3"/>
        <v>-2826.5184450000002</v>
      </c>
      <c r="G95" s="381">
        <f t="shared" si="5"/>
        <v>5.9987485503264501E-3</v>
      </c>
      <c r="H95" s="380">
        <f t="shared" si="4"/>
        <v>2911.0547002567687</v>
      </c>
    </row>
    <row r="96" spans="1:8" x14ac:dyDescent="0.35">
      <c r="A96" s="379">
        <v>249</v>
      </c>
      <c r="B96" s="379" t="s">
        <v>342</v>
      </c>
      <c r="C96" s="379">
        <v>13</v>
      </c>
      <c r="D96" s="392">
        <v>-836.36245999999994</v>
      </c>
      <c r="E96" s="380">
        <v>-911</v>
      </c>
      <c r="F96" s="380">
        <f t="shared" si="3"/>
        <v>-873.68122999999991</v>
      </c>
      <c r="G96" s="381">
        <f t="shared" si="5"/>
        <v>1.8542224697599414E-3</v>
      </c>
      <c r="H96" s="380">
        <f t="shared" si="4"/>
        <v>899.81151745769512</v>
      </c>
    </row>
    <row r="97" spans="1:8" x14ac:dyDescent="0.35">
      <c r="A97" s="379">
        <v>250</v>
      </c>
      <c r="B97" s="379" t="s">
        <v>341</v>
      </c>
      <c r="C97" s="379">
        <v>6</v>
      </c>
      <c r="D97" s="392">
        <v>-158.55348000000001</v>
      </c>
      <c r="E97" s="380">
        <v>-157</v>
      </c>
      <c r="F97" s="380">
        <f t="shared" si="3"/>
        <v>-157.77674000000002</v>
      </c>
      <c r="G97" s="381">
        <f t="shared" si="5"/>
        <v>3.3485116363719087E-4</v>
      </c>
      <c r="H97" s="380">
        <f t="shared" si="4"/>
        <v>162.49556813636508</v>
      </c>
    </row>
    <row r="98" spans="1:8" x14ac:dyDescent="0.35">
      <c r="A98" s="379">
        <v>256</v>
      </c>
      <c r="B98" s="379" t="s">
        <v>340</v>
      </c>
      <c r="C98" s="379">
        <v>13</v>
      </c>
      <c r="D98" s="392">
        <v>-143.82382000000001</v>
      </c>
      <c r="E98" s="380">
        <v>-143</v>
      </c>
      <c r="F98" s="380">
        <f t="shared" si="3"/>
        <v>-143.41191000000001</v>
      </c>
      <c r="G98" s="381">
        <f t="shared" si="5"/>
        <v>3.0436454031774319E-4</v>
      </c>
      <c r="H98" s="380">
        <f t="shared" si="4"/>
        <v>147.70111103177345</v>
      </c>
    </row>
    <row r="99" spans="1:8" x14ac:dyDescent="0.35">
      <c r="A99" s="379">
        <v>257</v>
      </c>
      <c r="B99" s="379" t="s">
        <v>339</v>
      </c>
      <c r="C99" s="379">
        <v>33</v>
      </c>
      <c r="D99" s="392">
        <v>-2815.9346900000005</v>
      </c>
      <c r="E99" s="380">
        <v>-2867</v>
      </c>
      <c r="F99" s="380">
        <f t="shared" si="3"/>
        <v>-2841.467345</v>
      </c>
      <c r="G99" s="381">
        <f t="shared" si="5"/>
        <v>6.0304747512867187E-3</v>
      </c>
      <c r="H99" s="380">
        <f t="shared" si="4"/>
        <v>2926.4506958801649</v>
      </c>
    </row>
    <row r="100" spans="1:8" x14ac:dyDescent="0.35">
      <c r="A100" s="379">
        <v>260</v>
      </c>
      <c r="B100" s="379" t="s">
        <v>338</v>
      </c>
      <c r="C100" s="379">
        <v>12</v>
      </c>
      <c r="D100" s="392">
        <v>-892.54293999999993</v>
      </c>
      <c r="E100" s="380">
        <v>-931</v>
      </c>
      <c r="F100" s="380">
        <f t="shared" si="3"/>
        <v>-911.77146999999991</v>
      </c>
      <c r="G100" s="381">
        <f t="shared" si="5"/>
        <v>1.9350617695656027E-3</v>
      </c>
      <c r="H100" s="380">
        <f t="shared" si="4"/>
        <v>939.040970349487</v>
      </c>
    </row>
    <row r="101" spans="1:8" x14ac:dyDescent="0.35">
      <c r="A101" s="379">
        <v>261</v>
      </c>
      <c r="B101" s="379" t="s">
        <v>337</v>
      </c>
      <c r="C101" s="379">
        <v>19</v>
      </c>
      <c r="D101" s="392">
        <v>-949.66356000000007</v>
      </c>
      <c r="E101" s="380">
        <v>-984</v>
      </c>
      <c r="F101" s="380">
        <f t="shared" si="3"/>
        <v>-966.83177999999998</v>
      </c>
      <c r="G101" s="381">
        <f t="shared" si="5"/>
        <v>2.0519168197696094E-3</v>
      </c>
      <c r="H101" s="380">
        <f t="shared" si="4"/>
        <v>995.74803854733671</v>
      </c>
    </row>
    <row r="102" spans="1:8" x14ac:dyDescent="0.35">
      <c r="A102" s="379">
        <v>263</v>
      </c>
      <c r="B102" s="379" t="s">
        <v>336</v>
      </c>
      <c r="C102" s="379">
        <v>11</v>
      </c>
      <c r="D102" s="392">
        <v>-856.3355499999999</v>
      </c>
      <c r="E102" s="380">
        <v>-918</v>
      </c>
      <c r="F102" s="380">
        <f t="shared" si="3"/>
        <v>-887.16777499999989</v>
      </c>
      <c r="G102" s="381">
        <f t="shared" si="5"/>
        <v>1.8828450999822119E-3</v>
      </c>
      <c r="H102" s="380">
        <f t="shared" si="4"/>
        <v>913.70142158406782</v>
      </c>
    </row>
    <row r="103" spans="1:8" x14ac:dyDescent="0.35">
      <c r="A103" s="379">
        <v>265</v>
      </c>
      <c r="B103" s="379" t="s">
        <v>335</v>
      </c>
      <c r="C103" s="379">
        <v>13</v>
      </c>
      <c r="D103" s="392">
        <v>-98.779950000000014</v>
      </c>
      <c r="E103" s="380">
        <v>-108</v>
      </c>
      <c r="F103" s="380">
        <f t="shared" si="3"/>
        <v>-103.38997500000001</v>
      </c>
      <c r="G103" s="381">
        <f t="shared" si="5"/>
        <v>2.1942558476724814E-4</v>
      </c>
      <c r="H103" s="380">
        <f t="shared" si="4"/>
        <v>106.48218949909588</v>
      </c>
    </row>
    <row r="104" spans="1:8" x14ac:dyDescent="0.35">
      <c r="A104" s="379">
        <v>271</v>
      </c>
      <c r="B104" s="379" t="s">
        <v>334</v>
      </c>
      <c r="C104" s="379">
        <v>4</v>
      </c>
      <c r="D104" s="392">
        <v>-840.79779000000008</v>
      </c>
      <c r="E104" s="380">
        <v>-689</v>
      </c>
      <c r="F104" s="380">
        <f t="shared" si="3"/>
        <v>-764.89889500000004</v>
      </c>
      <c r="G104" s="381">
        <f t="shared" si="5"/>
        <v>1.6233526250799164E-3</v>
      </c>
      <c r="H104" s="380">
        <f t="shared" si="4"/>
        <v>787.77569184090657</v>
      </c>
    </row>
    <row r="105" spans="1:8" x14ac:dyDescent="0.35">
      <c r="A105" s="379">
        <v>272</v>
      </c>
      <c r="B105" s="379" t="s">
        <v>333</v>
      </c>
      <c r="C105" s="379">
        <v>16</v>
      </c>
      <c r="D105" s="392">
        <v>-4139.2484399999985</v>
      </c>
      <c r="E105" s="380">
        <v>-6051</v>
      </c>
      <c r="F105" s="380">
        <f t="shared" si="3"/>
        <v>-5095.1242199999997</v>
      </c>
      <c r="G105" s="381">
        <f t="shared" si="5"/>
        <v>1.0813433424616546E-2</v>
      </c>
      <c r="H105" s="380">
        <f t="shared" si="4"/>
        <v>5247.5105319976437</v>
      </c>
    </row>
    <row r="106" spans="1:8" x14ac:dyDescent="0.35">
      <c r="A106" s="379">
        <v>273</v>
      </c>
      <c r="B106" s="379" t="s">
        <v>332</v>
      </c>
      <c r="C106" s="379">
        <v>19</v>
      </c>
      <c r="D106" s="392">
        <v>-523.19100000000003</v>
      </c>
      <c r="E106" s="380">
        <v>-531</v>
      </c>
      <c r="F106" s="380">
        <f t="shared" si="3"/>
        <v>-527.09550000000002</v>
      </c>
      <c r="G106" s="381">
        <f t="shared" si="5"/>
        <v>1.1186600859095387E-3</v>
      </c>
      <c r="H106" s="380">
        <f t="shared" si="4"/>
        <v>542.8600105099232</v>
      </c>
    </row>
    <row r="107" spans="1:8" x14ac:dyDescent="0.35">
      <c r="A107" s="379">
        <v>275</v>
      </c>
      <c r="B107" s="379" t="s">
        <v>331</v>
      </c>
      <c r="C107" s="379">
        <v>13</v>
      </c>
      <c r="D107" s="392">
        <v>-242.69694999999999</v>
      </c>
      <c r="E107" s="380">
        <v>-243</v>
      </c>
      <c r="F107" s="380">
        <f t="shared" si="3"/>
        <v>-242.84847500000001</v>
      </c>
      <c r="G107" s="381">
        <f t="shared" si="5"/>
        <v>5.1539976324309431E-4</v>
      </c>
      <c r="H107" s="380">
        <f t="shared" si="4"/>
        <v>250.11165090731907</v>
      </c>
    </row>
    <row r="108" spans="1:8" x14ac:dyDescent="0.35">
      <c r="A108" s="379">
        <v>276</v>
      </c>
      <c r="B108" s="379" t="s">
        <v>330</v>
      </c>
      <c r="C108" s="379">
        <v>12</v>
      </c>
      <c r="D108" s="392">
        <v>-1263.124</v>
      </c>
      <c r="E108" s="380">
        <v>-1478</v>
      </c>
      <c r="F108" s="380">
        <f t="shared" si="3"/>
        <v>-1370.5619999999999</v>
      </c>
      <c r="G108" s="381">
        <f t="shared" si="5"/>
        <v>2.9087575300194156E-3</v>
      </c>
      <c r="H108" s="380">
        <f t="shared" si="4"/>
        <v>1411.5531278952319</v>
      </c>
    </row>
    <row r="109" spans="1:8" x14ac:dyDescent="0.35">
      <c r="A109" s="379">
        <v>280</v>
      </c>
      <c r="B109" s="379" t="s">
        <v>329</v>
      </c>
      <c r="C109" s="379">
        <v>15</v>
      </c>
      <c r="D109" s="392">
        <v>-164.50361999999998</v>
      </c>
      <c r="E109" s="380">
        <v>-170</v>
      </c>
      <c r="F109" s="380">
        <f t="shared" si="3"/>
        <v>-167.25180999999998</v>
      </c>
      <c r="G109" s="381">
        <f t="shared" si="5"/>
        <v>3.5496020008352524E-4</v>
      </c>
      <c r="H109" s="380">
        <f t="shared" si="4"/>
        <v>172.25402101593289</v>
      </c>
    </row>
    <row r="110" spans="1:8" x14ac:dyDescent="0.35">
      <c r="A110" s="379">
        <v>284</v>
      </c>
      <c r="B110" s="379" t="s">
        <v>328</v>
      </c>
      <c r="C110" s="379">
        <v>2</v>
      </c>
      <c r="D110" s="392">
        <v>-157.71473</v>
      </c>
      <c r="E110" s="380">
        <v>-173</v>
      </c>
      <c r="F110" s="380">
        <f t="shared" si="3"/>
        <v>-165.35736500000002</v>
      </c>
      <c r="G110" s="381">
        <f t="shared" si="5"/>
        <v>3.5093960038868656E-4</v>
      </c>
      <c r="H110" s="380">
        <f t="shared" si="4"/>
        <v>170.30291645782066</v>
      </c>
    </row>
    <row r="111" spans="1:8" x14ac:dyDescent="0.35">
      <c r="A111" s="379">
        <v>285</v>
      </c>
      <c r="B111" s="379" t="s">
        <v>327</v>
      </c>
      <c r="C111" s="379">
        <v>8</v>
      </c>
      <c r="D111" s="392">
        <v>-6227.9417999999987</v>
      </c>
      <c r="E111" s="380">
        <v>-4429</v>
      </c>
      <c r="F111" s="380">
        <f t="shared" si="3"/>
        <v>-5328.4708999999993</v>
      </c>
      <c r="G111" s="381">
        <f t="shared" si="5"/>
        <v>1.1308667432676764E-2</v>
      </c>
      <c r="H111" s="380">
        <f t="shared" si="4"/>
        <v>5487.8362057270815</v>
      </c>
    </row>
    <row r="112" spans="1:8" x14ac:dyDescent="0.35">
      <c r="A112" s="379">
        <v>286</v>
      </c>
      <c r="B112" s="379" t="s">
        <v>326</v>
      </c>
      <c r="C112" s="379">
        <v>8</v>
      </c>
      <c r="D112" s="392">
        <v>-7852.4964499999996</v>
      </c>
      <c r="E112" s="380">
        <v>-8557</v>
      </c>
      <c r="F112" s="380">
        <f t="shared" si="3"/>
        <v>-8204.7482249999994</v>
      </c>
      <c r="G112" s="381">
        <f t="shared" si="5"/>
        <v>1.7413019754948834E-2</v>
      </c>
      <c r="H112" s="380">
        <f t="shared" si="4"/>
        <v>8450.1379876223054</v>
      </c>
    </row>
    <row r="113" spans="1:8" x14ac:dyDescent="0.35">
      <c r="A113" s="379">
        <v>287</v>
      </c>
      <c r="B113" s="379" t="s">
        <v>325</v>
      </c>
      <c r="C113" s="379">
        <v>15</v>
      </c>
      <c r="D113" s="392">
        <v>-498.76248000000004</v>
      </c>
      <c r="E113" s="380">
        <v>-490</v>
      </c>
      <c r="F113" s="380">
        <f t="shared" si="3"/>
        <v>-494.38124000000005</v>
      </c>
      <c r="G113" s="381">
        <f t="shared" si="5"/>
        <v>1.0492302825777572E-3</v>
      </c>
      <c r="H113" s="380">
        <f t="shared" si="4"/>
        <v>509.16732383848625</v>
      </c>
    </row>
    <row r="114" spans="1:8" x14ac:dyDescent="0.35">
      <c r="A114" s="379">
        <v>288</v>
      </c>
      <c r="B114" s="379" t="s">
        <v>324</v>
      </c>
      <c r="C114" s="379">
        <v>15</v>
      </c>
      <c r="D114" s="392">
        <v>-595.10154</v>
      </c>
      <c r="E114" s="380">
        <v>-980</v>
      </c>
      <c r="F114" s="380">
        <f t="shared" si="3"/>
        <v>-787.55077000000006</v>
      </c>
      <c r="G114" s="381">
        <f t="shared" si="5"/>
        <v>1.6714269274283756E-3</v>
      </c>
      <c r="H114" s="380">
        <f t="shared" si="4"/>
        <v>811.10504506165978</v>
      </c>
    </row>
    <row r="115" spans="1:8" x14ac:dyDescent="0.35">
      <c r="A115" s="379">
        <v>290</v>
      </c>
      <c r="B115" s="379" t="s">
        <v>323</v>
      </c>
      <c r="C115" s="379">
        <v>18</v>
      </c>
      <c r="D115" s="392">
        <v>-1094.9425200000001</v>
      </c>
      <c r="E115" s="380">
        <v>-1183</v>
      </c>
      <c r="F115" s="380">
        <f t="shared" si="3"/>
        <v>-1138.97126</v>
      </c>
      <c r="G115" s="381">
        <f t="shared" si="5"/>
        <v>2.4172501710982078E-3</v>
      </c>
      <c r="H115" s="380">
        <f t="shared" si="4"/>
        <v>1173.0359112800249</v>
      </c>
    </row>
    <row r="116" spans="1:8" x14ac:dyDescent="0.35">
      <c r="A116" s="379">
        <v>291</v>
      </c>
      <c r="B116" s="379" t="s">
        <v>322</v>
      </c>
      <c r="C116" s="379">
        <v>6</v>
      </c>
      <c r="D116" s="392">
        <v>-170.47920000000002</v>
      </c>
      <c r="E116" s="380">
        <v>-230</v>
      </c>
      <c r="F116" s="380">
        <f t="shared" si="3"/>
        <v>-200.2396</v>
      </c>
      <c r="G116" s="381">
        <f t="shared" si="5"/>
        <v>4.2497051888792757E-4</v>
      </c>
      <c r="H116" s="380">
        <f t="shared" si="4"/>
        <v>206.22841849437683</v>
      </c>
    </row>
    <row r="117" spans="1:8" x14ac:dyDescent="0.35">
      <c r="A117" s="379">
        <v>297</v>
      </c>
      <c r="B117" s="379" t="s">
        <v>321</v>
      </c>
      <c r="C117" s="379">
        <v>11</v>
      </c>
      <c r="D117" s="392">
        <v>-7630.3223799999987</v>
      </c>
      <c r="E117" s="380">
        <v>-9508</v>
      </c>
      <c r="F117" s="380">
        <f t="shared" si="3"/>
        <v>-8569.1611899999989</v>
      </c>
      <c r="G117" s="381">
        <f t="shared" si="5"/>
        <v>1.8186417059106143E-2</v>
      </c>
      <c r="H117" s="380">
        <f t="shared" si="4"/>
        <v>8825.4499111918522</v>
      </c>
    </row>
    <row r="118" spans="1:8" x14ac:dyDescent="0.35">
      <c r="A118" s="379">
        <v>300</v>
      </c>
      <c r="B118" s="379" t="s">
        <v>320</v>
      </c>
      <c r="C118" s="379">
        <v>14</v>
      </c>
      <c r="D118" s="392">
        <v>-295.62583000000001</v>
      </c>
      <c r="E118" s="380">
        <v>-356</v>
      </c>
      <c r="F118" s="380">
        <f t="shared" si="3"/>
        <v>-325.81291499999998</v>
      </c>
      <c r="G118" s="381">
        <f t="shared" si="5"/>
        <v>6.9147602945640238E-4</v>
      </c>
      <c r="H118" s="380">
        <f t="shared" si="4"/>
        <v>335.55741314651459</v>
      </c>
    </row>
    <row r="119" spans="1:8" x14ac:dyDescent="0.35">
      <c r="A119" s="379">
        <v>301</v>
      </c>
      <c r="B119" s="379" t="s">
        <v>319</v>
      </c>
      <c r="C119" s="379">
        <v>14</v>
      </c>
      <c r="D119" s="392">
        <v>-2058.26251</v>
      </c>
      <c r="E119" s="380">
        <v>-2089</v>
      </c>
      <c r="F119" s="380">
        <f t="shared" si="3"/>
        <v>-2073.6312550000002</v>
      </c>
      <c r="G119" s="381">
        <f t="shared" si="5"/>
        <v>4.4008884876896208E-3</v>
      </c>
      <c r="H119" s="380">
        <f t="shared" si="4"/>
        <v>2135.6499626405562</v>
      </c>
    </row>
    <row r="120" spans="1:8" x14ac:dyDescent="0.35">
      <c r="A120" s="379">
        <v>304</v>
      </c>
      <c r="B120" s="379" t="s">
        <v>318</v>
      </c>
      <c r="C120" s="379">
        <v>2</v>
      </c>
      <c r="D120" s="392">
        <v>-96.069299999999998</v>
      </c>
      <c r="E120" s="380">
        <v>-85</v>
      </c>
      <c r="F120" s="380">
        <f t="shared" si="3"/>
        <v>-90.534649999999999</v>
      </c>
      <c r="G120" s="381">
        <f t="shared" si="5"/>
        <v>1.9214259910545624E-4</v>
      </c>
      <c r="H120" s="380">
        <f t="shared" si="4"/>
        <v>93.242384066098481</v>
      </c>
    </row>
    <row r="121" spans="1:8" x14ac:dyDescent="0.35">
      <c r="A121" s="379">
        <v>305</v>
      </c>
      <c r="B121" s="379" t="s">
        <v>317</v>
      </c>
      <c r="C121" s="379">
        <v>17</v>
      </c>
      <c r="D121" s="392">
        <v>-1054.7001599999999</v>
      </c>
      <c r="E121" s="380">
        <v>-1160</v>
      </c>
      <c r="F121" s="380">
        <f t="shared" si="3"/>
        <v>-1107.3500799999999</v>
      </c>
      <c r="G121" s="381">
        <f t="shared" si="5"/>
        <v>2.35014022245444E-3</v>
      </c>
      <c r="H121" s="380">
        <f t="shared" si="4"/>
        <v>1140.4689967320232</v>
      </c>
    </row>
    <row r="122" spans="1:8" x14ac:dyDescent="0.35">
      <c r="A122" s="379">
        <v>309</v>
      </c>
      <c r="B122" s="379" t="s">
        <v>316</v>
      </c>
      <c r="C122" s="379">
        <v>12</v>
      </c>
      <c r="D122" s="392">
        <v>-579.952</v>
      </c>
      <c r="E122" s="380">
        <v>-609</v>
      </c>
      <c r="F122" s="380">
        <f t="shared" si="3"/>
        <v>-594.476</v>
      </c>
      <c r="G122" s="381">
        <f t="shared" si="5"/>
        <v>1.2616623993776438E-3</v>
      </c>
      <c r="H122" s="380">
        <f t="shared" si="4"/>
        <v>612.25574418278484</v>
      </c>
    </row>
    <row r="123" spans="1:8" x14ac:dyDescent="0.35">
      <c r="A123" s="379">
        <v>312</v>
      </c>
      <c r="B123" s="379" t="s">
        <v>315</v>
      </c>
      <c r="C123" s="379">
        <v>13</v>
      </c>
      <c r="D123" s="392">
        <v>-120.96039999999999</v>
      </c>
      <c r="E123" s="380">
        <v>-123</v>
      </c>
      <c r="F123" s="380">
        <f t="shared" si="3"/>
        <v>-121.9802</v>
      </c>
      <c r="G123" s="381">
        <f t="shared" si="5"/>
        <v>2.588798064321602E-4</v>
      </c>
      <c r="H123" s="380">
        <f t="shared" si="4"/>
        <v>125.6284158259794</v>
      </c>
    </row>
    <row r="124" spans="1:8" x14ac:dyDescent="0.35">
      <c r="A124" s="379">
        <v>316</v>
      </c>
      <c r="B124" s="379" t="s">
        <v>314</v>
      </c>
      <c r="C124" s="379">
        <v>7</v>
      </c>
      <c r="D124" s="392">
        <v>-432.49099999999999</v>
      </c>
      <c r="E124" s="380">
        <v>-445</v>
      </c>
      <c r="F124" s="380">
        <f t="shared" si="3"/>
        <v>-438.74549999999999</v>
      </c>
      <c r="G124" s="381">
        <f t="shared" si="5"/>
        <v>9.3115399149190886E-4</v>
      </c>
      <c r="H124" s="380">
        <f t="shared" si="4"/>
        <v>451.86761552921905</v>
      </c>
    </row>
    <row r="125" spans="1:8" x14ac:dyDescent="0.35">
      <c r="A125" s="379">
        <v>317</v>
      </c>
      <c r="B125" s="379" t="s">
        <v>313</v>
      </c>
      <c r="C125" s="379">
        <v>17</v>
      </c>
      <c r="D125" s="392">
        <v>-269.63557000000003</v>
      </c>
      <c r="E125" s="380">
        <v>-312</v>
      </c>
      <c r="F125" s="380">
        <f t="shared" si="3"/>
        <v>-290.81778500000001</v>
      </c>
      <c r="G125" s="381">
        <f t="shared" si="5"/>
        <v>6.1720551276214981E-4</v>
      </c>
      <c r="H125" s="380">
        <f t="shared" si="4"/>
        <v>299.51563961667779</v>
      </c>
    </row>
    <row r="126" spans="1:8" x14ac:dyDescent="0.35">
      <c r="A126" s="379">
        <v>320</v>
      </c>
      <c r="B126" s="379" t="s">
        <v>312</v>
      </c>
      <c r="C126" s="379">
        <v>19</v>
      </c>
      <c r="D126" s="392">
        <v>-732.87699999999995</v>
      </c>
      <c r="E126" s="380">
        <v>-795</v>
      </c>
      <c r="F126" s="380">
        <f t="shared" si="3"/>
        <v>-763.93849999999998</v>
      </c>
      <c r="G126" s="381">
        <f t="shared" si="5"/>
        <v>1.6213143691031398E-3</v>
      </c>
      <c r="H126" s="380">
        <f t="shared" si="4"/>
        <v>786.78657309526432</v>
      </c>
    </row>
    <row r="127" spans="1:8" x14ac:dyDescent="0.35">
      <c r="A127" s="379">
        <v>322</v>
      </c>
      <c r="B127" s="379" t="s">
        <v>311</v>
      </c>
      <c r="C127" s="379">
        <v>2</v>
      </c>
      <c r="D127" s="392">
        <v>-499.48369000000002</v>
      </c>
      <c r="E127" s="380">
        <v>-526</v>
      </c>
      <c r="F127" s="380">
        <f t="shared" si="3"/>
        <v>-512.74184500000001</v>
      </c>
      <c r="G127" s="381">
        <f t="shared" si="5"/>
        <v>1.0881971794050895E-3</v>
      </c>
      <c r="H127" s="380">
        <f t="shared" si="4"/>
        <v>528.0770626301636</v>
      </c>
    </row>
    <row r="128" spans="1:8" x14ac:dyDescent="0.35">
      <c r="A128" s="379">
        <v>398</v>
      </c>
      <c r="B128" s="379" t="s">
        <v>310</v>
      </c>
      <c r="C128" s="379">
        <v>7</v>
      </c>
      <c r="D128" s="392">
        <v>-11284.37385</v>
      </c>
      <c r="E128" s="380">
        <v>-11520</v>
      </c>
      <c r="F128" s="380">
        <f t="shared" si="3"/>
        <v>-11402.186925</v>
      </c>
      <c r="G128" s="381">
        <f t="shared" si="5"/>
        <v>2.419897609650835E-2</v>
      </c>
      <c r="H128" s="380">
        <f t="shared" si="4"/>
        <v>11743.206523185283</v>
      </c>
    </row>
    <row r="129" spans="1:8" x14ac:dyDescent="0.35">
      <c r="A129" s="379">
        <v>399</v>
      </c>
      <c r="B129" s="379" t="s">
        <v>309</v>
      </c>
      <c r="C129" s="379">
        <v>15</v>
      </c>
      <c r="D129" s="392">
        <v>-625.73532000000012</v>
      </c>
      <c r="E129" s="380">
        <v>-619</v>
      </c>
      <c r="F129" s="380">
        <f t="shared" si="3"/>
        <v>-622.36766000000011</v>
      </c>
      <c r="G129" s="381">
        <f t="shared" si="5"/>
        <v>1.3208571501804106E-3</v>
      </c>
      <c r="H129" s="380">
        <f t="shared" si="4"/>
        <v>640.98159526809911</v>
      </c>
    </row>
    <row r="130" spans="1:8" x14ac:dyDescent="0.35">
      <c r="A130" s="379">
        <v>400</v>
      </c>
      <c r="B130" s="379" t="s">
        <v>308</v>
      </c>
      <c r="C130" s="379">
        <v>2</v>
      </c>
      <c r="D130" s="392">
        <v>-633.09441000000004</v>
      </c>
      <c r="E130" s="380">
        <v>-793</v>
      </c>
      <c r="F130" s="380">
        <f t="shared" si="3"/>
        <v>-713.04720500000008</v>
      </c>
      <c r="G130" s="381">
        <f t="shared" si="5"/>
        <v>1.5133072614030216E-3</v>
      </c>
      <c r="H130" s="380">
        <f t="shared" si="4"/>
        <v>734.37320789187413</v>
      </c>
    </row>
    <row r="131" spans="1:8" x14ac:dyDescent="0.35">
      <c r="A131" s="379">
        <v>402</v>
      </c>
      <c r="B131" s="379" t="s">
        <v>307</v>
      </c>
      <c r="C131" s="379">
        <v>11</v>
      </c>
      <c r="D131" s="392">
        <v>-711.35019</v>
      </c>
      <c r="E131" s="380">
        <v>-738</v>
      </c>
      <c r="F131" s="380">
        <f t="shared" si="3"/>
        <v>-724.67509500000006</v>
      </c>
      <c r="G131" s="381">
        <f t="shared" si="5"/>
        <v>1.5379852494077507E-3</v>
      </c>
      <c r="H131" s="380">
        <f t="shared" si="4"/>
        <v>746.34886787684502</v>
      </c>
    </row>
    <row r="132" spans="1:8" x14ac:dyDescent="0.35">
      <c r="A132" s="379">
        <v>403</v>
      </c>
      <c r="B132" s="379" t="s">
        <v>306</v>
      </c>
      <c r="C132" s="379">
        <v>14</v>
      </c>
      <c r="D132" s="392">
        <v>-289.19499999999999</v>
      </c>
      <c r="E132" s="380">
        <v>-301</v>
      </c>
      <c r="F132" s="380">
        <f t="shared" si="3"/>
        <v>-295.09749999999997</v>
      </c>
      <c r="G132" s="381">
        <f t="shared" si="5"/>
        <v>6.2628839499045237E-4</v>
      </c>
      <c r="H132" s="380">
        <f t="shared" si="4"/>
        <v>303.92335345578175</v>
      </c>
    </row>
    <row r="133" spans="1:8" x14ac:dyDescent="0.35">
      <c r="A133" s="379">
        <v>405</v>
      </c>
      <c r="B133" s="379" t="s">
        <v>305</v>
      </c>
      <c r="C133" s="379">
        <v>9</v>
      </c>
      <c r="D133" s="392">
        <v>-7318.7362199999998</v>
      </c>
      <c r="E133" s="380">
        <v>-7803</v>
      </c>
      <c r="F133" s="380">
        <f t="shared" si="3"/>
        <v>-7560.8681099999994</v>
      </c>
      <c r="G133" s="381">
        <f t="shared" si="5"/>
        <v>1.6046506504956481E-2</v>
      </c>
      <c r="H133" s="380">
        <f t="shared" si="4"/>
        <v>7787.0005372057667</v>
      </c>
    </row>
    <row r="134" spans="1:8" x14ac:dyDescent="0.35">
      <c r="A134" s="379">
        <v>407</v>
      </c>
      <c r="B134" s="379" t="s">
        <v>304</v>
      </c>
      <c r="C134" s="379">
        <v>34</v>
      </c>
      <c r="D134" s="392">
        <v>-282.18306000000001</v>
      </c>
      <c r="E134" s="380">
        <v>-318</v>
      </c>
      <c r="F134" s="380">
        <f t="shared" si="3"/>
        <v>-300.09153000000003</v>
      </c>
      <c r="G134" s="381">
        <f t="shared" si="5"/>
        <v>6.3688727513424963E-4</v>
      </c>
      <c r="H134" s="380">
        <f t="shared" si="4"/>
        <v>309.06674621532323</v>
      </c>
    </row>
    <row r="135" spans="1:8" x14ac:dyDescent="0.35">
      <c r="A135" s="379">
        <v>408</v>
      </c>
      <c r="B135" s="379" t="s">
        <v>303</v>
      </c>
      <c r="C135" s="379">
        <v>14</v>
      </c>
      <c r="D135" s="392">
        <v>-1378.5826099999999</v>
      </c>
      <c r="E135" s="380">
        <v>-1426</v>
      </c>
      <c r="F135" s="380">
        <f t="shared" si="3"/>
        <v>-1402.291305</v>
      </c>
      <c r="G135" s="381">
        <f t="shared" si="5"/>
        <v>2.9760969534391754E-3</v>
      </c>
      <c r="H135" s="380">
        <f t="shared" si="4"/>
        <v>1444.2314012741026</v>
      </c>
    </row>
    <row r="136" spans="1:8" x14ac:dyDescent="0.35">
      <c r="A136" s="379">
        <v>410</v>
      </c>
      <c r="B136" s="379" t="s">
        <v>302</v>
      </c>
      <c r="C136" s="379">
        <v>13</v>
      </c>
      <c r="D136" s="392">
        <v>-1799.0442399999997</v>
      </c>
      <c r="E136" s="380">
        <v>-1799</v>
      </c>
      <c r="F136" s="380">
        <f t="shared" si="3"/>
        <v>-1799.0221199999999</v>
      </c>
      <c r="G136" s="381">
        <f t="shared" si="5"/>
        <v>3.8180827559946159E-3</v>
      </c>
      <c r="H136" s="380">
        <f t="shared" si="4"/>
        <v>1852.8277455807993</v>
      </c>
    </row>
    <row r="137" spans="1:8" x14ac:dyDescent="0.35">
      <c r="A137" s="379">
        <v>416</v>
      </c>
      <c r="B137" s="379" t="s">
        <v>301</v>
      </c>
      <c r="C137" s="379">
        <v>9</v>
      </c>
      <c r="D137" s="392">
        <v>-320.26749000000001</v>
      </c>
      <c r="E137" s="380">
        <v>-317</v>
      </c>
      <c r="F137" s="380">
        <f t="shared" si="3"/>
        <v>-318.63374499999998</v>
      </c>
      <c r="G137" s="381">
        <f t="shared" si="5"/>
        <v>6.7623960469284595E-4</v>
      </c>
      <c r="H137" s="380">
        <f t="shared" si="4"/>
        <v>328.16352664653022</v>
      </c>
    </row>
    <row r="138" spans="1:8" x14ac:dyDescent="0.35">
      <c r="A138" s="379">
        <v>418</v>
      </c>
      <c r="B138" s="379" t="s">
        <v>300</v>
      </c>
      <c r="C138" s="379">
        <v>6</v>
      </c>
      <c r="D138" s="392">
        <v>-1941.4090000000001</v>
      </c>
      <c r="E138" s="380">
        <v>-1961</v>
      </c>
      <c r="F138" s="380">
        <f t="shared" si="3"/>
        <v>-1951.2045000000001</v>
      </c>
      <c r="G138" s="381">
        <f t="shared" si="5"/>
        <v>4.1410609530855005E-3</v>
      </c>
      <c r="H138" s="380">
        <f t="shared" si="4"/>
        <v>2009.5616361304724</v>
      </c>
    </row>
    <row r="139" spans="1:8" x14ac:dyDescent="0.35">
      <c r="A139" s="379">
        <v>420</v>
      </c>
      <c r="B139" s="379" t="s">
        <v>299</v>
      </c>
      <c r="C139" s="379">
        <v>11</v>
      </c>
      <c r="D139" s="392">
        <v>-596.63608000000011</v>
      </c>
      <c r="E139" s="380">
        <v>-705</v>
      </c>
      <c r="F139" s="380">
        <f t="shared" si="3"/>
        <v>-650.81804000000011</v>
      </c>
      <c r="G139" s="381">
        <f t="shared" si="5"/>
        <v>1.3812376780637998E-3</v>
      </c>
      <c r="H139" s="380">
        <f t="shared" si="4"/>
        <v>670.2828766977666</v>
      </c>
    </row>
    <row r="140" spans="1:8" x14ac:dyDescent="0.35">
      <c r="A140" s="379">
        <v>421</v>
      </c>
      <c r="B140" s="379" t="s">
        <v>298</v>
      </c>
      <c r="C140" s="379">
        <v>16</v>
      </c>
      <c r="D140" s="392">
        <v>-159.38051000000002</v>
      </c>
      <c r="E140" s="380">
        <v>-219</v>
      </c>
      <c r="F140" s="380">
        <f t="shared" si="3"/>
        <v>-189.19025500000001</v>
      </c>
      <c r="G140" s="381">
        <f t="shared" si="5"/>
        <v>4.0152038276089914E-4</v>
      </c>
      <c r="H140" s="380">
        <f t="shared" si="4"/>
        <v>194.84860678506084</v>
      </c>
    </row>
    <row r="141" spans="1:8" x14ac:dyDescent="0.35">
      <c r="A141" s="379">
        <v>422</v>
      </c>
      <c r="B141" s="379" t="s">
        <v>297</v>
      </c>
      <c r="C141" s="379">
        <v>12</v>
      </c>
      <c r="D141" s="392">
        <v>-1081.6470800000002</v>
      </c>
      <c r="E141" s="380">
        <v>-1142</v>
      </c>
      <c r="F141" s="380">
        <f t="shared" ref="F141:F204" si="6">(D141+E141)/2</f>
        <v>-1111.8235400000001</v>
      </c>
      <c r="G141" s="381">
        <f t="shared" si="5"/>
        <v>2.3596342916466701E-3</v>
      </c>
      <c r="H141" s="380">
        <f t="shared" ref="H141:H204" si="7">(G141*E$12)*(-1)</f>
        <v>1145.0762501474212</v>
      </c>
    </row>
    <row r="142" spans="1:8" x14ac:dyDescent="0.35">
      <c r="A142" s="379">
        <v>423</v>
      </c>
      <c r="B142" s="379" t="s">
        <v>296</v>
      </c>
      <c r="C142" s="379">
        <v>2</v>
      </c>
      <c r="D142" s="392">
        <v>-1499.90897</v>
      </c>
      <c r="E142" s="380">
        <v>-1528</v>
      </c>
      <c r="F142" s="380">
        <f t="shared" si="6"/>
        <v>-1513.954485</v>
      </c>
      <c r="G142" s="381">
        <f t="shared" ref="G142:G205" si="8">F142/F$12</f>
        <v>3.2130808444641077E-3</v>
      </c>
      <c r="H142" s="380">
        <f t="shared" si="7"/>
        <v>1559.2342329590088</v>
      </c>
    </row>
    <row r="143" spans="1:8" x14ac:dyDescent="0.35">
      <c r="A143" s="379">
        <v>425</v>
      </c>
      <c r="B143" s="379" t="s">
        <v>295</v>
      </c>
      <c r="C143" s="379">
        <v>17</v>
      </c>
      <c r="D143" s="392">
        <v>-772.56669999999997</v>
      </c>
      <c r="E143" s="380">
        <v>-721</v>
      </c>
      <c r="F143" s="380">
        <f t="shared" si="6"/>
        <v>-746.78334999999993</v>
      </c>
      <c r="G143" s="381">
        <f t="shared" si="8"/>
        <v>1.5849058215575979E-3</v>
      </c>
      <c r="H143" s="380">
        <f t="shared" si="7"/>
        <v>769.11834236800644</v>
      </c>
    </row>
    <row r="144" spans="1:8" x14ac:dyDescent="0.35">
      <c r="A144" s="379">
        <v>426</v>
      </c>
      <c r="B144" s="379" t="s">
        <v>294</v>
      </c>
      <c r="C144" s="379">
        <v>12</v>
      </c>
      <c r="D144" s="392">
        <v>-1030.4251999999999</v>
      </c>
      <c r="E144" s="380">
        <v>-1130</v>
      </c>
      <c r="F144" s="380">
        <f t="shared" si="6"/>
        <v>-1080.2125999999998</v>
      </c>
      <c r="G144" s="381">
        <f t="shared" si="8"/>
        <v>2.2925460754579879E-3</v>
      </c>
      <c r="H144" s="380">
        <f t="shared" si="7"/>
        <v>1112.5198818600259</v>
      </c>
    </row>
    <row r="145" spans="1:8" x14ac:dyDescent="0.35">
      <c r="A145" s="379">
        <v>430</v>
      </c>
      <c r="B145" s="379" t="s">
        <v>293</v>
      </c>
      <c r="C145" s="379">
        <v>2</v>
      </c>
      <c r="D145" s="392">
        <v>-1200.32647</v>
      </c>
      <c r="E145" s="380">
        <v>-1222</v>
      </c>
      <c r="F145" s="380">
        <f t="shared" si="6"/>
        <v>-1211.163235</v>
      </c>
      <c r="G145" s="381">
        <f t="shared" si="8"/>
        <v>2.5704639263958327E-3</v>
      </c>
      <c r="H145" s="380">
        <f t="shared" si="7"/>
        <v>1247.3870228095905</v>
      </c>
    </row>
    <row r="146" spans="1:8" x14ac:dyDescent="0.35">
      <c r="A146" s="379">
        <v>433</v>
      </c>
      <c r="B146" s="379" t="s">
        <v>292</v>
      </c>
      <c r="C146" s="379">
        <v>5</v>
      </c>
      <c r="D146" s="392">
        <v>-472.76906000000002</v>
      </c>
      <c r="E146" s="380">
        <v>-516</v>
      </c>
      <c r="F146" s="380">
        <f t="shared" si="6"/>
        <v>-494.38453000000004</v>
      </c>
      <c r="G146" s="381">
        <f t="shared" si="8"/>
        <v>1.0492372649778775E-3</v>
      </c>
      <c r="H146" s="380">
        <f t="shared" si="7"/>
        <v>509.17071223666943</v>
      </c>
    </row>
    <row r="147" spans="1:8" x14ac:dyDescent="0.35">
      <c r="A147" s="379">
        <v>434</v>
      </c>
      <c r="B147" s="379" t="s">
        <v>291</v>
      </c>
      <c r="C147" s="379">
        <v>34</v>
      </c>
      <c r="D147" s="392">
        <v>-1994.61573</v>
      </c>
      <c r="E147" s="380">
        <v>-2425</v>
      </c>
      <c r="F147" s="380">
        <f t="shared" si="6"/>
        <v>-2209.8078649999998</v>
      </c>
      <c r="G147" s="381">
        <f t="shared" si="8"/>
        <v>4.6898974779797471E-3</v>
      </c>
      <c r="H147" s="380">
        <f t="shared" si="7"/>
        <v>2275.8993784215777</v>
      </c>
    </row>
    <row r="148" spans="1:8" x14ac:dyDescent="0.35">
      <c r="A148" s="379">
        <v>435</v>
      </c>
      <c r="B148" s="379" t="s">
        <v>290</v>
      </c>
      <c r="C148" s="379">
        <v>13</v>
      </c>
      <c r="D148" s="392">
        <v>-63.004379999999998</v>
      </c>
      <c r="E148" s="380">
        <v>-67</v>
      </c>
      <c r="F148" s="380">
        <f t="shared" si="6"/>
        <v>-65.002189999999999</v>
      </c>
      <c r="G148" s="381">
        <f t="shared" si="8"/>
        <v>1.3795480221270745E-4</v>
      </c>
      <c r="H148" s="380">
        <f t="shared" si="7"/>
        <v>66.94629255337604</v>
      </c>
    </row>
    <row r="149" spans="1:8" x14ac:dyDescent="0.35">
      <c r="A149" s="379">
        <v>436</v>
      </c>
      <c r="B149" s="379" t="s">
        <v>289</v>
      </c>
      <c r="C149" s="379">
        <v>17</v>
      </c>
      <c r="D149" s="392">
        <v>-140.57712000000001</v>
      </c>
      <c r="E149" s="380">
        <v>-141</v>
      </c>
      <c r="F149" s="380">
        <f t="shared" si="6"/>
        <v>-140.78856000000002</v>
      </c>
      <c r="G149" s="381">
        <f t="shared" si="8"/>
        <v>2.9879697820353281E-4</v>
      </c>
      <c r="H149" s="380">
        <f t="shared" si="7"/>
        <v>144.99930119167578</v>
      </c>
    </row>
    <row r="150" spans="1:8" x14ac:dyDescent="0.35">
      <c r="A150" s="379">
        <v>440</v>
      </c>
      <c r="B150" s="379" t="s">
        <v>288</v>
      </c>
      <c r="C150" s="379">
        <v>15</v>
      </c>
      <c r="D150" s="392">
        <v>-368.49546000000004</v>
      </c>
      <c r="E150" s="380">
        <v>-405</v>
      </c>
      <c r="F150" s="380">
        <f t="shared" si="6"/>
        <v>-386.74773000000005</v>
      </c>
      <c r="G150" s="381">
        <f t="shared" si="8"/>
        <v>8.2079860076042965E-4</v>
      </c>
      <c r="H150" s="380">
        <f t="shared" si="7"/>
        <v>398.31468258121902</v>
      </c>
    </row>
    <row r="151" spans="1:8" x14ac:dyDescent="0.35">
      <c r="A151" s="379">
        <v>441</v>
      </c>
      <c r="B151" s="379" t="s">
        <v>287</v>
      </c>
      <c r="C151" s="379">
        <v>9</v>
      </c>
      <c r="D151" s="392">
        <v>-524.49596999999994</v>
      </c>
      <c r="E151" s="380">
        <v>-549</v>
      </c>
      <c r="F151" s="380">
        <f t="shared" si="6"/>
        <v>-536.74798499999997</v>
      </c>
      <c r="G151" s="381">
        <f t="shared" si="8"/>
        <v>1.1391456519964061E-3</v>
      </c>
      <c r="H151" s="380">
        <f t="shared" si="7"/>
        <v>552.80118456386003</v>
      </c>
    </row>
    <row r="152" spans="1:8" x14ac:dyDescent="0.35">
      <c r="A152" s="379">
        <v>444</v>
      </c>
      <c r="B152" s="379" t="s">
        <v>286</v>
      </c>
      <c r="C152" s="379">
        <v>33</v>
      </c>
      <c r="D152" s="392">
        <v>-3059.3039199999998</v>
      </c>
      <c r="E152" s="380">
        <v>-3213</v>
      </c>
      <c r="F152" s="380">
        <f t="shared" si="6"/>
        <v>-3136.1519600000001</v>
      </c>
      <c r="G152" s="381">
        <f t="shared" si="8"/>
        <v>6.6558868762851666E-3</v>
      </c>
      <c r="H152" s="380">
        <f t="shared" si="7"/>
        <v>3229.9488156630368</v>
      </c>
    </row>
    <row r="153" spans="1:8" x14ac:dyDescent="0.35">
      <c r="A153" s="379">
        <v>445</v>
      </c>
      <c r="B153" s="379" t="s">
        <v>285</v>
      </c>
      <c r="C153" s="379">
        <v>2</v>
      </c>
      <c r="D153" s="392">
        <v>-1350.0564100000001</v>
      </c>
      <c r="E153" s="380">
        <v>-1391</v>
      </c>
      <c r="F153" s="380">
        <f t="shared" si="6"/>
        <v>-1370.5282050000001</v>
      </c>
      <c r="G153" s="381">
        <f t="shared" si="8"/>
        <v>2.9086858065507024E-3</v>
      </c>
      <c r="H153" s="380">
        <f t="shared" si="7"/>
        <v>1411.5183221455052</v>
      </c>
    </row>
    <row r="154" spans="1:8" x14ac:dyDescent="0.35">
      <c r="A154" s="379">
        <v>475</v>
      </c>
      <c r="B154" s="379" t="s">
        <v>284</v>
      </c>
      <c r="C154" s="379">
        <v>15</v>
      </c>
      <c r="D154" s="392">
        <v>-446.05396999999999</v>
      </c>
      <c r="E154" s="380">
        <v>-429</v>
      </c>
      <c r="F154" s="380">
        <f t="shared" si="6"/>
        <v>-437.52698499999997</v>
      </c>
      <c r="G154" s="381">
        <f t="shared" si="8"/>
        <v>9.2856792484064335E-4</v>
      </c>
      <c r="H154" s="380">
        <f t="shared" si="7"/>
        <v>450.61265686289289</v>
      </c>
    </row>
    <row r="155" spans="1:8" x14ac:dyDescent="0.35">
      <c r="A155" s="379">
        <v>480</v>
      </c>
      <c r="B155" s="379" t="s">
        <v>283</v>
      </c>
      <c r="C155" s="379">
        <v>2</v>
      </c>
      <c r="D155" s="392">
        <v>-149.93016999999998</v>
      </c>
      <c r="E155" s="380">
        <v>-156</v>
      </c>
      <c r="F155" s="380">
        <f t="shared" si="6"/>
        <v>-152.96508499999999</v>
      </c>
      <c r="G155" s="381">
        <f t="shared" si="8"/>
        <v>3.2463933979185909E-4</v>
      </c>
      <c r="H155" s="380">
        <f t="shared" si="7"/>
        <v>157.540004896174</v>
      </c>
    </row>
    <row r="156" spans="1:8" x14ac:dyDescent="0.35">
      <c r="A156" s="379">
        <v>481</v>
      </c>
      <c r="B156" s="379" t="s">
        <v>282</v>
      </c>
      <c r="C156" s="379">
        <v>2</v>
      </c>
      <c r="D156" s="392">
        <v>-707.86757999999998</v>
      </c>
      <c r="E156" s="380">
        <v>-735</v>
      </c>
      <c r="F156" s="380">
        <f t="shared" si="6"/>
        <v>-721.43379000000004</v>
      </c>
      <c r="G156" s="381">
        <f t="shared" si="8"/>
        <v>1.5311061951761001E-3</v>
      </c>
      <c r="H156" s="380">
        <f t="shared" si="7"/>
        <v>743.01062107647226</v>
      </c>
    </row>
    <row r="157" spans="1:8" x14ac:dyDescent="0.35">
      <c r="A157" s="379">
        <v>483</v>
      </c>
      <c r="B157" s="379" t="s">
        <v>281</v>
      </c>
      <c r="C157" s="379">
        <v>17</v>
      </c>
      <c r="D157" s="392">
        <v>-93.825999999999993</v>
      </c>
      <c r="E157" s="380">
        <v>-108</v>
      </c>
      <c r="F157" s="380">
        <f t="shared" si="6"/>
        <v>-100.913</v>
      </c>
      <c r="G157" s="381">
        <f t="shared" si="8"/>
        <v>2.1416867578909185E-4</v>
      </c>
      <c r="H157" s="380">
        <f t="shared" si="7"/>
        <v>103.93113248090313</v>
      </c>
    </row>
    <row r="158" spans="1:8" x14ac:dyDescent="0.35">
      <c r="A158" s="379">
        <v>484</v>
      </c>
      <c r="B158" s="379" t="s">
        <v>280</v>
      </c>
      <c r="C158" s="379">
        <v>4</v>
      </c>
      <c r="D158" s="392">
        <v>-349.56609999999995</v>
      </c>
      <c r="E158" s="380">
        <v>-368</v>
      </c>
      <c r="F158" s="380">
        <f t="shared" si="6"/>
        <v>-358.78305</v>
      </c>
      <c r="G158" s="381">
        <f t="shared" si="8"/>
        <v>7.6144887887657218E-4</v>
      </c>
      <c r="H158" s="380">
        <f t="shared" si="7"/>
        <v>369.5136275945863</v>
      </c>
    </row>
    <row r="159" spans="1:8" x14ac:dyDescent="0.35">
      <c r="A159" s="379">
        <v>489</v>
      </c>
      <c r="B159" s="379" t="s">
        <v>279</v>
      </c>
      <c r="C159" s="379">
        <v>8</v>
      </c>
      <c r="D159" s="392">
        <v>-303.3657</v>
      </c>
      <c r="E159" s="380">
        <v>-329</v>
      </c>
      <c r="F159" s="380">
        <f t="shared" si="6"/>
        <v>-316.18285000000003</v>
      </c>
      <c r="G159" s="381">
        <f t="shared" si="8"/>
        <v>6.7103804556123653E-4</v>
      </c>
      <c r="H159" s="380">
        <f t="shared" si="7"/>
        <v>325.63932963582016</v>
      </c>
    </row>
    <row r="160" spans="1:8" x14ac:dyDescent="0.35">
      <c r="A160" s="379">
        <v>491</v>
      </c>
      <c r="B160" s="379" t="s">
        <v>278</v>
      </c>
      <c r="C160" s="379">
        <v>10</v>
      </c>
      <c r="D160" s="392">
        <v>-5407.7180499999968</v>
      </c>
      <c r="E160" s="380">
        <v>-5527</v>
      </c>
      <c r="F160" s="380">
        <f t="shared" si="6"/>
        <v>-5467.3590249999979</v>
      </c>
      <c r="G160" s="381">
        <f t="shared" si="8"/>
        <v>1.1603431098548155E-2</v>
      </c>
      <c r="H160" s="380">
        <f t="shared" si="7"/>
        <v>5630.8782332101528</v>
      </c>
    </row>
    <row r="161" spans="1:8" x14ac:dyDescent="0.35">
      <c r="A161" s="379">
        <v>494</v>
      </c>
      <c r="B161" s="379" t="s">
        <v>277</v>
      </c>
      <c r="C161" s="379">
        <v>17</v>
      </c>
      <c r="D161" s="392">
        <v>-628.49327000000005</v>
      </c>
      <c r="E161" s="380">
        <v>-646</v>
      </c>
      <c r="F161" s="380">
        <f t="shared" si="6"/>
        <v>-637.24663499999997</v>
      </c>
      <c r="G161" s="381">
        <f t="shared" si="8"/>
        <v>1.352434948609245E-3</v>
      </c>
      <c r="H161" s="380">
        <f t="shared" si="7"/>
        <v>656.30557455624853</v>
      </c>
    </row>
    <row r="162" spans="1:8" x14ac:dyDescent="0.35">
      <c r="A162" s="379">
        <v>495</v>
      </c>
      <c r="B162" s="379" t="s">
        <v>276</v>
      </c>
      <c r="C162" s="379">
        <v>13</v>
      </c>
      <c r="D162" s="392">
        <v>-141.39095999999998</v>
      </c>
      <c r="E162" s="380">
        <v>-145</v>
      </c>
      <c r="F162" s="380">
        <f t="shared" si="6"/>
        <v>-143.19547999999998</v>
      </c>
      <c r="G162" s="381">
        <f t="shared" si="8"/>
        <v>3.0390520874994678E-4</v>
      </c>
      <c r="H162" s="380">
        <f t="shared" si="7"/>
        <v>147.47820798654791</v>
      </c>
    </row>
    <row r="163" spans="1:8" x14ac:dyDescent="0.35">
      <c r="A163" s="379">
        <v>498</v>
      </c>
      <c r="B163" s="379" t="s">
        <v>275</v>
      </c>
      <c r="C163" s="379">
        <v>19</v>
      </c>
      <c r="D163" s="392">
        <v>-312.84300000000002</v>
      </c>
      <c r="E163" s="380">
        <v>-339</v>
      </c>
      <c r="F163" s="380">
        <f t="shared" si="6"/>
        <v>-325.92150000000004</v>
      </c>
      <c r="G163" s="381">
        <f t="shared" si="8"/>
        <v>6.9170648049502543E-4</v>
      </c>
      <c r="H163" s="380">
        <f t="shared" si="7"/>
        <v>335.66924573518446</v>
      </c>
    </row>
    <row r="164" spans="1:8" x14ac:dyDescent="0.35">
      <c r="A164" s="379">
        <v>499</v>
      </c>
      <c r="B164" s="379" t="s">
        <v>274</v>
      </c>
      <c r="C164" s="379">
        <v>15</v>
      </c>
      <c r="D164" s="392">
        <v>-1489.4964</v>
      </c>
      <c r="E164" s="380">
        <v>-1491</v>
      </c>
      <c r="F164" s="380">
        <f t="shared" si="6"/>
        <v>-1490.2482</v>
      </c>
      <c r="G164" s="381">
        <f t="shared" si="8"/>
        <v>3.1627687571579252E-3</v>
      </c>
      <c r="H164" s="380">
        <f t="shared" si="7"/>
        <v>1534.8189341673265</v>
      </c>
    </row>
    <row r="165" spans="1:8" x14ac:dyDescent="0.35">
      <c r="A165" s="379">
        <v>500</v>
      </c>
      <c r="B165" s="379" t="s">
        <v>273</v>
      </c>
      <c r="C165" s="379">
        <v>13</v>
      </c>
      <c r="D165" s="392">
        <v>-999.80882999999994</v>
      </c>
      <c r="E165" s="380">
        <v>-953</v>
      </c>
      <c r="F165" s="380">
        <f t="shared" si="6"/>
        <v>-976.40441499999997</v>
      </c>
      <c r="G165" s="381">
        <f t="shared" si="8"/>
        <v>2.0722329193976286E-3</v>
      </c>
      <c r="H165" s="380">
        <f t="shared" si="7"/>
        <v>1005.606974426523</v>
      </c>
    </row>
    <row r="166" spans="1:8" x14ac:dyDescent="0.35">
      <c r="A166" s="379">
        <v>503</v>
      </c>
      <c r="B166" s="379" t="s">
        <v>272</v>
      </c>
      <c r="C166" s="379">
        <v>2</v>
      </c>
      <c r="D166" s="392">
        <v>-555.91175999999996</v>
      </c>
      <c r="E166" s="380">
        <v>-582</v>
      </c>
      <c r="F166" s="380">
        <f t="shared" si="6"/>
        <v>-568.95587999999998</v>
      </c>
      <c r="G166" s="381">
        <f t="shared" si="8"/>
        <v>1.2075007917911214E-3</v>
      </c>
      <c r="H166" s="380">
        <f t="shared" si="7"/>
        <v>585.97236173802003</v>
      </c>
    </row>
    <row r="167" spans="1:8" x14ac:dyDescent="0.35">
      <c r="A167" s="379">
        <v>504</v>
      </c>
      <c r="B167" s="379" t="s">
        <v>271</v>
      </c>
      <c r="C167" s="379">
        <v>34</v>
      </c>
      <c r="D167" s="392">
        <v>-187.042</v>
      </c>
      <c r="E167" s="380">
        <v>-249</v>
      </c>
      <c r="F167" s="380">
        <f t="shared" si="6"/>
        <v>-218.02100000000002</v>
      </c>
      <c r="G167" s="381">
        <f t="shared" si="8"/>
        <v>4.6270816311291504E-4</v>
      </c>
      <c r="H167" s="380">
        <f t="shared" si="7"/>
        <v>224.54162927094606</v>
      </c>
    </row>
    <row r="168" spans="1:8" x14ac:dyDescent="0.35">
      <c r="A168" s="379">
        <v>505</v>
      </c>
      <c r="B168" s="379" t="s">
        <v>270</v>
      </c>
      <c r="C168" s="379">
        <v>35</v>
      </c>
      <c r="D168" s="392">
        <v>-1890.2606000000001</v>
      </c>
      <c r="E168" s="380">
        <v>-1878</v>
      </c>
      <c r="F168" s="380">
        <f t="shared" si="6"/>
        <v>-1884.1303</v>
      </c>
      <c r="G168" s="381">
        <f t="shared" si="8"/>
        <v>3.998708703190911E-3</v>
      </c>
      <c r="H168" s="380">
        <f t="shared" si="7"/>
        <v>1940.4813633583758</v>
      </c>
    </row>
    <row r="169" spans="1:8" x14ac:dyDescent="0.35">
      <c r="A169" s="379">
        <v>507</v>
      </c>
      <c r="B169" s="379" t="s">
        <v>269</v>
      </c>
      <c r="C169" s="379">
        <v>10</v>
      </c>
      <c r="D169" s="392">
        <v>-626.14561000000003</v>
      </c>
      <c r="E169" s="380">
        <v>-532</v>
      </c>
      <c r="F169" s="380">
        <f t="shared" si="6"/>
        <v>-579.07280500000002</v>
      </c>
      <c r="G169" s="381">
        <f t="shared" si="8"/>
        <v>1.2289720435654972E-3</v>
      </c>
      <c r="H169" s="380">
        <f t="shared" si="7"/>
        <v>596.39186638533374</v>
      </c>
    </row>
    <row r="170" spans="1:8" x14ac:dyDescent="0.35">
      <c r="A170" s="379">
        <v>508</v>
      </c>
      <c r="B170" s="379" t="s">
        <v>268</v>
      </c>
      <c r="C170" s="379">
        <v>6</v>
      </c>
      <c r="D170" s="392">
        <v>-768.21169999999995</v>
      </c>
      <c r="E170" s="380">
        <v>-795</v>
      </c>
      <c r="F170" s="380">
        <f t="shared" si="6"/>
        <v>-781.60584999999992</v>
      </c>
      <c r="G170" s="381">
        <f t="shared" si="8"/>
        <v>1.6588099638649881E-3</v>
      </c>
      <c r="H170" s="380">
        <f t="shared" si="7"/>
        <v>804.98232283450977</v>
      </c>
    </row>
    <row r="171" spans="1:8" x14ac:dyDescent="0.35">
      <c r="A171" s="379">
        <v>529</v>
      </c>
      <c r="B171" s="379" t="s">
        <v>267</v>
      </c>
      <c r="C171" s="379">
        <v>2</v>
      </c>
      <c r="D171" s="392">
        <v>-1428.3899799999999</v>
      </c>
      <c r="E171" s="380">
        <v>-1544</v>
      </c>
      <c r="F171" s="380">
        <f t="shared" si="6"/>
        <v>-1486.19499</v>
      </c>
      <c r="G171" s="381">
        <f t="shared" si="8"/>
        <v>3.1541665887713437E-3</v>
      </c>
      <c r="H171" s="380">
        <f t="shared" si="7"/>
        <v>1530.6444996991913</v>
      </c>
    </row>
    <row r="172" spans="1:8" x14ac:dyDescent="0.35">
      <c r="A172" s="379">
        <v>531</v>
      </c>
      <c r="B172" s="379" t="s">
        <v>266</v>
      </c>
      <c r="C172" s="379">
        <v>4</v>
      </c>
      <c r="D172" s="392">
        <v>-564.2049300000001</v>
      </c>
      <c r="E172" s="380">
        <v>-588</v>
      </c>
      <c r="F172" s="380">
        <f t="shared" si="6"/>
        <v>-576.10246500000005</v>
      </c>
      <c r="G172" s="381">
        <f t="shared" si="8"/>
        <v>1.2226680610811457E-3</v>
      </c>
      <c r="H172" s="380">
        <f t="shared" si="7"/>
        <v>593.33268867727509</v>
      </c>
    </row>
    <row r="173" spans="1:8" x14ac:dyDescent="0.35">
      <c r="A173" s="379">
        <v>535</v>
      </c>
      <c r="B173" s="379" t="s">
        <v>265</v>
      </c>
      <c r="C173" s="379">
        <v>17</v>
      </c>
      <c r="D173" s="392">
        <v>-1063.6168400000001</v>
      </c>
      <c r="E173" s="380">
        <v>-1261</v>
      </c>
      <c r="F173" s="380">
        <f t="shared" si="6"/>
        <v>-1162.3084200000001</v>
      </c>
      <c r="G173" s="381">
        <f t="shared" si="8"/>
        <v>2.466778860700917E-3</v>
      </c>
      <c r="H173" s="380">
        <f t="shared" si="7"/>
        <v>1197.0710451843588</v>
      </c>
    </row>
    <row r="174" spans="1:8" x14ac:dyDescent="0.35">
      <c r="A174" s="379">
        <v>536</v>
      </c>
      <c r="B174" s="379" t="s">
        <v>264</v>
      </c>
      <c r="C174" s="379">
        <v>6</v>
      </c>
      <c r="D174" s="392">
        <v>-2647.9789999999998</v>
      </c>
      <c r="E174" s="380">
        <v>-2802</v>
      </c>
      <c r="F174" s="380">
        <f t="shared" si="6"/>
        <v>-2724.9894999999997</v>
      </c>
      <c r="G174" s="381">
        <f t="shared" si="8"/>
        <v>5.7832726482631514E-3</v>
      </c>
      <c r="H174" s="380">
        <f t="shared" si="7"/>
        <v>2806.4892009311975</v>
      </c>
    </row>
    <row r="175" spans="1:8" x14ac:dyDescent="0.35">
      <c r="A175" s="379">
        <v>538</v>
      </c>
      <c r="B175" s="379" t="s">
        <v>263</v>
      </c>
      <c r="C175" s="379">
        <v>2</v>
      </c>
      <c r="D175" s="392">
        <v>-350.69144</v>
      </c>
      <c r="E175" s="380">
        <v>-361</v>
      </c>
      <c r="F175" s="380">
        <f t="shared" si="6"/>
        <v>-355.84572000000003</v>
      </c>
      <c r="G175" s="381">
        <f t="shared" si="8"/>
        <v>7.552149538475317E-4</v>
      </c>
      <c r="H175" s="380">
        <f t="shared" si="7"/>
        <v>366.48844715826863</v>
      </c>
    </row>
    <row r="176" spans="1:8" x14ac:dyDescent="0.35">
      <c r="A176" s="379">
        <v>541</v>
      </c>
      <c r="B176" s="379" t="s">
        <v>262</v>
      </c>
      <c r="C176" s="379">
        <v>12</v>
      </c>
      <c r="D176" s="392">
        <v>-906.91995000000009</v>
      </c>
      <c r="E176" s="380">
        <v>-1042</v>
      </c>
      <c r="F176" s="380">
        <f t="shared" si="6"/>
        <v>-974.45997499999999</v>
      </c>
      <c r="G176" s="381">
        <f t="shared" si="8"/>
        <v>2.0681062148109912E-3</v>
      </c>
      <c r="H176" s="380">
        <f t="shared" si="7"/>
        <v>1003.6043796048333</v>
      </c>
    </row>
    <row r="177" spans="1:8" x14ac:dyDescent="0.35">
      <c r="A177" s="379">
        <v>543</v>
      </c>
      <c r="B177" s="379" t="s">
        <v>261</v>
      </c>
      <c r="C177" s="379">
        <v>35</v>
      </c>
      <c r="D177" s="392">
        <v>-3513.9447700000001</v>
      </c>
      <c r="E177" s="380">
        <v>-3514</v>
      </c>
      <c r="F177" s="380">
        <f t="shared" si="6"/>
        <v>-3513.972385</v>
      </c>
      <c r="G177" s="381">
        <f t="shared" si="8"/>
        <v>7.4577389677730997E-3</v>
      </c>
      <c r="H177" s="380">
        <f t="shared" si="7"/>
        <v>3619.0691930640264</v>
      </c>
    </row>
    <row r="178" spans="1:8" x14ac:dyDescent="0.35">
      <c r="A178" s="379">
        <v>545</v>
      </c>
      <c r="B178" s="379" t="s">
        <v>260</v>
      </c>
      <c r="C178" s="379">
        <v>15</v>
      </c>
      <c r="D178" s="392">
        <v>-727.09861999999998</v>
      </c>
      <c r="E178" s="380">
        <v>-704</v>
      </c>
      <c r="F178" s="380">
        <f t="shared" si="6"/>
        <v>-715.54930999999999</v>
      </c>
      <c r="G178" s="381">
        <f t="shared" si="8"/>
        <v>1.518617504033161E-3</v>
      </c>
      <c r="H178" s="380">
        <f t="shared" si="7"/>
        <v>736.95014650470023</v>
      </c>
    </row>
    <row r="179" spans="1:8" x14ac:dyDescent="0.35">
      <c r="A179" s="379">
        <v>560</v>
      </c>
      <c r="B179" s="379" t="s">
        <v>259</v>
      </c>
      <c r="C179" s="379">
        <v>7</v>
      </c>
      <c r="D179" s="392">
        <v>-1952.9406700000002</v>
      </c>
      <c r="E179" s="380">
        <v>-1773</v>
      </c>
      <c r="F179" s="380">
        <f t="shared" si="6"/>
        <v>-1862.970335</v>
      </c>
      <c r="G179" s="381">
        <f t="shared" si="8"/>
        <v>3.9538006964544787E-3</v>
      </c>
      <c r="H179" s="380">
        <f t="shared" si="7"/>
        <v>1918.6885405733401</v>
      </c>
    </row>
    <row r="180" spans="1:8" x14ac:dyDescent="0.35">
      <c r="A180" s="379">
        <v>561</v>
      </c>
      <c r="B180" s="379" t="s">
        <v>258</v>
      </c>
      <c r="C180" s="379">
        <v>2</v>
      </c>
      <c r="D180" s="392">
        <v>-94.23866000000001</v>
      </c>
      <c r="E180" s="380">
        <v>-102</v>
      </c>
      <c r="F180" s="380">
        <f t="shared" si="6"/>
        <v>-98.119330000000005</v>
      </c>
      <c r="G180" s="381">
        <f t="shared" si="8"/>
        <v>2.0823964182427353E-4</v>
      </c>
      <c r="H180" s="380">
        <f t="shared" si="7"/>
        <v>101.05390866555798</v>
      </c>
    </row>
    <row r="181" spans="1:8" x14ac:dyDescent="0.35">
      <c r="A181" s="379">
        <v>562</v>
      </c>
      <c r="B181" s="379" t="s">
        <v>257</v>
      </c>
      <c r="C181" s="379">
        <v>6</v>
      </c>
      <c r="D181" s="392">
        <v>-706.5394</v>
      </c>
      <c r="E181" s="380">
        <v>-732</v>
      </c>
      <c r="F181" s="380">
        <f t="shared" si="6"/>
        <v>-719.26970000000006</v>
      </c>
      <c r="G181" s="381">
        <f t="shared" si="8"/>
        <v>1.5265133251832505E-3</v>
      </c>
      <c r="H181" s="380">
        <f t="shared" si="7"/>
        <v>740.7818069049523</v>
      </c>
    </row>
    <row r="182" spans="1:8" x14ac:dyDescent="0.35">
      <c r="A182" s="379">
        <v>563</v>
      </c>
      <c r="B182" s="379" t="s">
        <v>256</v>
      </c>
      <c r="C182" s="379">
        <v>17</v>
      </c>
      <c r="D182" s="392">
        <v>-975.16602</v>
      </c>
      <c r="E182" s="380">
        <v>-997</v>
      </c>
      <c r="F182" s="380">
        <f t="shared" si="6"/>
        <v>-986.08301000000006</v>
      </c>
      <c r="G182" s="381">
        <f t="shared" si="8"/>
        <v>2.0927738990003451E-3</v>
      </c>
      <c r="H182" s="380">
        <f t="shared" si="7"/>
        <v>1015.5750393851905</v>
      </c>
    </row>
    <row r="183" spans="1:8" x14ac:dyDescent="0.35">
      <c r="A183" s="379">
        <v>564</v>
      </c>
      <c r="B183" s="379" t="s">
        <v>255</v>
      </c>
      <c r="C183" s="379">
        <v>17</v>
      </c>
      <c r="D183" s="392">
        <v>-13676.40108</v>
      </c>
      <c r="E183" s="380">
        <v>-15452</v>
      </c>
      <c r="F183" s="380">
        <f t="shared" si="6"/>
        <v>-14564.20054</v>
      </c>
      <c r="G183" s="381">
        <f t="shared" si="8"/>
        <v>3.0909749423548762E-2</v>
      </c>
      <c r="H183" s="380">
        <f t="shared" si="7"/>
        <v>14999.790471011473</v>
      </c>
    </row>
    <row r="184" spans="1:8" x14ac:dyDescent="0.35">
      <c r="A184" s="379">
        <v>576</v>
      </c>
      <c r="B184" s="379" t="s">
        <v>254</v>
      </c>
      <c r="C184" s="379">
        <v>7</v>
      </c>
      <c r="D184" s="392">
        <v>-286.94299999999998</v>
      </c>
      <c r="E184" s="380">
        <v>-300</v>
      </c>
      <c r="F184" s="380">
        <f t="shared" si="6"/>
        <v>-293.47149999999999</v>
      </c>
      <c r="G184" s="381">
        <f t="shared" si="8"/>
        <v>6.2283751882154399E-4</v>
      </c>
      <c r="H184" s="380">
        <f t="shared" si="7"/>
        <v>302.24872262116241</v>
      </c>
    </row>
    <row r="185" spans="1:8" x14ac:dyDescent="0.35">
      <c r="A185" s="379">
        <v>577</v>
      </c>
      <c r="B185" s="379" t="s">
        <v>253</v>
      </c>
      <c r="C185" s="379">
        <v>2</v>
      </c>
      <c r="D185" s="392">
        <v>-810.08714999999995</v>
      </c>
      <c r="E185" s="380">
        <v>-825</v>
      </c>
      <c r="F185" s="380">
        <f t="shared" si="6"/>
        <v>-817.54357499999992</v>
      </c>
      <c r="G185" s="381">
        <f t="shared" si="8"/>
        <v>1.7350809594168252E-3</v>
      </c>
      <c r="H185" s="380">
        <f t="shared" si="7"/>
        <v>841.99488274291866</v>
      </c>
    </row>
    <row r="186" spans="1:8" x14ac:dyDescent="0.35">
      <c r="A186" s="379">
        <v>578</v>
      </c>
      <c r="B186" s="379" t="s">
        <v>252</v>
      </c>
      <c r="C186" s="379">
        <v>18</v>
      </c>
      <c r="D186" s="392">
        <v>-504.97909999999996</v>
      </c>
      <c r="E186" s="380">
        <v>-474</v>
      </c>
      <c r="F186" s="380">
        <f t="shared" si="6"/>
        <v>-489.48955000000001</v>
      </c>
      <c r="G186" s="381">
        <f t="shared" si="8"/>
        <v>1.0388485996462146E-3</v>
      </c>
      <c r="H186" s="380">
        <f t="shared" si="7"/>
        <v>504.12933189051608</v>
      </c>
    </row>
    <row r="187" spans="1:8" x14ac:dyDescent="0.35">
      <c r="A187" s="379">
        <v>580</v>
      </c>
      <c r="B187" s="379" t="s">
        <v>251</v>
      </c>
      <c r="C187" s="379">
        <v>9</v>
      </c>
      <c r="D187" s="392">
        <v>-535.55790999999999</v>
      </c>
      <c r="E187" s="380">
        <v>-535</v>
      </c>
      <c r="F187" s="380">
        <f t="shared" si="6"/>
        <v>-535.278955</v>
      </c>
      <c r="G187" s="381">
        <f t="shared" si="8"/>
        <v>1.1360279148387115E-3</v>
      </c>
      <c r="H187" s="380">
        <f t="shared" si="7"/>
        <v>551.28821842918535</v>
      </c>
    </row>
    <row r="188" spans="1:8" x14ac:dyDescent="0.35">
      <c r="A188" s="379">
        <v>581</v>
      </c>
      <c r="B188" s="379" t="s">
        <v>250</v>
      </c>
      <c r="C188" s="379">
        <v>6</v>
      </c>
      <c r="D188" s="392">
        <v>-493.63254000000001</v>
      </c>
      <c r="E188" s="380">
        <v>-500</v>
      </c>
      <c r="F188" s="380">
        <f t="shared" si="6"/>
        <v>-496.81627000000003</v>
      </c>
      <c r="G188" s="381">
        <f t="shared" si="8"/>
        <v>1.0543981712601541E-3</v>
      </c>
      <c r="H188" s="380">
        <f t="shared" si="7"/>
        <v>511.67518135461381</v>
      </c>
    </row>
    <row r="189" spans="1:8" x14ac:dyDescent="0.35">
      <c r="A189" s="379">
        <v>583</v>
      </c>
      <c r="B189" s="379" t="s">
        <v>249</v>
      </c>
      <c r="C189" s="379">
        <v>19</v>
      </c>
      <c r="D189" s="392">
        <v>-202.971</v>
      </c>
      <c r="E189" s="380">
        <v>-310</v>
      </c>
      <c r="F189" s="380">
        <f t="shared" si="6"/>
        <v>-256.4855</v>
      </c>
      <c r="G189" s="381">
        <f t="shared" si="8"/>
        <v>5.4434175868424406E-4</v>
      </c>
      <c r="H189" s="380">
        <f t="shared" si="7"/>
        <v>264.15653562901389</v>
      </c>
    </row>
    <row r="190" spans="1:8" x14ac:dyDescent="0.35">
      <c r="A190" s="379">
        <v>584</v>
      </c>
      <c r="B190" s="379" t="s">
        <v>248</v>
      </c>
      <c r="C190" s="379">
        <v>16</v>
      </c>
      <c r="D190" s="392">
        <v>-346.17032999999998</v>
      </c>
      <c r="E190" s="380">
        <v>-457</v>
      </c>
      <c r="F190" s="380">
        <f t="shared" si="6"/>
        <v>-401.58516499999996</v>
      </c>
      <c r="G190" s="381">
        <f t="shared" si="8"/>
        <v>8.5228823842908191E-4</v>
      </c>
      <c r="H190" s="380">
        <f t="shared" si="7"/>
        <v>413.59587948014956</v>
      </c>
    </row>
    <row r="191" spans="1:8" x14ac:dyDescent="0.35">
      <c r="A191" s="379">
        <v>588</v>
      </c>
      <c r="B191" s="379" t="s">
        <v>247</v>
      </c>
      <c r="C191" s="379">
        <v>10</v>
      </c>
      <c r="D191" s="392">
        <v>-155.08485000000002</v>
      </c>
      <c r="E191" s="380">
        <v>-166</v>
      </c>
      <c r="F191" s="380">
        <f t="shared" si="6"/>
        <v>-160.54242500000001</v>
      </c>
      <c r="G191" s="381">
        <f t="shared" si="8"/>
        <v>3.4072080475478476E-4</v>
      </c>
      <c r="H191" s="380">
        <f t="shared" si="7"/>
        <v>165.34396996898769</v>
      </c>
    </row>
    <row r="192" spans="1:8" x14ac:dyDescent="0.35">
      <c r="A192" s="379">
        <v>592</v>
      </c>
      <c r="B192" s="379" t="s">
        <v>246</v>
      </c>
      <c r="C192" s="379">
        <v>13</v>
      </c>
      <c r="D192" s="392">
        <v>-346.79604</v>
      </c>
      <c r="E192" s="380">
        <v>-351</v>
      </c>
      <c r="F192" s="380">
        <f t="shared" si="6"/>
        <v>-348.89801999999997</v>
      </c>
      <c r="G192" s="381">
        <f t="shared" si="8"/>
        <v>7.4046978019517875E-4</v>
      </c>
      <c r="H192" s="380">
        <f t="shared" si="7"/>
        <v>359.33295352377576</v>
      </c>
    </row>
    <row r="193" spans="1:8" x14ac:dyDescent="0.35">
      <c r="A193" s="379">
        <v>593</v>
      </c>
      <c r="B193" s="379" t="s">
        <v>245</v>
      </c>
      <c r="C193" s="379">
        <v>10</v>
      </c>
      <c r="D193" s="392">
        <v>-1536.63229</v>
      </c>
      <c r="E193" s="380">
        <v>-1605</v>
      </c>
      <c r="F193" s="380">
        <f t="shared" si="6"/>
        <v>-1570.816145</v>
      </c>
      <c r="G193" s="381">
        <f t="shared" si="8"/>
        <v>3.3337589179072676E-3</v>
      </c>
      <c r="H193" s="380">
        <f t="shared" si="7"/>
        <v>1617.796526405285</v>
      </c>
    </row>
    <row r="194" spans="1:8" x14ac:dyDescent="0.35">
      <c r="A194" s="379">
        <v>595</v>
      </c>
      <c r="B194" s="379" t="s">
        <v>244</v>
      </c>
      <c r="C194" s="379">
        <v>11</v>
      </c>
      <c r="D194" s="392">
        <v>-426.73129</v>
      </c>
      <c r="E194" s="380">
        <v>-479</v>
      </c>
      <c r="F194" s="380">
        <f t="shared" si="6"/>
        <v>-452.86564499999997</v>
      </c>
      <c r="G194" s="381">
        <f t="shared" si="8"/>
        <v>9.6112131737261756E-4</v>
      </c>
      <c r="H194" s="380">
        <f t="shared" si="7"/>
        <v>466.41006953063174</v>
      </c>
    </row>
    <row r="195" spans="1:8" x14ac:dyDescent="0.35">
      <c r="A195" s="379">
        <v>598</v>
      </c>
      <c r="B195" s="379" t="s">
        <v>243</v>
      </c>
      <c r="C195" s="379">
        <v>15</v>
      </c>
      <c r="D195" s="392">
        <v>-2489.9189999999999</v>
      </c>
      <c r="E195" s="380">
        <v>-2800</v>
      </c>
      <c r="F195" s="380">
        <f t="shared" si="6"/>
        <v>-2644.9594999999999</v>
      </c>
      <c r="G195" s="381">
        <f t="shared" si="8"/>
        <v>5.6134241736027915E-3</v>
      </c>
      <c r="H195" s="380">
        <f t="shared" si="7"/>
        <v>2724.065642693442</v>
      </c>
    </row>
    <row r="196" spans="1:8" x14ac:dyDescent="0.35">
      <c r="A196" s="379">
        <v>599</v>
      </c>
      <c r="B196" s="379" t="s">
        <v>242</v>
      </c>
      <c r="C196" s="379">
        <v>15</v>
      </c>
      <c r="D196" s="392">
        <v>-850.66287</v>
      </c>
      <c r="E196" s="380">
        <v>-879</v>
      </c>
      <c r="F196" s="380">
        <f t="shared" si="6"/>
        <v>-864.83143500000006</v>
      </c>
      <c r="G196" s="381">
        <f t="shared" si="8"/>
        <v>1.8354404607407377E-3</v>
      </c>
      <c r="H196" s="380">
        <f t="shared" si="7"/>
        <v>890.69704046688298</v>
      </c>
    </row>
    <row r="197" spans="1:8" x14ac:dyDescent="0.35">
      <c r="A197" s="379">
        <v>601</v>
      </c>
      <c r="B197" s="379" t="s">
        <v>241</v>
      </c>
      <c r="C197" s="379">
        <v>13</v>
      </c>
      <c r="D197" s="392">
        <v>-430.83069999999998</v>
      </c>
      <c r="E197" s="380">
        <v>-364</v>
      </c>
      <c r="F197" s="380">
        <f t="shared" si="6"/>
        <v>-397.41534999999999</v>
      </c>
      <c r="G197" s="381">
        <f t="shared" si="8"/>
        <v>8.4343859807714029E-4</v>
      </c>
      <c r="H197" s="380">
        <f t="shared" si="7"/>
        <v>409.30135255908039</v>
      </c>
    </row>
    <row r="198" spans="1:8" x14ac:dyDescent="0.35">
      <c r="A198" s="379">
        <v>604</v>
      </c>
      <c r="B198" s="379" t="s">
        <v>240</v>
      </c>
      <c r="C198" s="379">
        <v>6</v>
      </c>
      <c r="D198" s="392">
        <v>-1520.81385</v>
      </c>
      <c r="E198" s="380">
        <v>-1561</v>
      </c>
      <c r="F198" s="380">
        <f t="shared" si="6"/>
        <v>-1540.906925</v>
      </c>
      <c r="G198" s="381">
        <f t="shared" si="8"/>
        <v>3.2702822792057659E-3</v>
      </c>
      <c r="H198" s="380">
        <f t="shared" si="7"/>
        <v>1586.9927736061366</v>
      </c>
    </row>
    <row r="199" spans="1:8" x14ac:dyDescent="0.35">
      <c r="A199" s="379">
        <v>607</v>
      </c>
      <c r="B199" s="379" t="s">
        <v>239</v>
      </c>
      <c r="C199" s="379">
        <v>12</v>
      </c>
      <c r="D199" s="392">
        <v>-361.84800000000001</v>
      </c>
      <c r="E199" s="380">
        <v>-425</v>
      </c>
      <c r="F199" s="380">
        <f t="shared" si="6"/>
        <v>-393.42399999999998</v>
      </c>
      <c r="G199" s="381">
        <f t="shared" si="8"/>
        <v>8.3496771579130203E-4</v>
      </c>
      <c r="H199" s="380">
        <f t="shared" si="7"/>
        <v>405.1906282160557</v>
      </c>
    </row>
    <row r="200" spans="1:8" x14ac:dyDescent="0.35">
      <c r="A200" s="379">
        <v>608</v>
      </c>
      <c r="B200" s="379" t="s">
        <v>238</v>
      </c>
      <c r="C200" s="379">
        <v>4</v>
      </c>
      <c r="D200" s="392">
        <v>-276.97782000000001</v>
      </c>
      <c r="E200" s="380">
        <v>-282</v>
      </c>
      <c r="F200" s="380">
        <f t="shared" si="6"/>
        <v>-279.48891000000003</v>
      </c>
      <c r="G200" s="381">
        <f t="shared" si="8"/>
        <v>5.931621273020986E-4</v>
      </c>
      <c r="H200" s="380">
        <f t="shared" si="7"/>
        <v>287.84793765078052</v>
      </c>
    </row>
    <row r="201" spans="1:8" x14ac:dyDescent="0.35">
      <c r="A201" s="379">
        <v>609</v>
      </c>
      <c r="B201" s="379" t="s">
        <v>237</v>
      </c>
      <c r="C201" s="379">
        <v>4</v>
      </c>
      <c r="D201" s="392">
        <v>-7418.3448100000023</v>
      </c>
      <c r="E201" s="380">
        <v>-7997</v>
      </c>
      <c r="F201" s="380">
        <f t="shared" si="6"/>
        <v>-7707.6724050000012</v>
      </c>
      <c r="G201" s="381">
        <f t="shared" si="8"/>
        <v>1.6358070738110801E-2</v>
      </c>
      <c r="H201" s="380">
        <f t="shared" si="7"/>
        <v>7938.1954935781951</v>
      </c>
    </row>
    <row r="202" spans="1:8" x14ac:dyDescent="0.35">
      <c r="A202" s="379">
        <v>611</v>
      </c>
      <c r="B202" s="379" t="s">
        <v>236</v>
      </c>
      <c r="C202" s="379">
        <v>35</v>
      </c>
      <c r="D202" s="392">
        <v>-406.35025999999999</v>
      </c>
      <c r="E202" s="380">
        <v>-411</v>
      </c>
      <c r="F202" s="380">
        <f t="shared" si="6"/>
        <v>-408.67512999999997</v>
      </c>
      <c r="G202" s="381">
        <f t="shared" si="8"/>
        <v>8.673353425231135E-4</v>
      </c>
      <c r="H202" s="380">
        <f t="shared" si="7"/>
        <v>420.89789301358894</v>
      </c>
    </row>
    <row r="203" spans="1:8" x14ac:dyDescent="0.35">
      <c r="A203" s="379">
        <v>614</v>
      </c>
      <c r="B203" s="379" t="s">
        <v>235</v>
      </c>
      <c r="C203" s="379">
        <v>19</v>
      </c>
      <c r="D203" s="392">
        <v>-379.26299999999998</v>
      </c>
      <c r="E203" s="380">
        <v>-390</v>
      </c>
      <c r="F203" s="380">
        <f t="shared" si="6"/>
        <v>-384.63149999999996</v>
      </c>
      <c r="G203" s="381">
        <f t="shared" si="8"/>
        <v>8.1630730452738568E-4</v>
      </c>
      <c r="H203" s="380">
        <f t="shared" si="7"/>
        <v>396.13515981913616</v>
      </c>
    </row>
    <row r="204" spans="1:8" x14ac:dyDescent="0.35">
      <c r="A204" s="379">
        <v>615</v>
      </c>
      <c r="B204" s="379" t="s">
        <v>234</v>
      </c>
      <c r="C204" s="379">
        <v>17</v>
      </c>
      <c r="D204" s="392">
        <v>-553.06531000000007</v>
      </c>
      <c r="E204" s="380">
        <v>-555</v>
      </c>
      <c r="F204" s="380">
        <f t="shared" si="6"/>
        <v>-554.03265499999998</v>
      </c>
      <c r="G204" s="381">
        <f t="shared" si="8"/>
        <v>1.1758290811418228E-3</v>
      </c>
      <c r="H204" s="380">
        <f t="shared" si="7"/>
        <v>570.60280900926034</v>
      </c>
    </row>
    <row r="205" spans="1:8" x14ac:dyDescent="0.35">
      <c r="A205" s="379">
        <v>616</v>
      </c>
      <c r="B205" s="379" t="s">
        <v>233</v>
      </c>
      <c r="C205" s="379">
        <v>34</v>
      </c>
      <c r="D205" s="392">
        <v>-221.22805000000002</v>
      </c>
      <c r="E205" s="380">
        <v>-213</v>
      </c>
      <c r="F205" s="380">
        <f t="shared" ref="F205:F268" si="9">(D205+E205)/2</f>
        <v>-217.11402500000003</v>
      </c>
      <c r="G205" s="381">
        <f t="shared" si="8"/>
        <v>4.6078328093991644E-4</v>
      </c>
      <c r="H205" s="380">
        <f t="shared" ref="H205:H268" si="10">(G205*E$12)*(-1)</f>
        <v>223.60752822467984</v>
      </c>
    </row>
    <row r="206" spans="1:8" x14ac:dyDescent="0.35">
      <c r="A206" s="379">
        <v>619</v>
      </c>
      <c r="B206" s="379" t="s">
        <v>232</v>
      </c>
      <c r="C206" s="379">
        <v>6</v>
      </c>
      <c r="D206" s="392">
        <v>-217.50545000000002</v>
      </c>
      <c r="E206" s="380">
        <v>-216</v>
      </c>
      <c r="F206" s="380">
        <f t="shared" si="9"/>
        <v>-216.752725</v>
      </c>
      <c r="G206" s="381">
        <f t="shared" ref="G206:G269" si="11">F206/F$12</f>
        <v>4.6001649031271675E-4</v>
      </c>
      <c r="H206" s="380">
        <f t="shared" si="10"/>
        <v>223.23542236948424</v>
      </c>
    </row>
    <row r="207" spans="1:8" x14ac:dyDescent="0.35">
      <c r="A207" s="379">
        <v>620</v>
      </c>
      <c r="B207" s="379" t="s">
        <v>231</v>
      </c>
      <c r="C207" s="379">
        <v>18</v>
      </c>
      <c r="D207" s="392">
        <v>-345.87279999999998</v>
      </c>
      <c r="E207" s="380">
        <v>-362</v>
      </c>
      <c r="F207" s="380">
        <f t="shared" si="9"/>
        <v>-353.93639999999999</v>
      </c>
      <c r="G207" s="381">
        <f t="shared" si="11"/>
        <v>7.5116278479044648E-4</v>
      </c>
      <c r="H207" s="380">
        <f t="shared" si="10"/>
        <v>364.52202271475352</v>
      </c>
    </row>
    <row r="208" spans="1:8" x14ac:dyDescent="0.35">
      <c r="A208" s="379">
        <v>623</v>
      </c>
      <c r="B208" s="379" t="s">
        <v>230</v>
      </c>
      <c r="C208" s="379">
        <v>10</v>
      </c>
      <c r="D208" s="392">
        <v>-218.78539999999998</v>
      </c>
      <c r="E208" s="380">
        <v>-223</v>
      </c>
      <c r="F208" s="380">
        <f t="shared" si="9"/>
        <v>-220.89269999999999</v>
      </c>
      <c r="G208" s="381">
        <f t="shared" si="11"/>
        <v>4.6880280093225974E-4</v>
      </c>
      <c r="H208" s="380">
        <f t="shared" si="10"/>
        <v>227.49921682800422</v>
      </c>
    </row>
    <row r="209" spans="1:8" x14ac:dyDescent="0.35">
      <c r="A209" s="379">
        <v>624</v>
      </c>
      <c r="B209" s="379" t="s">
        <v>229</v>
      </c>
      <c r="C209" s="379">
        <v>8</v>
      </c>
      <c r="D209" s="392">
        <v>-377.77557999999999</v>
      </c>
      <c r="E209" s="380">
        <v>-382</v>
      </c>
      <c r="F209" s="380">
        <f t="shared" si="9"/>
        <v>-379.88779</v>
      </c>
      <c r="G209" s="381">
        <f t="shared" si="11"/>
        <v>8.0623968103955498E-4</v>
      </c>
      <c r="H209" s="380">
        <f t="shared" si="10"/>
        <v>391.24957369583211</v>
      </c>
    </row>
    <row r="210" spans="1:8" x14ac:dyDescent="0.35">
      <c r="A210" s="379">
        <v>625</v>
      </c>
      <c r="B210" s="379" t="s">
        <v>228</v>
      </c>
      <c r="C210" s="379">
        <v>17</v>
      </c>
      <c r="D210" s="392">
        <v>-399.00827999999996</v>
      </c>
      <c r="E210" s="380">
        <v>-381</v>
      </c>
      <c r="F210" s="380">
        <f t="shared" si="9"/>
        <v>-390.00414000000001</v>
      </c>
      <c r="G210" s="381">
        <f t="shared" si="11"/>
        <v>8.2770971248564203E-4</v>
      </c>
      <c r="H210" s="380">
        <f t="shared" si="10"/>
        <v>401.66848614589492</v>
      </c>
    </row>
    <row r="211" spans="1:8" x14ac:dyDescent="0.35">
      <c r="A211" s="379">
        <v>626</v>
      </c>
      <c r="B211" s="379" t="s">
        <v>227</v>
      </c>
      <c r="C211" s="379">
        <v>17</v>
      </c>
      <c r="D211" s="392">
        <v>-600.15197999999998</v>
      </c>
      <c r="E211" s="380">
        <v>-582</v>
      </c>
      <c r="F211" s="380">
        <f t="shared" si="9"/>
        <v>-591.07599000000005</v>
      </c>
      <c r="G211" s="381">
        <f t="shared" si="11"/>
        <v>1.2544465239268132E-3</v>
      </c>
      <c r="H211" s="380">
        <f t="shared" si="10"/>
        <v>608.75404579163217</v>
      </c>
    </row>
    <row r="212" spans="1:8" x14ac:dyDescent="0.35">
      <c r="A212" s="379">
        <v>630</v>
      </c>
      <c r="B212" s="379" t="s">
        <v>226</v>
      </c>
      <c r="C212" s="379">
        <v>17</v>
      </c>
      <c r="D212" s="392">
        <v>-221.86927000000003</v>
      </c>
      <c r="E212" s="380">
        <v>-245</v>
      </c>
      <c r="F212" s="380">
        <f t="shared" si="9"/>
        <v>-233.43463500000001</v>
      </c>
      <c r="G212" s="381">
        <f t="shared" si="11"/>
        <v>4.9542067584216099E-4</v>
      </c>
      <c r="H212" s="380">
        <f t="shared" si="10"/>
        <v>240.41625931065636</v>
      </c>
    </row>
    <row r="213" spans="1:8" x14ac:dyDescent="0.35">
      <c r="A213" s="379">
        <v>631</v>
      </c>
      <c r="B213" s="379" t="s">
        <v>225</v>
      </c>
      <c r="C213" s="379">
        <v>2</v>
      </c>
      <c r="D213" s="392">
        <v>-164.43671000000001</v>
      </c>
      <c r="E213" s="380">
        <v>-165</v>
      </c>
      <c r="F213" s="380">
        <f t="shared" si="9"/>
        <v>-164.718355</v>
      </c>
      <c r="G213" s="381">
        <f t="shared" si="11"/>
        <v>3.4958342303278604E-4</v>
      </c>
      <c r="H213" s="380">
        <f t="shared" si="10"/>
        <v>169.64479477908131</v>
      </c>
    </row>
    <row r="214" spans="1:8" x14ac:dyDescent="0.35">
      <c r="A214" s="379">
        <v>635</v>
      </c>
      <c r="B214" s="379" t="s">
        <v>224</v>
      </c>
      <c r="C214" s="379">
        <v>6</v>
      </c>
      <c r="D214" s="392">
        <v>-524.52968999999996</v>
      </c>
      <c r="E214" s="380">
        <v>-503</v>
      </c>
      <c r="F214" s="380">
        <f t="shared" si="9"/>
        <v>-513.76484499999992</v>
      </c>
      <c r="G214" s="381">
        <f t="shared" si="11"/>
        <v>1.0903683026036093E-3</v>
      </c>
      <c r="H214" s="380">
        <f t="shared" si="10"/>
        <v>529.13065878257169</v>
      </c>
    </row>
    <row r="215" spans="1:8" x14ac:dyDescent="0.35">
      <c r="A215" s="379">
        <v>636</v>
      </c>
      <c r="B215" s="379" t="s">
        <v>223</v>
      </c>
      <c r="C215" s="379">
        <v>2</v>
      </c>
      <c r="D215" s="392">
        <v>-610.21377000000007</v>
      </c>
      <c r="E215" s="380">
        <v>-639</v>
      </c>
      <c r="F215" s="380">
        <f t="shared" si="9"/>
        <v>-624.60688500000003</v>
      </c>
      <c r="G215" s="381">
        <f t="shared" si="11"/>
        <v>1.3256094799401423E-3</v>
      </c>
      <c r="H215" s="380">
        <f t="shared" si="10"/>
        <v>643.28779159691237</v>
      </c>
    </row>
    <row r="216" spans="1:8" x14ac:dyDescent="0.35">
      <c r="A216" s="379">
        <v>638</v>
      </c>
      <c r="B216" s="379" t="s">
        <v>222</v>
      </c>
      <c r="C216" s="379">
        <v>34</v>
      </c>
      <c r="D216" s="392">
        <v>-4979.5343500000008</v>
      </c>
      <c r="E216" s="380">
        <v>-5246</v>
      </c>
      <c r="F216" s="380">
        <f t="shared" si="9"/>
        <v>-5112.7671750000009</v>
      </c>
      <c r="G216" s="381">
        <f t="shared" si="11"/>
        <v>1.0850877245624313E-2</v>
      </c>
      <c r="H216" s="380">
        <f t="shared" si="10"/>
        <v>5265.68115712483</v>
      </c>
    </row>
    <row r="217" spans="1:8" x14ac:dyDescent="0.35">
      <c r="A217" s="379">
        <v>678</v>
      </c>
      <c r="B217" s="379" t="s">
        <v>221</v>
      </c>
      <c r="C217" s="379">
        <v>17</v>
      </c>
      <c r="D217" s="392">
        <v>-3148.92202</v>
      </c>
      <c r="E217" s="380">
        <v>-3088</v>
      </c>
      <c r="F217" s="380">
        <f t="shared" si="9"/>
        <v>-3118.46101</v>
      </c>
      <c r="G217" s="381">
        <f t="shared" si="11"/>
        <v>6.6183411950057371E-3</v>
      </c>
      <c r="H217" s="380">
        <f t="shared" si="10"/>
        <v>3211.7287600887989</v>
      </c>
    </row>
    <row r="218" spans="1:8" x14ac:dyDescent="0.35">
      <c r="A218" s="379">
        <v>680</v>
      </c>
      <c r="B218" s="379" t="s">
        <v>220</v>
      </c>
      <c r="C218" s="379">
        <v>2</v>
      </c>
      <c r="D218" s="392">
        <v>-1859.8099299999999</v>
      </c>
      <c r="E218" s="380">
        <v>-1857</v>
      </c>
      <c r="F218" s="380">
        <f t="shared" si="9"/>
        <v>-1858.4049649999999</v>
      </c>
      <c r="G218" s="381">
        <f t="shared" si="11"/>
        <v>3.9441115657439935E-3</v>
      </c>
      <c r="H218" s="380">
        <f t="shared" si="10"/>
        <v>1913.986628289548</v>
      </c>
    </row>
    <row r="219" spans="1:8" x14ac:dyDescent="0.35">
      <c r="A219" s="379">
        <v>681</v>
      </c>
      <c r="B219" s="379" t="s">
        <v>219</v>
      </c>
      <c r="C219" s="379">
        <v>10</v>
      </c>
      <c r="D219" s="392">
        <v>-304.50306</v>
      </c>
      <c r="E219" s="380">
        <v>-325</v>
      </c>
      <c r="F219" s="380">
        <f t="shared" si="9"/>
        <v>-314.75153</v>
      </c>
      <c r="G219" s="381">
        <f t="shared" si="11"/>
        <v>6.680003407161676E-4</v>
      </c>
      <c r="H219" s="380">
        <f t="shared" si="10"/>
        <v>324.16520134171964</v>
      </c>
    </row>
    <row r="220" spans="1:8" x14ac:dyDescent="0.35">
      <c r="A220" s="379">
        <v>683</v>
      </c>
      <c r="B220" s="379" t="s">
        <v>218</v>
      </c>
      <c r="C220" s="379">
        <v>19</v>
      </c>
      <c r="D220" s="392">
        <v>-416.791</v>
      </c>
      <c r="E220" s="380">
        <v>-415</v>
      </c>
      <c r="F220" s="380">
        <f t="shared" si="9"/>
        <v>-415.89549999999997</v>
      </c>
      <c r="G220" s="381">
        <f t="shared" si="11"/>
        <v>8.826592064614296E-4</v>
      </c>
      <c r="H220" s="380">
        <f t="shared" si="10"/>
        <v>428.33421173398318</v>
      </c>
    </row>
    <row r="221" spans="1:8" x14ac:dyDescent="0.35">
      <c r="A221" s="379">
        <v>684</v>
      </c>
      <c r="B221" s="379" t="s">
        <v>217</v>
      </c>
      <c r="C221" s="379">
        <v>4</v>
      </c>
      <c r="D221" s="392">
        <v>-3629</v>
      </c>
      <c r="E221" s="380">
        <v>-3850</v>
      </c>
      <c r="F221" s="380">
        <f t="shared" si="9"/>
        <v>-3739.5</v>
      </c>
      <c r="G221" s="381">
        <f t="shared" si="11"/>
        <v>7.9363784954694528E-3</v>
      </c>
      <c r="H221" s="380">
        <f t="shared" si="10"/>
        <v>3851.3419471459297</v>
      </c>
    </row>
    <row r="222" spans="1:8" x14ac:dyDescent="0.35">
      <c r="A222" s="379">
        <v>686</v>
      </c>
      <c r="B222" s="379" t="s">
        <v>216</v>
      </c>
      <c r="C222" s="379">
        <v>11</v>
      </c>
      <c r="D222" s="392">
        <v>-343.87532999999996</v>
      </c>
      <c r="E222" s="380">
        <v>-353</v>
      </c>
      <c r="F222" s="380">
        <f t="shared" si="9"/>
        <v>-348.43766499999998</v>
      </c>
      <c r="G222" s="381">
        <f t="shared" si="11"/>
        <v>7.3949276414429451E-4</v>
      </c>
      <c r="H222" s="380">
        <f t="shared" si="10"/>
        <v>358.85883010565078</v>
      </c>
    </row>
    <row r="223" spans="1:8" x14ac:dyDescent="0.35">
      <c r="A223" s="379">
        <v>687</v>
      </c>
      <c r="B223" s="379" t="s">
        <v>215</v>
      </c>
      <c r="C223" s="379">
        <v>11</v>
      </c>
      <c r="D223" s="392">
        <v>-270.07754999999997</v>
      </c>
      <c r="E223" s="380">
        <v>-282</v>
      </c>
      <c r="F223" s="380">
        <f t="shared" si="9"/>
        <v>-276.03877499999999</v>
      </c>
      <c r="G223" s="381">
        <f t="shared" si="11"/>
        <v>5.8583987105916056E-4</v>
      </c>
      <c r="H223" s="380">
        <f t="shared" si="10"/>
        <v>284.29461510797626</v>
      </c>
    </row>
    <row r="224" spans="1:8" x14ac:dyDescent="0.35">
      <c r="A224" s="379">
        <v>689</v>
      </c>
      <c r="B224" s="379" t="s">
        <v>214</v>
      </c>
      <c r="C224" s="379">
        <v>9</v>
      </c>
      <c r="D224" s="392">
        <v>-295.22686000000004</v>
      </c>
      <c r="E224" s="380">
        <v>-330</v>
      </c>
      <c r="F224" s="380">
        <f t="shared" si="9"/>
        <v>-312.61342999999999</v>
      </c>
      <c r="G224" s="381">
        <f t="shared" si="11"/>
        <v>6.6346262956195885E-4</v>
      </c>
      <c r="H224" s="380">
        <f t="shared" si="10"/>
        <v>321.96315448593873</v>
      </c>
    </row>
    <row r="225" spans="1:8" x14ac:dyDescent="0.35">
      <c r="A225" s="379">
        <v>691</v>
      </c>
      <c r="B225" s="379" t="s">
        <v>213</v>
      </c>
      <c r="C225" s="379">
        <v>17</v>
      </c>
      <c r="D225" s="392">
        <v>-274.03603999999996</v>
      </c>
      <c r="E225" s="380">
        <v>-241</v>
      </c>
      <c r="F225" s="380">
        <f t="shared" si="9"/>
        <v>-257.51801999999998</v>
      </c>
      <c r="G225" s="381">
        <f t="shared" si="11"/>
        <v>5.4653308627460159E-4</v>
      </c>
      <c r="H225" s="380">
        <f t="shared" si="10"/>
        <v>265.21993650807985</v>
      </c>
    </row>
    <row r="226" spans="1:8" x14ac:dyDescent="0.35">
      <c r="A226" s="379">
        <v>694</v>
      </c>
      <c r="B226" s="379" t="s">
        <v>212</v>
      </c>
      <c r="C226" s="379">
        <v>5</v>
      </c>
      <c r="D226" s="392">
        <v>-2327.9108200000005</v>
      </c>
      <c r="E226" s="380">
        <v>-2376</v>
      </c>
      <c r="F226" s="380">
        <f t="shared" si="9"/>
        <v>-2351.9554100000005</v>
      </c>
      <c r="G226" s="381">
        <f t="shared" si="11"/>
        <v>4.9915786437296555E-3</v>
      </c>
      <c r="H226" s="380">
        <f t="shared" si="10"/>
        <v>2422.298309493196</v>
      </c>
    </row>
    <row r="227" spans="1:8" x14ac:dyDescent="0.35">
      <c r="A227" s="379">
        <v>697</v>
      </c>
      <c r="B227" s="379" t="s">
        <v>211</v>
      </c>
      <c r="C227" s="379">
        <v>18</v>
      </c>
      <c r="D227" s="392">
        <v>-174.73042000000001</v>
      </c>
      <c r="E227" s="380">
        <v>-179</v>
      </c>
      <c r="F227" s="380">
        <f t="shared" si="9"/>
        <v>-176.86520999999999</v>
      </c>
      <c r="G227" s="381">
        <f t="shared" si="11"/>
        <v>3.7536281568142503E-4</v>
      </c>
      <c r="H227" s="380">
        <f t="shared" si="10"/>
        <v>182.15494110543489</v>
      </c>
    </row>
    <row r="228" spans="1:8" x14ac:dyDescent="0.35">
      <c r="A228" s="379">
        <v>698</v>
      </c>
      <c r="B228" s="379" t="s">
        <v>210</v>
      </c>
      <c r="C228" s="379">
        <v>19</v>
      </c>
      <c r="D228" s="392">
        <v>-5062.0460000000003</v>
      </c>
      <c r="E228" s="380">
        <v>-5537</v>
      </c>
      <c r="F228" s="380">
        <f t="shared" si="9"/>
        <v>-5299.5230000000001</v>
      </c>
      <c r="G228" s="381">
        <f t="shared" si="11"/>
        <v>1.1247231013088853E-2</v>
      </c>
      <c r="H228" s="380">
        <f t="shared" si="10"/>
        <v>5458.0225243387194</v>
      </c>
    </row>
    <row r="229" spans="1:8" x14ac:dyDescent="0.35">
      <c r="A229" s="379">
        <v>700</v>
      </c>
      <c r="B229" s="379" t="s">
        <v>209</v>
      </c>
      <c r="C229" s="379">
        <v>9</v>
      </c>
      <c r="D229" s="392">
        <v>-417.48490999999996</v>
      </c>
      <c r="E229" s="380">
        <v>-438</v>
      </c>
      <c r="F229" s="380">
        <f t="shared" si="9"/>
        <v>-427.74245499999995</v>
      </c>
      <c r="G229" s="381">
        <f t="shared" si="11"/>
        <v>9.0780211832098146E-4</v>
      </c>
      <c r="H229" s="380">
        <f t="shared" si="10"/>
        <v>440.5354885724509</v>
      </c>
    </row>
    <row r="230" spans="1:8" x14ac:dyDescent="0.35">
      <c r="A230" s="379">
        <v>702</v>
      </c>
      <c r="B230" s="379" t="s">
        <v>208</v>
      </c>
      <c r="C230" s="379">
        <v>6</v>
      </c>
      <c r="D230" s="392">
        <v>-342.71424000000002</v>
      </c>
      <c r="E230" s="380">
        <v>-345</v>
      </c>
      <c r="F230" s="380">
        <f t="shared" si="9"/>
        <v>-343.85712000000001</v>
      </c>
      <c r="G230" s="381">
        <f t="shared" si="11"/>
        <v>7.2977142737854243E-4</v>
      </c>
      <c r="H230" s="380">
        <f t="shared" si="10"/>
        <v>354.14128896397693</v>
      </c>
    </row>
    <row r="231" spans="1:8" x14ac:dyDescent="0.35">
      <c r="A231" s="379">
        <v>704</v>
      </c>
      <c r="B231" s="379" t="s">
        <v>207</v>
      </c>
      <c r="C231" s="379">
        <v>2</v>
      </c>
      <c r="D231" s="392">
        <v>-473.43637999999999</v>
      </c>
      <c r="E231" s="380">
        <v>-542</v>
      </c>
      <c r="F231" s="380">
        <f t="shared" si="9"/>
        <v>-507.71818999999999</v>
      </c>
      <c r="G231" s="381">
        <f t="shared" si="11"/>
        <v>1.0775354258255579E-3</v>
      </c>
      <c r="H231" s="380">
        <f t="shared" si="10"/>
        <v>522.90315883834921</v>
      </c>
    </row>
    <row r="232" spans="1:8" x14ac:dyDescent="0.35">
      <c r="A232" s="379">
        <v>707</v>
      </c>
      <c r="B232" s="379" t="s">
        <v>206</v>
      </c>
      <c r="C232" s="379">
        <v>12</v>
      </c>
      <c r="D232" s="392">
        <v>-254.89185000000006</v>
      </c>
      <c r="E232" s="380">
        <v>-201</v>
      </c>
      <c r="F232" s="380">
        <f t="shared" si="9"/>
        <v>-227.94592500000005</v>
      </c>
      <c r="G232" s="381">
        <f t="shared" si="11"/>
        <v>4.8377193135443062E-4</v>
      </c>
      <c r="H232" s="380">
        <f t="shared" si="10"/>
        <v>234.76339153188403</v>
      </c>
    </row>
    <row r="233" spans="1:8" x14ac:dyDescent="0.35">
      <c r="A233" s="379">
        <v>710</v>
      </c>
      <c r="B233" s="379" t="s">
        <v>205</v>
      </c>
      <c r="C233" s="379">
        <v>33</v>
      </c>
      <c r="D233" s="392">
        <v>-1926.98731</v>
      </c>
      <c r="E233" s="380">
        <v>-1937</v>
      </c>
      <c r="F233" s="380">
        <f t="shared" si="9"/>
        <v>-1931.993655</v>
      </c>
      <c r="G233" s="381">
        <f t="shared" si="11"/>
        <v>4.1002895833468188E-3</v>
      </c>
      <c r="H233" s="380">
        <f t="shared" si="10"/>
        <v>1989.7762281377941</v>
      </c>
    </row>
    <row r="234" spans="1:8" x14ac:dyDescent="0.35">
      <c r="A234" s="379">
        <v>729</v>
      </c>
      <c r="B234" s="379" t="s">
        <v>204</v>
      </c>
      <c r="C234" s="379">
        <v>13</v>
      </c>
      <c r="D234" s="392">
        <v>-864.52904000000001</v>
      </c>
      <c r="E234" s="380">
        <v>-880</v>
      </c>
      <c r="F234" s="380">
        <f t="shared" si="9"/>
        <v>-872.26451999999995</v>
      </c>
      <c r="G234" s="381">
        <f t="shared" si="11"/>
        <v>1.8512157718649511E-3</v>
      </c>
      <c r="H234" s="380">
        <f t="shared" si="10"/>
        <v>898.35243612330783</v>
      </c>
    </row>
    <row r="235" spans="1:8" x14ac:dyDescent="0.35">
      <c r="A235" s="379">
        <v>732</v>
      </c>
      <c r="B235" s="379" t="s">
        <v>203</v>
      </c>
      <c r="C235" s="379">
        <v>19</v>
      </c>
      <c r="D235" s="392">
        <v>-375.85399999999998</v>
      </c>
      <c r="E235" s="380">
        <v>-414</v>
      </c>
      <c r="F235" s="380">
        <f t="shared" si="9"/>
        <v>-394.92700000000002</v>
      </c>
      <c r="G235" s="381">
        <f t="shared" si="11"/>
        <v>8.3815754782197221E-4</v>
      </c>
      <c r="H235" s="380">
        <f t="shared" si="10"/>
        <v>406.7385803344032</v>
      </c>
    </row>
    <row r="236" spans="1:8" x14ac:dyDescent="0.35">
      <c r="A236" s="379">
        <v>734</v>
      </c>
      <c r="B236" s="379" t="s">
        <v>202</v>
      </c>
      <c r="C236" s="379">
        <v>2</v>
      </c>
      <c r="D236" s="392">
        <v>-3910.5342700000001</v>
      </c>
      <c r="E236" s="380">
        <v>-3955</v>
      </c>
      <c r="F236" s="380">
        <f t="shared" si="9"/>
        <v>-3932.7671350000001</v>
      </c>
      <c r="G236" s="381">
        <f t="shared" si="11"/>
        <v>8.3465512816962191E-3</v>
      </c>
      <c r="H236" s="380">
        <f t="shared" si="10"/>
        <v>4050.3893663276963</v>
      </c>
    </row>
    <row r="237" spans="1:8" x14ac:dyDescent="0.35">
      <c r="A237" s="379">
        <v>738</v>
      </c>
      <c r="B237" s="379" t="s">
        <v>201</v>
      </c>
      <c r="C237" s="379">
        <v>2</v>
      </c>
      <c r="D237" s="392">
        <v>-217.31149000000002</v>
      </c>
      <c r="E237" s="380">
        <v>-255</v>
      </c>
      <c r="F237" s="380">
        <f t="shared" si="9"/>
        <v>-236.15574500000002</v>
      </c>
      <c r="G237" s="381">
        <f t="shared" si="11"/>
        <v>5.0119571498851931E-4</v>
      </c>
      <c r="H237" s="380">
        <f t="shared" si="10"/>
        <v>243.21875298248369</v>
      </c>
    </row>
    <row r="238" spans="1:8" x14ac:dyDescent="0.35">
      <c r="A238" s="379">
        <v>739</v>
      </c>
      <c r="B238" s="379" t="s">
        <v>200</v>
      </c>
      <c r="C238" s="379">
        <v>9</v>
      </c>
      <c r="D238" s="392">
        <v>-292.91715999999997</v>
      </c>
      <c r="E238" s="380">
        <v>-330</v>
      </c>
      <c r="F238" s="380">
        <f t="shared" si="9"/>
        <v>-311.45857999999998</v>
      </c>
      <c r="G238" s="381">
        <f t="shared" si="11"/>
        <v>6.6101167978110768E-4</v>
      </c>
      <c r="H238" s="380">
        <f t="shared" si="10"/>
        <v>320.77376492913658</v>
      </c>
    </row>
    <row r="239" spans="1:8" x14ac:dyDescent="0.35">
      <c r="A239" s="379">
        <v>740</v>
      </c>
      <c r="B239" s="379" t="s">
        <v>199</v>
      </c>
      <c r="C239" s="379">
        <v>10</v>
      </c>
      <c r="D239" s="392">
        <v>-3129.6113399999999</v>
      </c>
      <c r="E239" s="380">
        <v>-3329</v>
      </c>
      <c r="F239" s="380">
        <f t="shared" si="9"/>
        <v>-3229.3056699999997</v>
      </c>
      <c r="G239" s="381">
        <f t="shared" si="11"/>
        <v>6.8535879327946449E-3</v>
      </c>
      <c r="H239" s="380">
        <f t="shared" si="10"/>
        <v>3325.888591262787</v>
      </c>
    </row>
    <row r="240" spans="1:8" x14ac:dyDescent="0.35">
      <c r="A240" s="379">
        <v>742</v>
      </c>
      <c r="B240" s="379" t="s">
        <v>198</v>
      </c>
      <c r="C240" s="379">
        <v>19</v>
      </c>
      <c r="D240" s="392">
        <v>-201.74285999999998</v>
      </c>
      <c r="E240" s="380">
        <v>-224</v>
      </c>
      <c r="F240" s="380">
        <f t="shared" si="9"/>
        <v>-212.87142999999998</v>
      </c>
      <c r="G240" s="381">
        <f t="shared" si="11"/>
        <v>4.5177917886129987E-4</v>
      </c>
      <c r="H240" s="380">
        <f t="shared" si="10"/>
        <v>219.23804458027502</v>
      </c>
    </row>
    <row r="241" spans="1:8" x14ac:dyDescent="0.35">
      <c r="A241" s="379">
        <v>743</v>
      </c>
      <c r="B241" s="379" t="s">
        <v>197</v>
      </c>
      <c r="C241" s="379">
        <v>14</v>
      </c>
      <c r="D241" s="392">
        <v>-6204.4944199999973</v>
      </c>
      <c r="E241" s="380">
        <v>-6399</v>
      </c>
      <c r="F241" s="380">
        <f t="shared" si="9"/>
        <v>-6301.7472099999986</v>
      </c>
      <c r="G241" s="381">
        <f t="shared" si="11"/>
        <v>1.3374261543342323E-2</v>
      </c>
      <c r="H241" s="380">
        <f t="shared" si="10"/>
        <v>6490.2215189685321</v>
      </c>
    </row>
    <row r="242" spans="1:8" x14ac:dyDescent="0.35">
      <c r="A242" s="379">
        <v>746</v>
      </c>
      <c r="B242" s="379" t="s">
        <v>196</v>
      </c>
      <c r="C242" s="379">
        <v>17</v>
      </c>
      <c r="D242" s="392">
        <v>-574.25297999999998</v>
      </c>
      <c r="E242" s="380">
        <v>-531</v>
      </c>
      <c r="F242" s="380">
        <f t="shared" si="9"/>
        <v>-552.62648999999999</v>
      </c>
      <c r="G242" s="381">
        <f t="shared" si="11"/>
        <v>1.1728447630064889E-3</v>
      </c>
      <c r="H242" s="380">
        <f t="shared" si="10"/>
        <v>569.15458805749995</v>
      </c>
    </row>
    <row r="243" spans="1:8" x14ac:dyDescent="0.35">
      <c r="A243" s="379">
        <v>747</v>
      </c>
      <c r="B243" s="379" t="s">
        <v>195</v>
      </c>
      <c r="C243" s="379">
        <v>4</v>
      </c>
      <c r="D243" s="392">
        <v>-145.01581999999999</v>
      </c>
      <c r="E243" s="380">
        <v>-165</v>
      </c>
      <c r="F243" s="380">
        <f t="shared" si="9"/>
        <v>-155.00790999999998</v>
      </c>
      <c r="G243" s="381">
        <f t="shared" si="11"/>
        <v>3.2897484785443623E-4</v>
      </c>
      <c r="H243" s="380">
        <f t="shared" si="10"/>
        <v>159.64392724225726</v>
      </c>
    </row>
    <row r="244" spans="1:8" x14ac:dyDescent="0.35">
      <c r="A244" s="379">
        <v>748</v>
      </c>
      <c r="B244" s="379" t="s">
        <v>194</v>
      </c>
      <c r="C244" s="379">
        <v>17</v>
      </c>
      <c r="D244" s="392">
        <v>-549.82603000000006</v>
      </c>
      <c r="E244" s="380">
        <v>-635</v>
      </c>
      <c r="F244" s="380">
        <f t="shared" si="9"/>
        <v>-592.41301500000009</v>
      </c>
      <c r="G244" s="381">
        <f t="shared" si="11"/>
        <v>1.2572841055441164E-3</v>
      </c>
      <c r="H244" s="380">
        <f t="shared" si="10"/>
        <v>610.13105888613222</v>
      </c>
    </row>
    <row r="245" spans="1:8" x14ac:dyDescent="0.35">
      <c r="A245" s="379">
        <v>749</v>
      </c>
      <c r="B245" s="379" t="s">
        <v>193</v>
      </c>
      <c r="C245" s="379">
        <v>11</v>
      </c>
      <c r="D245" s="392">
        <v>-1688.1781800000001</v>
      </c>
      <c r="E245" s="380">
        <v>-2097</v>
      </c>
      <c r="F245" s="380">
        <f t="shared" si="9"/>
        <v>-1892.5890899999999</v>
      </c>
      <c r="G245" s="381">
        <f t="shared" si="11"/>
        <v>4.016660878362375E-3</v>
      </c>
      <c r="H245" s="380">
        <f t="shared" si="10"/>
        <v>1949.1931410690584</v>
      </c>
    </row>
    <row r="246" spans="1:8" x14ac:dyDescent="0.35">
      <c r="A246" s="379">
        <v>751</v>
      </c>
      <c r="B246" s="379" t="s">
        <v>192</v>
      </c>
      <c r="C246" s="379">
        <v>19</v>
      </c>
      <c r="D246" s="392">
        <v>-232.56291999999999</v>
      </c>
      <c r="E246" s="380">
        <v>-272</v>
      </c>
      <c r="F246" s="380">
        <f t="shared" si="9"/>
        <v>-252.28145999999998</v>
      </c>
      <c r="G246" s="381">
        <f t="shared" si="11"/>
        <v>5.3541948227025995E-4</v>
      </c>
      <c r="H246" s="380">
        <f t="shared" si="10"/>
        <v>259.82676009766493</v>
      </c>
    </row>
    <row r="247" spans="1:8" x14ac:dyDescent="0.35">
      <c r="A247" s="379">
        <v>753</v>
      </c>
      <c r="B247" s="379" t="s">
        <v>191</v>
      </c>
      <c r="C247" s="379">
        <v>34</v>
      </c>
      <c r="D247" s="392">
        <v>-2442.2196600000002</v>
      </c>
      <c r="E247" s="380">
        <v>-2490</v>
      </c>
      <c r="F247" s="380">
        <f t="shared" si="9"/>
        <v>-2466.1098300000003</v>
      </c>
      <c r="G247" s="381">
        <f t="shared" si="11"/>
        <v>5.2338497184858494E-3</v>
      </c>
      <c r="H247" s="380">
        <f t="shared" si="10"/>
        <v>2539.8668898376577</v>
      </c>
    </row>
    <row r="248" spans="1:8" x14ac:dyDescent="0.35">
      <c r="A248" s="379">
        <v>755</v>
      </c>
      <c r="B248" s="379" t="s">
        <v>190</v>
      </c>
      <c r="C248" s="379">
        <v>33</v>
      </c>
      <c r="D248" s="392">
        <v>-421.43943999999999</v>
      </c>
      <c r="E248" s="380">
        <v>-464</v>
      </c>
      <c r="F248" s="380">
        <f t="shared" si="9"/>
        <v>-442.71972</v>
      </c>
      <c r="G248" s="381">
        <f t="shared" si="11"/>
        <v>9.3958851860629971E-4</v>
      </c>
      <c r="H248" s="380">
        <f t="shared" si="10"/>
        <v>455.96069754370933</v>
      </c>
    </row>
    <row r="249" spans="1:8" x14ac:dyDescent="0.35">
      <c r="A249" s="379">
        <v>758</v>
      </c>
      <c r="B249" s="379" t="s">
        <v>189</v>
      </c>
      <c r="C249" s="379">
        <v>19</v>
      </c>
      <c r="D249" s="392">
        <v>-818.70799999999997</v>
      </c>
      <c r="E249" s="380">
        <v>-1020</v>
      </c>
      <c r="F249" s="380">
        <f t="shared" si="9"/>
        <v>-919.35400000000004</v>
      </c>
      <c r="G249" s="381">
        <f t="shared" si="11"/>
        <v>1.9511542493177764E-3</v>
      </c>
      <c r="H249" s="380">
        <f t="shared" si="10"/>
        <v>946.85028064618257</v>
      </c>
    </row>
    <row r="250" spans="1:8" x14ac:dyDescent="0.35">
      <c r="A250" s="379">
        <v>759</v>
      </c>
      <c r="B250" s="379" t="s">
        <v>188</v>
      </c>
      <c r="C250" s="379">
        <v>14</v>
      </c>
      <c r="D250" s="392">
        <v>-179.77764999999999</v>
      </c>
      <c r="E250" s="380">
        <v>-186</v>
      </c>
      <c r="F250" s="380">
        <f t="shared" si="9"/>
        <v>-182.888825</v>
      </c>
      <c r="G250" s="381">
        <f t="shared" si="11"/>
        <v>3.8814679443553311E-4</v>
      </c>
      <c r="H250" s="380">
        <f t="shared" si="10"/>
        <v>188.35871196329219</v>
      </c>
    </row>
    <row r="251" spans="1:8" x14ac:dyDescent="0.35">
      <c r="A251" s="379">
        <v>761</v>
      </c>
      <c r="B251" s="379" t="s">
        <v>187</v>
      </c>
      <c r="C251" s="379">
        <v>2</v>
      </c>
      <c r="D251" s="392">
        <v>-633.55011999999999</v>
      </c>
      <c r="E251" s="380">
        <v>-658</v>
      </c>
      <c r="F251" s="380">
        <f t="shared" si="9"/>
        <v>-645.77505999999994</v>
      </c>
      <c r="G251" s="381">
        <f t="shared" si="11"/>
        <v>1.3705349108422238E-3</v>
      </c>
      <c r="H251" s="380">
        <f t="shared" si="10"/>
        <v>665.08906992878178</v>
      </c>
    </row>
    <row r="252" spans="1:8" x14ac:dyDescent="0.35">
      <c r="A252" s="379">
        <v>762</v>
      </c>
      <c r="B252" s="379" t="s">
        <v>186</v>
      </c>
      <c r="C252" s="379">
        <v>11</v>
      </c>
      <c r="D252" s="392">
        <v>-408.86547999999999</v>
      </c>
      <c r="E252" s="380">
        <v>-420</v>
      </c>
      <c r="F252" s="380">
        <f t="shared" si="9"/>
        <v>-414.43273999999997</v>
      </c>
      <c r="G252" s="381">
        <f t="shared" si="11"/>
        <v>8.7955477618785482E-4</v>
      </c>
      <c r="H252" s="380">
        <f t="shared" si="10"/>
        <v>426.82770312411361</v>
      </c>
    </row>
    <row r="253" spans="1:8" x14ac:dyDescent="0.35">
      <c r="A253" s="379">
        <v>765</v>
      </c>
      <c r="B253" s="379" t="s">
        <v>185</v>
      </c>
      <c r="C253" s="379">
        <v>18</v>
      </c>
      <c r="D253" s="392">
        <v>-1409.2574500000001</v>
      </c>
      <c r="E253" s="380">
        <v>-1538</v>
      </c>
      <c r="F253" s="380">
        <f t="shared" si="9"/>
        <v>-1473.628725</v>
      </c>
      <c r="G253" s="381">
        <f t="shared" si="11"/>
        <v>3.1274970780575131E-3</v>
      </c>
      <c r="H253" s="380">
        <f t="shared" si="10"/>
        <v>1517.7023995485158</v>
      </c>
    </row>
    <row r="254" spans="1:8" x14ac:dyDescent="0.35">
      <c r="A254" s="379">
        <v>768</v>
      </c>
      <c r="B254" s="379" t="s">
        <v>184</v>
      </c>
      <c r="C254" s="379">
        <v>10</v>
      </c>
      <c r="D254" s="392">
        <v>-354.53138999999999</v>
      </c>
      <c r="E254" s="380">
        <v>-316</v>
      </c>
      <c r="F254" s="380">
        <f t="shared" si="9"/>
        <v>-335.26569499999999</v>
      </c>
      <c r="G254" s="381">
        <f t="shared" si="11"/>
        <v>7.1153775961134392E-4</v>
      </c>
      <c r="H254" s="380">
        <f t="shared" si="10"/>
        <v>345.29290937091412</v>
      </c>
    </row>
    <row r="255" spans="1:8" x14ac:dyDescent="0.35">
      <c r="A255" s="379">
        <v>777</v>
      </c>
      <c r="B255" s="379" t="s">
        <v>183</v>
      </c>
      <c r="C255" s="379">
        <v>18</v>
      </c>
      <c r="D255" s="392">
        <v>-1049.5637300000001</v>
      </c>
      <c r="E255" s="380">
        <v>-1103</v>
      </c>
      <c r="F255" s="380">
        <f t="shared" si="9"/>
        <v>-1076.2818649999999</v>
      </c>
      <c r="G255" s="381">
        <f t="shared" si="11"/>
        <v>2.2842038369968597E-3</v>
      </c>
      <c r="H255" s="380">
        <f t="shared" si="10"/>
        <v>1108.4715854063252</v>
      </c>
    </row>
    <row r="256" spans="1:8" x14ac:dyDescent="0.35">
      <c r="A256" s="379">
        <v>778</v>
      </c>
      <c r="B256" s="379" t="s">
        <v>182</v>
      </c>
      <c r="C256" s="379">
        <v>11</v>
      </c>
      <c r="D256" s="392">
        <v>-630.95008999999993</v>
      </c>
      <c r="E256" s="380">
        <v>-651</v>
      </c>
      <c r="F256" s="380">
        <f t="shared" si="9"/>
        <v>-640.97504499999991</v>
      </c>
      <c r="G256" s="381">
        <f t="shared" si="11"/>
        <v>1.3603477906860716E-3</v>
      </c>
      <c r="H256" s="380">
        <f t="shared" si="10"/>
        <v>660.14549482076472</v>
      </c>
    </row>
    <row r="257" spans="1:8" x14ac:dyDescent="0.35">
      <c r="A257" s="379">
        <v>781</v>
      </c>
      <c r="B257" s="379" t="s">
        <v>181</v>
      </c>
      <c r="C257" s="379">
        <v>7</v>
      </c>
      <c r="D257" s="392">
        <v>-339.05153000000001</v>
      </c>
      <c r="E257" s="380">
        <v>-275</v>
      </c>
      <c r="F257" s="380">
        <f t="shared" si="9"/>
        <v>-307.02576499999998</v>
      </c>
      <c r="G257" s="381">
        <f t="shared" si="11"/>
        <v>6.5160387188155041E-4</v>
      </c>
      <c r="H257" s="380">
        <f t="shared" si="10"/>
        <v>316.20837213506314</v>
      </c>
    </row>
    <row r="258" spans="1:8" x14ac:dyDescent="0.35">
      <c r="A258" s="379">
        <v>783</v>
      </c>
      <c r="B258" s="379" t="s">
        <v>180</v>
      </c>
      <c r="C258" s="379">
        <v>4</v>
      </c>
      <c r="D258" s="392">
        <v>-728.86745000000008</v>
      </c>
      <c r="E258" s="380">
        <v>-742</v>
      </c>
      <c r="F258" s="380">
        <f t="shared" si="9"/>
        <v>-735.43372500000009</v>
      </c>
      <c r="G258" s="381">
        <f t="shared" si="11"/>
        <v>1.5608183981636573E-3</v>
      </c>
      <c r="H258" s="380">
        <f t="shared" si="10"/>
        <v>757.42926980566506</v>
      </c>
    </row>
    <row r="259" spans="1:8" x14ac:dyDescent="0.35">
      <c r="A259" s="379">
        <v>785</v>
      </c>
      <c r="B259" s="379" t="s">
        <v>179</v>
      </c>
      <c r="C259" s="379">
        <v>17</v>
      </c>
      <c r="D259" s="392">
        <v>-250.89207000000002</v>
      </c>
      <c r="E259" s="380">
        <v>-215</v>
      </c>
      <c r="F259" s="380">
        <f t="shared" si="9"/>
        <v>-232.94603499999999</v>
      </c>
      <c r="G259" s="381">
        <f t="shared" si="11"/>
        <v>4.9438371514343485E-4</v>
      </c>
      <c r="H259" s="380">
        <f t="shared" si="10"/>
        <v>239.91304613366063</v>
      </c>
    </row>
    <row r="260" spans="1:8" x14ac:dyDescent="0.35">
      <c r="A260" s="379">
        <v>790</v>
      </c>
      <c r="B260" s="379" t="s">
        <v>178</v>
      </c>
      <c r="C260" s="379">
        <v>6</v>
      </c>
      <c r="D260" s="392">
        <v>-1911.72324</v>
      </c>
      <c r="E260" s="380">
        <v>-1973</v>
      </c>
      <c r="F260" s="380">
        <f t="shared" si="9"/>
        <v>-1942.3616200000001</v>
      </c>
      <c r="G260" s="381">
        <f t="shared" si="11"/>
        <v>4.1222936198404099E-3</v>
      </c>
      <c r="H260" s="380">
        <f t="shared" si="10"/>
        <v>2000.4542809552945</v>
      </c>
    </row>
    <row r="261" spans="1:8" x14ac:dyDescent="0.35">
      <c r="A261" s="379">
        <v>791</v>
      </c>
      <c r="B261" s="379" t="s">
        <v>177</v>
      </c>
      <c r="C261" s="379">
        <v>17</v>
      </c>
      <c r="D261" s="392">
        <v>-802.39288999999997</v>
      </c>
      <c r="E261" s="380">
        <v>-800</v>
      </c>
      <c r="F261" s="380">
        <f t="shared" si="9"/>
        <v>-801.19644500000004</v>
      </c>
      <c r="G261" s="381">
        <f t="shared" si="11"/>
        <v>1.7003872808516046E-3</v>
      </c>
      <c r="H261" s="380">
        <f t="shared" si="10"/>
        <v>825.15883848982412</v>
      </c>
    </row>
    <row r="262" spans="1:8" x14ac:dyDescent="0.35">
      <c r="A262" s="379">
        <v>831</v>
      </c>
      <c r="B262" s="379" t="s">
        <v>176</v>
      </c>
      <c r="C262" s="379">
        <v>9</v>
      </c>
      <c r="D262" s="392">
        <v>-412.29446000000002</v>
      </c>
      <c r="E262" s="380">
        <v>-439</v>
      </c>
      <c r="F262" s="380">
        <f t="shared" si="9"/>
        <v>-425.64723000000004</v>
      </c>
      <c r="G262" s="381">
        <f t="shared" si="11"/>
        <v>9.0335540121089469E-4</v>
      </c>
      <c r="H262" s="380">
        <f t="shared" si="10"/>
        <v>438.37759903341936</v>
      </c>
    </row>
    <row r="263" spans="1:8" x14ac:dyDescent="0.35">
      <c r="A263" s="379">
        <v>832</v>
      </c>
      <c r="B263" s="379" t="s">
        <v>175</v>
      </c>
      <c r="C263" s="379">
        <v>17</v>
      </c>
      <c r="D263" s="392">
        <v>-320.90811000000002</v>
      </c>
      <c r="E263" s="380">
        <v>-277</v>
      </c>
      <c r="F263" s="380">
        <f t="shared" si="9"/>
        <v>-298.95405500000004</v>
      </c>
      <c r="G263" s="381">
        <f t="shared" si="11"/>
        <v>6.344732004908123E-4</v>
      </c>
      <c r="H263" s="380">
        <f t="shared" si="10"/>
        <v>307.89525131457992</v>
      </c>
    </row>
    <row r="264" spans="1:8" x14ac:dyDescent="0.35">
      <c r="A264" s="379">
        <v>833</v>
      </c>
      <c r="B264" s="379" t="s">
        <v>174</v>
      </c>
      <c r="C264" s="379">
        <v>2</v>
      </c>
      <c r="D264" s="392">
        <v>-133.68744000000001</v>
      </c>
      <c r="E264" s="380">
        <v>-130</v>
      </c>
      <c r="F264" s="380">
        <f t="shared" si="9"/>
        <v>-131.84372000000002</v>
      </c>
      <c r="G264" s="381">
        <f t="shared" si="11"/>
        <v>2.7981325422401284E-4</v>
      </c>
      <c r="H264" s="380">
        <f t="shared" si="10"/>
        <v>135.78693657006627</v>
      </c>
    </row>
    <row r="265" spans="1:8" x14ac:dyDescent="0.35">
      <c r="A265" s="379">
        <v>834</v>
      </c>
      <c r="B265" s="379" t="s">
        <v>173</v>
      </c>
      <c r="C265" s="379">
        <v>5</v>
      </c>
      <c r="D265" s="392">
        <v>-403.84915000000001</v>
      </c>
      <c r="E265" s="380">
        <v>-444</v>
      </c>
      <c r="F265" s="380">
        <f t="shared" si="9"/>
        <v>-423.924575</v>
      </c>
      <c r="G265" s="381">
        <f t="shared" si="11"/>
        <v>8.9969939316246223E-4</v>
      </c>
      <c r="H265" s="380">
        <f t="shared" si="10"/>
        <v>436.60342241570021</v>
      </c>
    </row>
    <row r="266" spans="1:8" x14ac:dyDescent="0.35">
      <c r="A266" s="379">
        <v>837</v>
      </c>
      <c r="B266" s="379" t="s">
        <v>172</v>
      </c>
      <c r="C266" s="379">
        <v>6</v>
      </c>
      <c r="D266" s="392">
        <v>-17853.891139999992</v>
      </c>
      <c r="E266" s="380">
        <v>-20329</v>
      </c>
      <c r="F266" s="380">
        <f t="shared" si="9"/>
        <v>-19091.445569999996</v>
      </c>
      <c r="G266" s="381">
        <f t="shared" si="11"/>
        <v>4.0517967126400198E-2</v>
      </c>
      <c r="H266" s="380">
        <f t="shared" si="10"/>
        <v>19662.43753319811</v>
      </c>
    </row>
    <row r="267" spans="1:8" x14ac:dyDescent="0.35">
      <c r="A267" s="379">
        <v>844</v>
      </c>
      <c r="B267" s="379" t="s">
        <v>171</v>
      </c>
      <c r="C267" s="379">
        <v>11</v>
      </c>
      <c r="D267" s="392">
        <v>-169.45007000000001</v>
      </c>
      <c r="E267" s="380">
        <v>-167</v>
      </c>
      <c r="F267" s="380">
        <f t="shared" si="9"/>
        <v>-168.22503499999999</v>
      </c>
      <c r="G267" s="381">
        <f t="shared" si="11"/>
        <v>3.5702568529846133E-4</v>
      </c>
      <c r="H267" s="380">
        <f t="shared" si="10"/>
        <v>173.25635348458141</v>
      </c>
    </row>
    <row r="268" spans="1:8" x14ac:dyDescent="0.35">
      <c r="A268" s="379">
        <v>845</v>
      </c>
      <c r="B268" s="379" t="s">
        <v>170</v>
      </c>
      <c r="C268" s="379">
        <v>19</v>
      </c>
      <c r="D268" s="392">
        <v>-308.01602000000003</v>
      </c>
      <c r="E268" s="380">
        <v>-331</v>
      </c>
      <c r="F268" s="380">
        <f t="shared" si="9"/>
        <v>-319.50801000000001</v>
      </c>
      <c r="G268" s="381">
        <f t="shared" si="11"/>
        <v>6.7809506610355371E-4</v>
      </c>
      <c r="H268" s="380">
        <f t="shared" si="10"/>
        <v>329.06393939353421</v>
      </c>
    </row>
    <row r="269" spans="1:8" x14ac:dyDescent="0.35">
      <c r="A269" s="379">
        <v>846</v>
      </c>
      <c r="B269" s="379" t="s">
        <v>169</v>
      </c>
      <c r="C269" s="379">
        <v>14</v>
      </c>
      <c r="D269" s="392">
        <v>-514.52225999999996</v>
      </c>
      <c r="E269" s="380">
        <v>-509</v>
      </c>
      <c r="F269" s="380">
        <f t="shared" ref="F269:F305" si="12">(D269+E269)/2</f>
        <v>-511.76112999999998</v>
      </c>
      <c r="G269" s="381">
        <f t="shared" si="11"/>
        <v>1.0861157980877516E-3</v>
      </c>
      <c r="H269" s="380">
        <f t="shared" ref="H269:H305" si="13">(G269*E$12)*(-1)</f>
        <v>527.06701614862982</v>
      </c>
    </row>
    <row r="270" spans="1:8" x14ac:dyDescent="0.35">
      <c r="A270" s="379">
        <v>848</v>
      </c>
      <c r="B270" s="379" t="s">
        <v>168</v>
      </c>
      <c r="C270" s="379">
        <v>12</v>
      </c>
      <c r="D270" s="392">
        <v>-544.08311000000003</v>
      </c>
      <c r="E270" s="380">
        <v>-425</v>
      </c>
      <c r="F270" s="380">
        <f t="shared" si="12"/>
        <v>-484.54155500000002</v>
      </c>
      <c r="G270" s="381">
        <f t="shared" ref="G270:G305" si="14">F270/F$12</f>
        <v>1.028347420046351E-3</v>
      </c>
      <c r="H270" s="380">
        <f t="shared" si="13"/>
        <v>499.03335095783308</v>
      </c>
    </row>
    <row r="271" spans="1:8" x14ac:dyDescent="0.35">
      <c r="A271" s="379">
        <v>849</v>
      </c>
      <c r="B271" s="379" t="s">
        <v>167</v>
      </c>
      <c r="C271" s="379">
        <v>16</v>
      </c>
      <c r="D271" s="392">
        <v>-299.27338999999995</v>
      </c>
      <c r="E271" s="380">
        <v>-385</v>
      </c>
      <c r="F271" s="380">
        <f t="shared" si="12"/>
        <v>-342.13669499999997</v>
      </c>
      <c r="G271" s="381">
        <f t="shared" si="14"/>
        <v>7.2612015208155928E-4</v>
      </c>
      <c r="H271" s="380">
        <f t="shared" si="13"/>
        <v>352.36940904168284</v>
      </c>
    </row>
    <row r="272" spans="1:8" x14ac:dyDescent="0.35">
      <c r="A272" s="379">
        <v>850</v>
      </c>
      <c r="B272" s="379" t="s">
        <v>166</v>
      </c>
      <c r="C272" s="379">
        <v>13</v>
      </c>
      <c r="D272" s="392">
        <v>-217.74378999999999</v>
      </c>
      <c r="E272" s="380">
        <v>-225</v>
      </c>
      <c r="F272" s="380">
        <f t="shared" si="12"/>
        <v>-221.37189499999999</v>
      </c>
      <c r="G272" s="381">
        <f t="shared" si="14"/>
        <v>4.6981980130480594E-4</v>
      </c>
      <c r="H272" s="380">
        <f t="shared" si="13"/>
        <v>227.99274371779231</v>
      </c>
    </row>
    <row r="273" spans="1:8" x14ac:dyDescent="0.35">
      <c r="A273" s="379">
        <v>851</v>
      </c>
      <c r="B273" s="379" t="s">
        <v>165</v>
      </c>
      <c r="C273" s="379">
        <v>19</v>
      </c>
      <c r="D273" s="392">
        <v>-2235.5569999999998</v>
      </c>
      <c r="E273" s="380">
        <v>-2528</v>
      </c>
      <c r="F273" s="380">
        <f t="shared" si="12"/>
        <v>-2381.7784999999999</v>
      </c>
      <c r="G273" s="381">
        <f t="shared" si="14"/>
        <v>5.0548724878650862E-3</v>
      </c>
      <c r="H273" s="380">
        <f t="shared" si="13"/>
        <v>2453.0133562937053</v>
      </c>
    </row>
    <row r="274" spans="1:8" x14ac:dyDescent="0.35">
      <c r="A274" s="379">
        <v>853</v>
      </c>
      <c r="B274" s="379" t="s">
        <v>164</v>
      </c>
      <c r="C274" s="379">
        <v>2</v>
      </c>
      <c r="D274" s="392">
        <v>-13783.533289999999</v>
      </c>
      <c r="E274" s="380">
        <v>-15348</v>
      </c>
      <c r="F274" s="380">
        <f t="shared" si="12"/>
        <v>-14565.766645</v>
      </c>
      <c r="G274" s="381">
        <f t="shared" si="14"/>
        <v>3.0913073183956211E-2</v>
      </c>
      <c r="H274" s="380">
        <f t="shared" si="13"/>
        <v>15001.403415490719</v>
      </c>
    </row>
    <row r="275" spans="1:8" x14ac:dyDescent="0.35">
      <c r="A275" s="379">
        <v>854</v>
      </c>
      <c r="B275" s="379" t="s">
        <v>163</v>
      </c>
      <c r="C275" s="379">
        <v>19</v>
      </c>
      <c r="D275" s="392">
        <v>-379.74743999999998</v>
      </c>
      <c r="E275" s="380">
        <v>-392</v>
      </c>
      <c r="F275" s="380">
        <f t="shared" si="12"/>
        <v>-385.87371999999999</v>
      </c>
      <c r="G275" s="381">
        <f t="shared" si="14"/>
        <v>8.1894368053878888E-4</v>
      </c>
      <c r="H275" s="380">
        <f t="shared" si="13"/>
        <v>397.41453246082187</v>
      </c>
    </row>
    <row r="276" spans="1:8" x14ac:dyDescent="0.35">
      <c r="A276" s="379">
        <v>857</v>
      </c>
      <c r="B276" s="379" t="s">
        <v>162</v>
      </c>
      <c r="C276" s="379">
        <v>11</v>
      </c>
      <c r="D276" s="392">
        <v>-289.33370999999994</v>
      </c>
      <c r="E276" s="380">
        <v>-320</v>
      </c>
      <c r="F276" s="380">
        <f t="shared" si="12"/>
        <v>-304.66685499999994</v>
      </c>
      <c r="G276" s="381">
        <f t="shared" si="14"/>
        <v>6.4659753344145198E-4</v>
      </c>
      <c r="H276" s="380">
        <f t="shared" si="13"/>
        <v>313.7789112358675</v>
      </c>
    </row>
    <row r="277" spans="1:8" x14ac:dyDescent="0.35">
      <c r="A277" s="379">
        <v>858</v>
      </c>
      <c r="B277" s="379" t="s">
        <v>161</v>
      </c>
      <c r="C277" s="379">
        <v>35</v>
      </c>
      <c r="D277" s="392">
        <v>-3099.3330000000001</v>
      </c>
      <c r="E277" s="380">
        <v>-3135</v>
      </c>
      <c r="F277" s="380">
        <f t="shared" si="12"/>
        <v>-3117.1665000000003</v>
      </c>
      <c r="G277" s="381">
        <f t="shared" si="14"/>
        <v>6.6155938434009319E-3</v>
      </c>
      <c r="H277" s="380">
        <f t="shared" si="13"/>
        <v>3210.3955335440742</v>
      </c>
    </row>
    <row r="278" spans="1:8" x14ac:dyDescent="0.35">
      <c r="A278" s="379">
        <v>859</v>
      </c>
      <c r="B278" s="379" t="s">
        <v>160</v>
      </c>
      <c r="C278" s="379">
        <v>17</v>
      </c>
      <c r="D278" s="392">
        <v>-468.82400000000001</v>
      </c>
      <c r="E278" s="380">
        <v>-466</v>
      </c>
      <c r="F278" s="380">
        <f t="shared" si="12"/>
        <v>-467.41200000000003</v>
      </c>
      <c r="G278" s="381">
        <f t="shared" si="14"/>
        <v>9.9199319302697379E-4</v>
      </c>
      <c r="H278" s="380">
        <f t="shared" si="13"/>
        <v>481.39148073255075</v>
      </c>
    </row>
    <row r="279" spans="1:8" x14ac:dyDescent="0.35">
      <c r="A279" s="379">
        <v>886</v>
      </c>
      <c r="B279" s="379" t="s">
        <v>159</v>
      </c>
      <c r="C279" s="379">
        <v>4</v>
      </c>
      <c r="D279" s="392">
        <v>-1146.6039099999998</v>
      </c>
      <c r="E279" s="380">
        <v>-1431</v>
      </c>
      <c r="F279" s="380">
        <f t="shared" si="12"/>
        <v>-1288.8019549999999</v>
      </c>
      <c r="G279" s="381">
        <f t="shared" si="14"/>
        <v>2.7352373634392272E-3</v>
      </c>
      <c r="H279" s="380">
        <f t="shared" si="13"/>
        <v>1327.3477820176979</v>
      </c>
    </row>
    <row r="280" spans="1:8" x14ac:dyDescent="0.35">
      <c r="A280" s="379">
        <v>887</v>
      </c>
      <c r="B280" s="379" t="s">
        <v>158</v>
      </c>
      <c r="C280" s="379">
        <v>6</v>
      </c>
      <c r="D280" s="392">
        <v>-355.36628000000002</v>
      </c>
      <c r="E280" s="380">
        <v>-373</v>
      </c>
      <c r="F280" s="380">
        <f t="shared" si="12"/>
        <v>-364.18313999999998</v>
      </c>
      <c r="G280" s="381">
        <f t="shared" si="14"/>
        <v>7.7290954424616691E-4</v>
      </c>
      <c r="H280" s="380">
        <f t="shared" si="13"/>
        <v>375.07522490314716</v>
      </c>
    </row>
    <row r="281" spans="1:8" x14ac:dyDescent="0.35">
      <c r="A281" s="379">
        <v>889</v>
      </c>
      <c r="B281" s="379" t="s">
        <v>157</v>
      </c>
      <c r="C281" s="379">
        <v>17</v>
      </c>
      <c r="D281" s="392">
        <v>-202.17964999999998</v>
      </c>
      <c r="E281" s="380">
        <v>-185</v>
      </c>
      <c r="F281" s="380">
        <f t="shared" si="12"/>
        <v>-193.58982499999999</v>
      </c>
      <c r="G281" s="381">
        <f t="shared" si="14"/>
        <v>4.1085763446227963E-4</v>
      </c>
      <c r="H281" s="380">
        <f t="shared" si="13"/>
        <v>199.37976027895166</v>
      </c>
    </row>
    <row r="282" spans="1:8" x14ac:dyDescent="0.35">
      <c r="A282" s="379">
        <v>890</v>
      </c>
      <c r="B282" s="379" t="s">
        <v>156</v>
      </c>
      <c r="C282" s="379">
        <v>19</v>
      </c>
      <c r="D282" s="392">
        <v>-184.185</v>
      </c>
      <c r="E282" s="380">
        <v>-185</v>
      </c>
      <c r="F282" s="380">
        <f t="shared" si="12"/>
        <v>-184.5925</v>
      </c>
      <c r="G282" s="381">
        <f t="shared" si="14"/>
        <v>3.9176252103889425E-4</v>
      </c>
      <c r="H282" s="380">
        <f t="shared" si="13"/>
        <v>190.1133409221915</v>
      </c>
    </row>
    <row r="283" spans="1:8" x14ac:dyDescent="0.35">
      <c r="A283" s="379">
        <v>892</v>
      </c>
      <c r="B283" s="379" t="s">
        <v>155</v>
      </c>
      <c r="C283" s="379">
        <v>13</v>
      </c>
      <c r="D283" s="392">
        <v>-336.12296000000003</v>
      </c>
      <c r="E283" s="380">
        <v>-342</v>
      </c>
      <c r="F283" s="380">
        <f t="shared" si="12"/>
        <v>-339.06148000000002</v>
      </c>
      <c r="G283" s="381">
        <f t="shared" si="14"/>
        <v>7.1959359232893333E-4</v>
      </c>
      <c r="H283" s="380">
        <f t="shared" si="13"/>
        <v>349.20221970460778</v>
      </c>
    </row>
    <row r="284" spans="1:8" x14ac:dyDescent="0.35">
      <c r="A284" s="379">
        <v>893</v>
      </c>
      <c r="B284" s="379" t="s">
        <v>154</v>
      </c>
      <c r="C284" s="379">
        <v>15</v>
      </c>
      <c r="D284" s="392">
        <v>-571.65715999999998</v>
      </c>
      <c r="E284" s="380">
        <v>-610</v>
      </c>
      <c r="F284" s="380">
        <f t="shared" si="12"/>
        <v>-590.82857999999999</v>
      </c>
      <c r="G284" s="381">
        <f t="shared" si="14"/>
        <v>1.2539214431931418E-3</v>
      </c>
      <c r="H284" s="380">
        <f t="shared" si="13"/>
        <v>608.4992361884382</v>
      </c>
    </row>
    <row r="285" spans="1:8" x14ac:dyDescent="0.35">
      <c r="A285" s="379">
        <v>895</v>
      </c>
      <c r="B285" s="379" t="s">
        <v>153</v>
      </c>
      <c r="C285" s="379">
        <v>2</v>
      </c>
      <c r="D285" s="392">
        <v>-1140.33743</v>
      </c>
      <c r="E285" s="380">
        <v>-1372</v>
      </c>
      <c r="F285" s="380">
        <f t="shared" si="12"/>
        <v>-1256.168715</v>
      </c>
      <c r="G285" s="381">
        <f t="shared" si="14"/>
        <v>2.6659795096690727E-3</v>
      </c>
      <c r="H285" s="380">
        <f t="shared" si="13"/>
        <v>1293.7385385136786</v>
      </c>
    </row>
    <row r="286" spans="1:8" x14ac:dyDescent="0.35">
      <c r="A286" s="379">
        <v>905</v>
      </c>
      <c r="B286" s="379" t="s">
        <v>152</v>
      </c>
      <c r="C286" s="379">
        <v>15</v>
      </c>
      <c r="D286" s="392">
        <v>-6840.8549999999996</v>
      </c>
      <c r="E286" s="380">
        <v>-4919</v>
      </c>
      <c r="F286" s="380">
        <f t="shared" si="12"/>
        <v>-5879.9274999999998</v>
      </c>
      <c r="G286" s="381">
        <f t="shared" si="14"/>
        <v>1.2479029326358996E-2</v>
      </c>
      <c r="H286" s="380">
        <f t="shared" si="13"/>
        <v>6055.7859144075146</v>
      </c>
    </row>
    <row r="287" spans="1:8" x14ac:dyDescent="0.35">
      <c r="A287" s="379">
        <v>908</v>
      </c>
      <c r="B287" s="379" t="s">
        <v>151</v>
      </c>
      <c r="C287" s="379">
        <v>6</v>
      </c>
      <c r="D287" s="392">
        <v>-1631.4002499999999</v>
      </c>
      <c r="E287" s="380">
        <v>-1682</v>
      </c>
      <c r="F287" s="380">
        <f t="shared" si="12"/>
        <v>-1656.7001249999998</v>
      </c>
      <c r="G287" s="381">
        <f t="shared" si="14"/>
        <v>3.5160313532535243E-3</v>
      </c>
      <c r="H287" s="380">
        <f t="shared" si="13"/>
        <v>1706.2491470128105</v>
      </c>
    </row>
    <row r="288" spans="1:8" x14ac:dyDescent="0.35">
      <c r="A288" s="379">
        <v>915</v>
      </c>
      <c r="B288" s="379" t="s">
        <v>150</v>
      </c>
      <c r="C288" s="379">
        <v>11</v>
      </c>
      <c r="D288" s="392">
        <v>-2780.1962899999999</v>
      </c>
      <c r="E288" s="380">
        <v>-2857</v>
      </c>
      <c r="F288" s="380">
        <f t="shared" si="12"/>
        <v>-2818.5981449999999</v>
      </c>
      <c r="G288" s="381">
        <f t="shared" si="14"/>
        <v>5.981939217902953E-3</v>
      </c>
      <c r="H288" s="380">
        <f t="shared" si="13"/>
        <v>2902.8975178462915</v>
      </c>
    </row>
    <row r="289" spans="1:8" x14ac:dyDescent="0.35">
      <c r="A289" s="379">
        <v>918</v>
      </c>
      <c r="B289" s="379" t="s">
        <v>149</v>
      </c>
      <c r="C289" s="379">
        <v>2</v>
      </c>
      <c r="D289" s="392">
        <v>-161.12715000000003</v>
      </c>
      <c r="E289" s="380">
        <v>-164</v>
      </c>
      <c r="F289" s="380">
        <f t="shared" si="12"/>
        <v>-162.56357500000001</v>
      </c>
      <c r="G289" s="381">
        <f t="shared" si="14"/>
        <v>3.450103117466602E-4</v>
      </c>
      <c r="H289" s="380">
        <f t="shared" si="13"/>
        <v>167.42556905348403</v>
      </c>
    </row>
    <row r="290" spans="1:8" x14ac:dyDescent="0.35">
      <c r="A290" s="379">
        <v>921</v>
      </c>
      <c r="B290" s="379" t="s">
        <v>148</v>
      </c>
      <c r="C290" s="379">
        <v>11</v>
      </c>
      <c r="D290" s="392">
        <v>-253.21744000000001</v>
      </c>
      <c r="E290" s="380">
        <v>-257</v>
      </c>
      <c r="F290" s="380">
        <f t="shared" si="12"/>
        <v>-255.10872000000001</v>
      </c>
      <c r="G290" s="381">
        <f t="shared" si="14"/>
        <v>5.4141980463022813E-4</v>
      </c>
      <c r="H290" s="380">
        <f t="shared" si="13"/>
        <v>262.73857853154323</v>
      </c>
    </row>
    <row r="291" spans="1:8" x14ac:dyDescent="0.35">
      <c r="A291" s="379">
        <v>922</v>
      </c>
      <c r="B291" s="379" t="s">
        <v>147</v>
      </c>
      <c r="C291" s="379">
        <v>6</v>
      </c>
      <c r="D291" s="392">
        <v>-327.56795</v>
      </c>
      <c r="E291" s="380">
        <v>-344</v>
      </c>
      <c r="F291" s="380">
        <f t="shared" si="12"/>
        <v>-335.783975</v>
      </c>
      <c r="G291" s="381">
        <f t="shared" si="14"/>
        <v>7.1263771047285808E-4</v>
      </c>
      <c r="H291" s="380">
        <f t="shared" si="13"/>
        <v>345.82669022513716</v>
      </c>
    </row>
    <row r="292" spans="1:8" x14ac:dyDescent="0.35">
      <c r="A292" s="379">
        <v>924</v>
      </c>
      <c r="B292" s="379" t="s">
        <v>146</v>
      </c>
      <c r="C292" s="379">
        <v>16</v>
      </c>
      <c r="D292" s="392">
        <v>-338.87025</v>
      </c>
      <c r="E292" s="380">
        <v>-423</v>
      </c>
      <c r="F292" s="380">
        <f t="shared" si="12"/>
        <v>-380.93512499999997</v>
      </c>
      <c r="G292" s="381">
        <f t="shared" si="14"/>
        <v>8.0846245065355476E-4</v>
      </c>
      <c r="H292" s="380">
        <f t="shared" si="13"/>
        <v>392.3282326658051</v>
      </c>
    </row>
    <row r="293" spans="1:8" x14ac:dyDescent="0.35">
      <c r="A293" s="379">
        <v>925</v>
      </c>
      <c r="B293" s="379" t="s">
        <v>145</v>
      </c>
      <c r="C293" s="379">
        <v>11</v>
      </c>
      <c r="D293" s="392">
        <v>-486.55983000000003</v>
      </c>
      <c r="E293" s="380">
        <v>-418</v>
      </c>
      <c r="F293" s="380">
        <f t="shared" si="12"/>
        <v>-452.27991500000002</v>
      </c>
      <c r="G293" s="381">
        <f t="shared" si="14"/>
        <v>9.5987821669708579E-4</v>
      </c>
      <c r="H293" s="380">
        <f t="shared" si="13"/>
        <v>465.80682136411173</v>
      </c>
    </row>
    <row r="294" spans="1:8" x14ac:dyDescent="0.35">
      <c r="A294" s="379">
        <v>927</v>
      </c>
      <c r="B294" s="379" t="s">
        <v>144</v>
      </c>
      <c r="C294" s="379">
        <v>33</v>
      </c>
      <c r="D294" s="392">
        <v>-2041.2356100000002</v>
      </c>
      <c r="E294" s="380">
        <v>-2070</v>
      </c>
      <c r="F294" s="380">
        <f t="shared" si="12"/>
        <v>-2055.6178049999999</v>
      </c>
      <c r="G294" s="381">
        <f t="shared" si="14"/>
        <v>4.3626583614135902E-3</v>
      </c>
      <c r="H294" s="380">
        <f t="shared" si="13"/>
        <v>2117.097761651703</v>
      </c>
    </row>
    <row r="295" spans="1:8" x14ac:dyDescent="0.35">
      <c r="A295" s="379">
        <v>931</v>
      </c>
      <c r="B295" s="379" t="s">
        <v>143</v>
      </c>
      <c r="C295" s="379">
        <v>13</v>
      </c>
      <c r="D295" s="392">
        <v>-604.71983999999998</v>
      </c>
      <c r="E295" s="380">
        <v>-565</v>
      </c>
      <c r="F295" s="380">
        <f t="shared" si="12"/>
        <v>-584.85991999999999</v>
      </c>
      <c r="G295" s="381">
        <f t="shared" si="14"/>
        <v>1.2412540959887645E-3</v>
      </c>
      <c r="H295" s="380">
        <f t="shared" si="13"/>
        <v>602.35206393913961</v>
      </c>
    </row>
    <row r="296" spans="1:8" x14ac:dyDescent="0.35">
      <c r="A296" s="379">
        <v>934</v>
      </c>
      <c r="B296" s="379" t="s">
        <v>142</v>
      </c>
      <c r="C296" s="379">
        <v>14</v>
      </c>
      <c r="D296" s="392">
        <v>-283.70105000000001</v>
      </c>
      <c r="E296" s="380">
        <v>-293</v>
      </c>
      <c r="F296" s="380">
        <f t="shared" si="12"/>
        <v>-288.350525</v>
      </c>
      <c r="G296" s="381">
        <f t="shared" si="14"/>
        <v>6.1196922202629413E-4</v>
      </c>
      <c r="H296" s="380">
        <f t="shared" si="13"/>
        <v>296.97458815725395</v>
      </c>
    </row>
    <row r="297" spans="1:8" x14ac:dyDescent="0.35">
      <c r="A297" s="379">
        <v>935</v>
      </c>
      <c r="B297" s="379" t="s">
        <v>141</v>
      </c>
      <c r="C297" s="379">
        <v>8</v>
      </c>
      <c r="D297" s="392">
        <v>-376.12278000000003</v>
      </c>
      <c r="E297" s="380">
        <v>-376</v>
      </c>
      <c r="F297" s="380">
        <f t="shared" si="12"/>
        <v>-376.06139000000002</v>
      </c>
      <c r="G297" s="381">
        <f t="shared" si="14"/>
        <v>7.9811887379926505E-4</v>
      </c>
      <c r="H297" s="380">
        <f t="shared" si="13"/>
        <v>387.30873272068595</v>
      </c>
    </row>
    <row r="298" spans="1:8" x14ac:dyDescent="0.35">
      <c r="A298" s="379">
        <v>936</v>
      </c>
      <c r="B298" s="379" t="s">
        <v>140</v>
      </c>
      <c r="C298" s="379">
        <v>6</v>
      </c>
      <c r="D298" s="392">
        <v>-529.44641000000001</v>
      </c>
      <c r="E298" s="380">
        <v>-565</v>
      </c>
      <c r="F298" s="380">
        <f t="shared" si="12"/>
        <v>-547.22320500000001</v>
      </c>
      <c r="G298" s="381">
        <f t="shared" si="14"/>
        <v>1.1613773168562302E-3</v>
      </c>
      <c r="H298" s="380">
        <f t="shared" si="13"/>
        <v>563.58970019204082</v>
      </c>
    </row>
    <row r="299" spans="1:8" x14ac:dyDescent="0.35">
      <c r="A299" s="379">
        <v>946</v>
      </c>
      <c r="B299" s="379" t="s">
        <v>139</v>
      </c>
      <c r="C299" s="379">
        <v>15</v>
      </c>
      <c r="D299" s="392">
        <v>-494.83931999999999</v>
      </c>
      <c r="E299" s="380">
        <v>-502</v>
      </c>
      <c r="F299" s="380">
        <f t="shared" si="12"/>
        <v>-498.41966000000002</v>
      </c>
      <c r="G299" s="381">
        <f t="shared" si="14"/>
        <v>1.0578010619984482E-3</v>
      </c>
      <c r="H299" s="380">
        <f t="shared" si="13"/>
        <v>513.32652596342098</v>
      </c>
    </row>
    <row r="300" spans="1:8" x14ac:dyDescent="0.35">
      <c r="A300" s="379">
        <v>976</v>
      </c>
      <c r="B300" s="379" t="s">
        <v>138</v>
      </c>
      <c r="C300" s="379">
        <v>19</v>
      </c>
      <c r="D300" s="392">
        <v>-445.92478000000006</v>
      </c>
      <c r="E300" s="380">
        <v>-437</v>
      </c>
      <c r="F300" s="380">
        <f t="shared" si="12"/>
        <v>-441.46239000000003</v>
      </c>
      <c r="G300" s="381">
        <f t="shared" si="14"/>
        <v>9.3692007448978451E-4</v>
      </c>
      <c r="H300" s="380">
        <f t="shared" si="13"/>
        <v>454.66576298817915</v>
      </c>
    </row>
    <row r="301" spans="1:8" x14ac:dyDescent="0.35">
      <c r="A301" s="379">
        <v>977</v>
      </c>
      <c r="B301" s="379" t="s">
        <v>137</v>
      </c>
      <c r="C301" s="379">
        <v>17</v>
      </c>
      <c r="D301" s="392">
        <v>-2625.1359700000003</v>
      </c>
      <c r="E301" s="380">
        <v>-2322</v>
      </c>
      <c r="F301" s="380">
        <f t="shared" si="12"/>
        <v>-2473.5679850000001</v>
      </c>
      <c r="G301" s="381">
        <f t="shared" si="14"/>
        <v>5.2496782359234412E-3</v>
      </c>
      <c r="H301" s="380">
        <f t="shared" si="13"/>
        <v>2547.5481052942196</v>
      </c>
    </row>
    <row r="302" spans="1:8" x14ac:dyDescent="0.35">
      <c r="A302" s="379">
        <v>980</v>
      </c>
      <c r="B302" s="379" t="s">
        <v>136</v>
      </c>
      <c r="C302" s="379">
        <v>6</v>
      </c>
      <c r="D302" s="392">
        <v>-2545.80395</v>
      </c>
      <c r="E302" s="380">
        <v>-2668</v>
      </c>
      <c r="F302" s="380">
        <f t="shared" si="12"/>
        <v>-2606.9019749999998</v>
      </c>
      <c r="G302" s="381">
        <f t="shared" si="14"/>
        <v>5.5326543051709707E-3</v>
      </c>
      <c r="H302" s="380">
        <f t="shared" si="13"/>
        <v>2684.8698832504533</v>
      </c>
    </row>
    <row r="303" spans="1:8" x14ac:dyDescent="0.35">
      <c r="A303" s="379">
        <v>981</v>
      </c>
      <c r="B303" s="379" t="s">
        <v>135</v>
      </c>
      <c r="C303" s="379">
        <v>5</v>
      </c>
      <c r="D303" s="392">
        <v>-130.73873</v>
      </c>
      <c r="E303" s="380">
        <v>-157</v>
      </c>
      <c r="F303" s="380">
        <f t="shared" si="12"/>
        <v>-143.86936500000002</v>
      </c>
      <c r="G303" s="381">
        <f t="shared" si="14"/>
        <v>3.0533540166943329E-4</v>
      </c>
      <c r="H303" s="380">
        <f t="shared" si="13"/>
        <v>148.17224771593757</v>
      </c>
    </row>
    <row r="304" spans="1:8" x14ac:dyDescent="0.35">
      <c r="A304" s="379">
        <v>989</v>
      </c>
      <c r="B304" s="379" t="s">
        <v>134</v>
      </c>
      <c r="C304" s="379">
        <v>14</v>
      </c>
      <c r="D304" s="392">
        <v>-558.73302999999999</v>
      </c>
      <c r="E304" s="380">
        <v>-577</v>
      </c>
      <c r="F304" s="380">
        <f t="shared" si="12"/>
        <v>-567.86651499999994</v>
      </c>
      <c r="G304" s="381">
        <f t="shared" si="14"/>
        <v>1.2051888214850064E-3</v>
      </c>
      <c r="H304" s="380">
        <f t="shared" si="13"/>
        <v>584.85041572377941</v>
      </c>
    </row>
    <row r="305" spans="1:8" x14ac:dyDescent="0.35">
      <c r="A305" s="379">
        <v>992</v>
      </c>
      <c r="B305" s="379" t="s">
        <v>133</v>
      </c>
      <c r="C305" s="379">
        <v>13</v>
      </c>
      <c r="D305" s="392">
        <v>-1694.25504</v>
      </c>
      <c r="E305" s="380">
        <v>-2231</v>
      </c>
      <c r="F305" s="380">
        <f t="shared" si="12"/>
        <v>-1962.62752</v>
      </c>
      <c r="G305" s="381">
        <f t="shared" si="14"/>
        <v>4.1653041434268068E-3</v>
      </c>
      <c r="H305" s="380">
        <f t="shared" si="13"/>
        <v>2021.3262988097306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99"/>
  <sheetViews>
    <sheetView zoomScale="70" zoomScaleNormal="70" workbookViewId="0"/>
  </sheetViews>
  <sheetFormatPr defaultColWidth="8.33203125" defaultRowHeight="15.5" x14ac:dyDescent="0.35"/>
  <cols>
    <col min="1" max="1" width="26.08203125" style="7" customWidth="1"/>
    <col min="2" max="2" width="25.58203125" style="7" customWidth="1"/>
    <col min="3" max="3" width="29.58203125" style="7" customWidth="1"/>
    <col min="4" max="5" width="32.5" style="7" customWidth="1"/>
    <col min="6" max="6" width="30.5" style="7" customWidth="1"/>
    <col min="7" max="7" width="19.08203125" style="7" customWidth="1"/>
    <col min="8" max="8" width="31.08203125" style="7" customWidth="1"/>
    <col min="9" max="9" width="20.58203125" style="7" customWidth="1"/>
    <col min="10" max="10" width="29" style="7" customWidth="1"/>
    <col min="11" max="11" width="12.08203125" style="7" customWidth="1"/>
    <col min="12" max="12" width="31.5" style="7" customWidth="1"/>
    <col min="13" max="13" width="20" style="7" customWidth="1"/>
    <col min="14" max="14" width="20.58203125" style="7" customWidth="1"/>
    <col min="15" max="15" width="11.83203125" style="9" bestFit="1" customWidth="1"/>
    <col min="16" max="16" width="12.08203125" style="9" bestFit="1" customWidth="1"/>
    <col min="17" max="17" width="18.83203125" style="9" bestFit="1" customWidth="1"/>
    <col min="18" max="18" width="17.33203125" style="9" customWidth="1"/>
    <col min="19" max="19" width="12.08203125" style="9" customWidth="1"/>
    <col min="20" max="20" width="14.08203125" style="9" customWidth="1"/>
    <col min="21" max="21" width="13.58203125" style="9" customWidth="1"/>
    <col min="22" max="22" width="11.58203125" style="9" customWidth="1"/>
    <col min="23" max="23" width="12.58203125" style="9" customWidth="1"/>
    <col min="24" max="24" width="11.08203125" style="9" customWidth="1"/>
    <col min="25" max="26" width="11.58203125" style="9" bestFit="1" customWidth="1"/>
    <col min="27" max="27" width="6.83203125" style="9" bestFit="1" customWidth="1"/>
    <col min="28" max="28" width="10.58203125" style="9" customWidth="1"/>
    <col min="29" max="30" width="12.33203125" style="9" customWidth="1"/>
    <col min="31" max="31" width="9.58203125" style="9" bestFit="1" customWidth="1"/>
    <col min="32" max="32" width="13" style="9" customWidth="1"/>
    <col min="33" max="33" width="13.08203125" style="9" bestFit="1" customWidth="1"/>
    <col min="34" max="34" width="15.58203125" style="9" bestFit="1" customWidth="1"/>
    <col min="35" max="35" width="15.33203125" style="9" bestFit="1" customWidth="1"/>
    <col min="36" max="36" width="13" style="9" bestFit="1" customWidth="1"/>
    <col min="37" max="37" width="15.58203125" style="9" bestFit="1" customWidth="1"/>
    <col min="38" max="38" width="12.08203125" style="9" bestFit="1" customWidth="1"/>
    <col min="39" max="39" width="12.33203125" style="9" bestFit="1" customWidth="1"/>
    <col min="40" max="40" width="12.08203125" style="9" bestFit="1" customWidth="1"/>
    <col min="41" max="41" width="12.83203125" style="9" bestFit="1" customWidth="1"/>
    <col min="42" max="42" width="12.08203125" style="9" bestFit="1" customWidth="1"/>
    <col min="43" max="43" width="12.58203125" style="9" bestFit="1" customWidth="1"/>
    <col min="44" max="44" width="11.58203125" style="9" bestFit="1" customWidth="1"/>
    <col min="45" max="45" width="6.33203125" style="9" bestFit="1" customWidth="1"/>
    <col min="46" max="46" width="11.58203125" style="9" bestFit="1" customWidth="1"/>
    <col min="47" max="47" width="12.08203125" style="9" bestFit="1" customWidth="1"/>
    <col min="48" max="48" width="12.58203125" style="9" bestFit="1" customWidth="1"/>
    <col min="49" max="49" width="11.58203125" style="9" bestFit="1" customWidth="1"/>
    <col min="50" max="50" width="6.33203125" style="9" bestFit="1" customWidth="1"/>
    <col min="51" max="16384" width="8.33203125" style="9"/>
  </cols>
  <sheetData>
    <row r="1" spans="1:18" ht="22.5" x14ac:dyDescent="0.45">
      <c r="A1" s="322" t="s">
        <v>472</v>
      </c>
      <c r="D1" s="35">
        <f>A10-M16</f>
        <v>0</v>
      </c>
      <c r="E1" s="35" t="e">
        <f>A10-#REF!</f>
        <v>#REF!</v>
      </c>
      <c r="F1" s="35">
        <f>A10-M71</f>
        <v>0</v>
      </c>
    </row>
    <row r="2" spans="1:18" x14ac:dyDescent="0.35">
      <c r="A2" s="7" t="str">
        <f>INFO!A2</f>
        <v>VM/KAO 19.1.2023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8" x14ac:dyDescent="0.35">
      <c r="A3" s="241" t="s">
        <v>556</v>
      </c>
    </row>
    <row r="4" spans="1:18" x14ac:dyDescent="0.35">
      <c r="A4" s="241" t="s">
        <v>557</v>
      </c>
    </row>
    <row r="5" spans="1:18" x14ac:dyDescent="0.35">
      <c r="A5" s="241" t="s">
        <v>810</v>
      </c>
    </row>
    <row r="7" spans="1:18" x14ac:dyDescent="0.35">
      <c r="A7" s="241"/>
    </row>
    <row r="8" spans="1:18" s="7" customFormat="1" x14ac:dyDescent="0.35">
      <c r="A8" s="19" t="s">
        <v>445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R8" s="18"/>
    </row>
    <row r="9" spans="1:18" ht="31" x14ac:dyDescent="0.35">
      <c r="A9" s="336" t="s">
        <v>432</v>
      </c>
      <c r="B9" s="337" t="s">
        <v>534</v>
      </c>
      <c r="C9" s="337" t="s">
        <v>431</v>
      </c>
    </row>
    <row r="10" spans="1:18" x14ac:dyDescent="0.35">
      <c r="A10" s="82">
        <f>'Siirtyvät sote-kustannukset'!L13</f>
        <v>20748304000</v>
      </c>
      <c r="B10" s="82">
        <f>C44</f>
        <v>5503664</v>
      </c>
      <c r="C10" s="82">
        <f>A10/B10</f>
        <v>3769.9074652813106</v>
      </c>
      <c r="D10" s="5"/>
      <c r="E10" s="5"/>
      <c r="F10" s="5"/>
      <c r="J10" s="44"/>
      <c r="K10" s="44"/>
      <c r="L10" s="44"/>
      <c r="M10" s="44"/>
      <c r="N10" s="44"/>
    </row>
    <row r="11" spans="1:18" x14ac:dyDescent="0.35">
      <c r="A11" s="306"/>
      <c r="B11" s="306"/>
      <c r="C11" s="306"/>
      <c r="J11" s="45"/>
      <c r="K11" s="46"/>
      <c r="L11" s="45"/>
      <c r="M11" s="45"/>
      <c r="N11" s="45"/>
    </row>
    <row r="12" spans="1:18" x14ac:dyDescent="0.35">
      <c r="A12" s="47" t="s">
        <v>443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8" x14ac:dyDescent="0.35">
      <c r="A13" s="48" t="s">
        <v>429</v>
      </c>
      <c r="B13" s="48" t="s">
        <v>428</v>
      </c>
      <c r="C13" s="48" t="s">
        <v>458</v>
      </c>
      <c r="D13" s="49" t="s">
        <v>486</v>
      </c>
      <c r="E13" s="49" t="s">
        <v>487</v>
      </c>
      <c r="F13" s="49" t="s">
        <v>488</v>
      </c>
      <c r="G13" s="50" t="s">
        <v>430</v>
      </c>
      <c r="H13" s="48" t="s">
        <v>427</v>
      </c>
      <c r="I13" s="48" t="s">
        <v>426</v>
      </c>
      <c r="J13" s="48" t="s">
        <v>457</v>
      </c>
      <c r="K13" s="48" t="s">
        <v>456</v>
      </c>
      <c r="L13" s="158" t="s">
        <v>503</v>
      </c>
      <c r="M13" s="331" t="s">
        <v>0</v>
      </c>
      <c r="N13" s="9"/>
    </row>
    <row r="14" spans="1:18" ht="31" x14ac:dyDescent="0.35">
      <c r="A14" s="51" t="s">
        <v>442</v>
      </c>
      <c r="B14" s="52">
        <v>0.13424</v>
      </c>
      <c r="C14" s="53">
        <v>0.8145</v>
      </c>
      <c r="D14" s="53">
        <f>C14*D15</f>
        <v>0.47940990742583411</v>
      </c>
      <c r="E14" s="53">
        <f>C14*E15</f>
        <v>0.16082847262643599</v>
      </c>
      <c r="F14" s="53">
        <f>C14*F15</f>
        <v>0.17426161994773004</v>
      </c>
      <c r="G14" s="52">
        <v>0.02</v>
      </c>
      <c r="H14" s="52">
        <v>5.0000000000000001E-3</v>
      </c>
      <c r="I14" s="52">
        <v>1.4999999999999999E-2</v>
      </c>
      <c r="J14" s="52">
        <v>1.1299999999999999E-3</v>
      </c>
      <c r="K14" s="52">
        <v>0.01</v>
      </c>
      <c r="L14" s="160">
        <v>1.2999999999996348E-4</v>
      </c>
      <c r="M14" s="332">
        <f>B14+SUM(D14:L14)</f>
        <v>1</v>
      </c>
      <c r="N14" s="9"/>
    </row>
    <row r="15" spans="1:18" x14ac:dyDescent="0.35">
      <c r="B15" s="52"/>
      <c r="C15" s="320" t="s">
        <v>513</v>
      </c>
      <c r="D15" s="321">
        <v>0.58859411593104249</v>
      </c>
      <c r="E15" s="321">
        <v>0.19745668830747204</v>
      </c>
      <c r="F15" s="321">
        <v>0.21394919576148561</v>
      </c>
      <c r="G15" s="52"/>
      <c r="H15" s="52"/>
      <c r="I15" s="52"/>
      <c r="J15" s="52"/>
      <c r="K15" s="52"/>
      <c r="L15" s="160"/>
      <c r="M15" s="333"/>
      <c r="N15" s="9"/>
    </row>
    <row r="16" spans="1:18" x14ac:dyDescent="0.35">
      <c r="A16" s="55" t="s">
        <v>425</v>
      </c>
      <c r="B16" s="56">
        <f>B14*$A$10</f>
        <v>2785252328.96</v>
      </c>
      <c r="C16" s="57">
        <f>C14*A10</f>
        <v>16899493608</v>
      </c>
      <c r="D16" s="57">
        <f>D14*A10</f>
        <v>9946942499.8830643</v>
      </c>
      <c r="E16" s="57">
        <f>E14*A10</f>
        <v>3336918041.9089723</v>
      </c>
      <c r="F16" s="57">
        <f>F14*A10</f>
        <v>3615633066.2079668</v>
      </c>
      <c r="G16" s="56">
        <f t="shared" ref="G16:L16" si="0">G14*$A$10</f>
        <v>414966080</v>
      </c>
      <c r="H16" s="56">
        <f t="shared" si="0"/>
        <v>103741520</v>
      </c>
      <c r="I16" s="56">
        <f t="shared" si="0"/>
        <v>311224560</v>
      </c>
      <c r="J16" s="56">
        <f t="shared" si="0"/>
        <v>23445583.52</v>
      </c>
      <c r="K16" s="56">
        <f t="shared" si="0"/>
        <v>207483040</v>
      </c>
      <c r="L16" s="56">
        <f t="shared" si="0"/>
        <v>2697279.5199992424</v>
      </c>
      <c r="M16" s="334">
        <f>B16+SUM(D16:L16)</f>
        <v>20748304000.000004</v>
      </c>
      <c r="N16" s="9"/>
    </row>
    <row r="17" spans="1:14" x14ac:dyDescent="0.35">
      <c r="A17" s="18" t="s">
        <v>444</v>
      </c>
      <c r="B17" s="310">
        <f>B16/$B$10</f>
        <v>506.07237813936314</v>
      </c>
      <c r="C17" s="12"/>
      <c r="D17" s="310">
        <f>D16/$B$10</f>
        <v>1807.3309889344741</v>
      </c>
      <c r="E17" s="310">
        <f>E16/$B$10</f>
        <v>606.30845958419195</v>
      </c>
      <c r="F17" s="310">
        <f>F16/$B$10</f>
        <v>656.950181952962</v>
      </c>
      <c r="G17" s="310">
        <f>G16/G44</f>
        <v>964.79283158455178</v>
      </c>
      <c r="H17" s="310">
        <f>H16/H44</f>
        <v>411.55837664140915</v>
      </c>
      <c r="I17" s="310">
        <f>I16/$B$10</f>
        <v>56.548611979219665</v>
      </c>
      <c r="J17" s="58">
        <f>J16/J44</f>
        <v>675.49003198017806</v>
      </c>
      <c r="K17" s="312">
        <f>K16/$B$10</f>
        <v>37.69907465281311</v>
      </c>
      <c r="L17" s="311">
        <f>L16/L44</f>
        <v>1741.3037572622611</v>
      </c>
      <c r="M17" s="335"/>
      <c r="N17" s="9"/>
    </row>
    <row r="18" spans="1:14" x14ac:dyDescent="0.35">
      <c r="A18" s="157"/>
      <c r="B18" s="154"/>
      <c r="C18" s="155"/>
      <c r="D18" s="309"/>
      <c r="E18" s="309"/>
      <c r="F18" s="309"/>
      <c r="G18" s="156"/>
      <c r="H18" s="155"/>
      <c r="I18" s="156"/>
      <c r="J18" s="156"/>
      <c r="K18" s="156"/>
      <c r="L18" s="155"/>
      <c r="M18" s="335"/>
      <c r="N18" s="9"/>
    </row>
    <row r="19" spans="1:14" x14ac:dyDescent="0.35">
      <c r="G19" s="18"/>
      <c r="M19" s="60"/>
      <c r="N19" s="60"/>
    </row>
    <row r="20" spans="1:14" x14ac:dyDescent="0.35">
      <c r="A20" s="19" t="s">
        <v>435</v>
      </c>
      <c r="B20" s="23"/>
      <c r="C20" s="23"/>
      <c r="D20" s="23"/>
      <c r="E20" s="23"/>
      <c r="F20" s="23"/>
      <c r="G20" s="19"/>
      <c r="H20" s="61"/>
      <c r="I20" s="61"/>
      <c r="J20" s="61"/>
      <c r="K20" s="61"/>
      <c r="L20" s="61"/>
      <c r="M20" s="60"/>
      <c r="N20" s="60"/>
    </row>
    <row r="21" spans="1:14" ht="68.5" customHeight="1" x14ac:dyDescent="0.35">
      <c r="A21" s="240" t="s">
        <v>446</v>
      </c>
      <c r="B21" s="28" t="s">
        <v>132</v>
      </c>
      <c r="C21" s="62" t="s">
        <v>535</v>
      </c>
      <c r="D21" s="27" t="s">
        <v>489</v>
      </c>
      <c r="E21" s="27" t="s">
        <v>490</v>
      </c>
      <c r="F21" s="27" t="s">
        <v>491</v>
      </c>
      <c r="G21" s="27" t="s">
        <v>448</v>
      </c>
      <c r="H21" s="159" t="s">
        <v>449</v>
      </c>
      <c r="I21" s="62" t="s">
        <v>433</v>
      </c>
      <c r="J21" s="159" t="s">
        <v>504</v>
      </c>
      <c r="K21" s="62" t="s">
        <v>447</v>
      </c>
      <c r="L21" s="159" t="s">
        <v>505</v>
      </c>
      <c r="M21" s="63"/>
      <c r="N21" s="9"/>
    </row>
    <row r="22" spans="1:14" x14ac:dyDescent="0.35">
      <c r="A22" s="64">
        <v>31</v>
      </c>
      <c r="B22" s="29" t="s">
        <v>129</v>
      </c>
      <c r="C22" s="65">
        <f>Määräytymistekijät!C4</f>
        <v>656920</v>
      </c>
      <c r="D22" s="66">
        <f>'TH, VH ja SH tarvekertoimet'!O5</f>
        <v>0.8921683917194142</v>
      </c>
      <c r="E22" s="66">
        <f>'TH, VH ja SH tarvekertoimet'!P5</f>
        <v>0.74491856500317544</v>
      </c>
      <c r="F22" s="66">
        <f>'TH, VH ja SH tarvekertoimet'!Q5</f>
        <v>0.81103710215020441</v>
      </c>
      <c r="G22" s="65">
        <f>Määräytymistekijät!F4</f>
        <v>109254</v>
      </c>
      <c r="H22" s="65">
        <f>Määräytymistekijät!D4</f>
        <v>36754</v>
      </c>
      <c r="I22" s="67">
        <f>Määräytymistekijät!I4</f>
        <v>5.9372651746575997E-3</v>
      </c>
      <c r="J22" s="65">
        <f>Määräytymistekijät!J4</f>
        <v>0</v>
      </c>
      <c r="K22" s="67"/>
      <c r="L22" s="65">
        <f>Määräytymistekijät!E4</f>
        <v>0</v>
      </c>
      <c r="M22" s="68"/>
      <c r="N22" s="9"/>
    </row>
    <row r="23" spans="1:14" x14ac:dyDescent="0.35">
      <c r="A23" s="64">
        <v>32</v>
      </c>
      <c r="B23" s="69" t="s">
        <v>128</v>
      </c>
      <c r="C23" s="34">
        <f>Määräytymistekijät!C5</f>
        <v>274336</v>
      </c>
      <c r="D23" s="66">
        <f>'TH, VH ja SH tarvekertoimet'!O6</f>
        <v>0.88056971487900337</v>
      </c>
      <c r="E23" s="66">
        <f>'TH, VH ja SH tarvekertoimet'!P6</f>
        <v>0.56032602217718908</v>
      </c>
      <c r="F23" s="66">
        <f>'TH, VH ja SH tarvekertoimet'!Q6</f>
        <v>0.82607505539725712</v>
      </c>
      <c r="G23" s="34">
        <f>Määräytymistekijät!F5</f>
        <v>55806</v>
      </c>
      <c r="H23" s="34">
        <f>Määräytymistekijät!D5</f>
        <v>6033</v>
      </c>
      <c r="I23" s="70">
        <f>Määräytymistekijät!I5</f>
        <v>1.784705259363897E-2</v>
      </c>
      <c r="J23" s="34">
        <f>Määräytymistekijät!J5</f>
        <v>0</v>
      </c>
      <c r="K23" s="70"/>
      <c r="L23" s="34">
        <f>Määräytymistekijät!E5</f>
        <v>0</v>
      </c>
      <c r="M23" s="68"/>
      <c r="N23" s="9"/>
    </row>
    <row r="24" spans="1:14" x14ac:dyDescent="0.35">
      <c r="A24" s="64">
        <v>33</v>
      </c>
      <c r="B24" s="69" t="s">
        <v>127</v>
      </c>
      <c r="C24" s="34">
        <f>Määräytymistekijät!C6</f>
        <v>473838</v>
      </c>
      <c r="D24" s="66">
        <f>'TH, VH ja SH tarvekertoimet'!O7</f>
        <v>0.85117143321618172</v>
      </c>
      <c r="E24" s="66">
        <f>'TH, VH ja SH tarvekertoimet'!P7</f>
        <v>0.61273155235914578</v>
      </c>
      <c r="F24" s="66">
        <f>'TH, VH ja SH tarvekertoimet'!Q7</f>
        <v>0.75261363190226671</v>
      </c>
      <c r="G24" s="34">
        <f>Määräytymistekijät!F6</f>
        <v>67184</v>
      </c>
      <c r="H24" s="34">
        <f>Määräytymistekijät!D6</f>
        <v>57370</v>
      </c>
      <c r="I24" s="70">
        <f>Määräytymistekijät!I6</f>
        <v>0.16306132686413158</v>
      </c>
      <c r="J24" s="34">
        <f>Määräytymistekijät!J6</f>
        <v>0</v>
      </c>
      <c r="K24" s="70"/>
      <c r="L24" s="34">
        <f>Määräytymistekijät!E6</f>
        <v>0</v>
      </c>
      <c r="M24" s="68"/>
      <c r="N24" s="9"/>
    </row>
    <row r="25" spans="1:14" x14ac:dyDescent="0.35">
      <c r="A25" s="64">
        <v>34</v>
      </c>
      <c r="B25" s="69" t="s">
        <v>126</v>
      </c>
      <c r="C25" s="34">
        <f>Määräytymistekijät!C7</f>
        <v>98254</v>
      </c>
      <c r="D25" s="66">
        <f>'TH, VH ja SH tarvekertoimet'!O8</f>
        <v>0.96921057649824072</v>
      </c>
      <c r="E25" s="66">
        <f>'TH, VH ja SH tarvekertoimet'!P8</f>
        <v>0.90555439665744653</v>
      </c>
      <c r="F25" s="66">
        <f>'TH, VH ja SH tarvekertoimet'!Q8</f>
        <v>0.85535314774144477</v>
      </c>
      <c r="G25" s="34">
        <f>Määräytymistekijät!F7</f>
        <v>6020</v>
      </c>
      <c r="H25" s="34">
        <f>Määräytymistekijät!D7</f>
        <v>28089</v>
      </c>
      <c r="I25" s="70">
        <f>Määräytymistekijät!I7</f>
        <v>0.50051565330355308</v>
      </c>
      <c r="J25" s="34">
        <f>Määräytymistekijät!J7</f>
        <v>0</v>
      </c>
      <c r="K25" s="70"/>
      <c r="L25" s="34">
        <f>Määräytymistekijät!E7</f>
        <v>0</v>
      </c>
      <c r="M25" s="68"/>
      <c r="N25" s="9"/>
    </row>
    <row r="26" spans="1:14" x14ac:dyDescent="0.35">
      <c r="A26" s="71">
        <v>35</v>
      </c>
      <c r="B26" s="69" t="s">
        <v>125</v>
      </c>
      <c r="C26" s="34">
        <f>Määräytymistekijät!C8</f>
        <v>199330</v>
      </c>
      <c r="D26" s="66">
        <f>'TH, VH ja SH tarvekertoimet'!O9</f>
        <v>0.92156576431199433</v>
      </c>
      <c r="E26" s="66">
        <f>'TH, VH ja SH tarvekertoimet'!P9</f>
        <v>0.73283906675837129</v>
      </c>
      <c r="F26" s="66">
        <f>'TH, VH ja SH tarvekertoimet'!Q9</f>
        <v>0.85161695897084644</v>
      </c>
      <c r="G26" s="34">
        <f>Määräytymistekijät!F8</f>
        <v>11899</v>
      </c>
      <c r="H26" s="34">
        <f>Määräytymistekijät!D8</f>
        <v>0</v>
      </c>
      <c r="I26" s="70">
        <f>Määräytymistekijät!I8</f>
        <v>0.15239941416791861</v>
      </c>
      <c r="J26" s="34">
        <f>Määräytymistekijät!J8</f>
        <v>0</v>
      </c>
      <c r="K26" s="70"/>
      <c r="L26" s="34">
        <f>Määräytymistekijät!E8</f>
        <v>0</v>
      </c>
      <c r="M26" s="68"/>
      <c r="N26" s="9"/>
    </row>
    <row r="27" spans="1:14" x14ac:dyDescent="0.35">
      <c r="A27" s="7">
        <v>2</v>
      </c>
      <c r="B27" s="69" t="s">
        <v>124</v>
      </c>
      <c r="C27" s="34">
        <f>Määräytymistekijät!C9</f>
        <v>481403</v>
      </c>
      <c r="D27" s="66">
        <f>'TH, VH ja SH tarvekertoimet'!O10</f>
        <v>1.0136953511745772</v>
      </c>
      <c r="E27" s="66">
        <f>'TH, VH ja SH tarvekertoimet'!P10</f>
        <v>1.0753004314676371</v>
      </c>
      <c r="F27" s="66">
        <f>'TH, VH ja SH tarvekertoimet'!Q10</f>
        <v>1.0090430703923983</v>
      </c>
      <c r="G27" s="34">
        <f>Määräytymistekijät!F9</f>
        <v>37858</v>
      </c>
      <c r="H27" s="34">
        <f>Määräytymistekijät!D9</f>
        <v>27353</v>
      </c>
      <c r="I27" s="70">
        <f>Määräytymistekijät!I9</f>
        <v>0.40326660174875489</v>
      </c>
      <c r="J27" s="34">
        <f>Määräytymistekijät!J9</f>
        <v>22422</v>
      </c>
      <c r="K27" s="70"/>
      <c r="L27" s="34">
        <f>Määräytymistekijät!E9</f>
        <v>0</v>
      </c>
      <c r="M27" s="68"/>
      <c r="N27" s="9"/>
    </row>
    <row r="28" spans="1:14" x14ac:dyDescent="0.35">
      <c r="A28" s="7">
        <v>4</v>
      </c>
      <c r="B28" s="69" t="s">
        <v>123</v>
      </c>
      <c r="C28" s="34">
        <f>Määräytymistekijät!C10</f>
        <v>215416</v>
      </c>
      <c r="D28" s="66">
        <f>'TH, VH ja SH tarvekertoimet'!O11</f>
        <v>1.0515797679001015</v>
      </c>
      <c r="E28" s="66">
        <f>'TH, VH ja SH tarvekertoimet'!P11</f>
        <v>1.1682235914760544</v>
      </c>
      <c r="F28" s="66">
        <f>'TH, VH ja SH tarvekertoimet'!Q11</f>
        <v>1.1060925662124317</v>
      </c>
      <c r="G28" s="34">
        <f>Määräytymistekijät!F10</f>
        <v>8543</v>
      </c>
      <c r="H28" s="34">
        <f>Määräytymistekijät!D10</f>
        <v>0</v>
      </c>
      <c r="I28" s="70">
        <f>Määräytymistekijät!I10</f>
        <v>0.66082905275581871</v>
      </c>
      <c r="J28" s="34">
        <f>Määräytymistekijät!J10</f>
        <v>0</v>
      </c>
      <c r="K28" s="70"/>
      <c r="L28" s="34">
        <f>Määräytymistekijät!E10</f>
        <v>0</v>
      </c>
      <c r="M28" s="68"/>
      <c r="N28" s="9"/>
    </row>
    <row r="29" spans="1:14" x14ac:dyDescent="0.35">
      <c r="A29" s="7">
        <v>5</v>
      </c>
      <c r="B29" s="69" t="s">
        <v>122</v>
      </c>
      <c r="C29" s="34">
        <f>Määräytymistekijät!C11</f>
        <v>170577</v>
      </c>
      <c r="D29" s="66">
        <f>'TH, VH ja SH tarvekertoimet'!O12</f>
        <v>1.0501831638426307</v>
      </c>
      <c r="E29" s="66">
        <f>'TH, VH ja SH tarvekertoimet'!P12</f>
        <v>1.1052208996806812</v>
      </c>
      <c r="F29" s="66">
        <f>'TH, VH ja SH tarvekertoimet'!Q12</f>
        <v>1.0179121468632244</v>
      </c>
      <c r="G29" s="34">
        <f>Määräytymistekijät!F11</f>
        <v>7549</v>
      </c>
      <c r="H29" s="34">
        <f>Määräytymistekijät!D11</f>
        <v>0</v>
      </c>
      <c r="I29" s="70">
        <f>Määräytymistekijät!I11</f>
        <v>0.55476480473221568</v>
      </c>
      <c r="J29" s="34">
        <f>Määräytymistekijät!J11</f>
        <v>0</v>
      </c>
      <c r="K29" s="70"/>
      <c r="L29" s="34">
        <f>Määräytymistekijät!E11</f>
        <v>0</v>
      </c>
      <c r="M29" s="68"/>
      <c r="N29" s="9"/>
    </row>
    <row r="30" spans="1:14" x14ac:dyDescent="0.35">
      <c r="A30" s="7">
        <v>6</v>
      </c>
      <c r="B30" s="69" t="s">
        <v>121</v>
      </c>
      <c r="C30" s="34">
        <f>Määräytymistekijät!C12</f>
        <v>522852</v>
      </c>
      <c r="D30" s="66">
        <f>'TH, VH ja SH tarvekertoimet'!O13</f>
        <v>1.0033690225076002</v>
      </c>
      <c r="E30" s="66">
        <f>'TH, VH ja SH tarvekertoimet'!P13</f>
        <v>1.0029376073700005</v>
      </c>
      <c r="F30" s="66">
        <f>'TH, VH ja SH tarvekertoimet'!Q13</f>
        <v>0.9471819043829216</v>
      </c>
      <c r="G30" s="34">
        <f>Määräytymistekijät!F12</f>
        <v>26921</v>
      </c>
      <c r="H30" s="34">
        <f>Määräytymistekijät!D12</f>
        <v>0</v>
      </c>
      <c r="I30" s="70">
        <f>Määräytymistekijät!I12</f>
        <v>0.46120270505882377</v>
      </c>
      <c r="J30" s="34">
        <f>Määräytymistekijät!J12</f>
        <v>0</v>
      </c>
      <c r="K30" s="70"/>
      <c r="L30" s="34">
        <f>Määräytymistekijät!E12</f>
        <v>0</v>
      </c>
      <c r="M30" s="68"/>
      <c r="N30" s="9"/>
    </row>
    <row r="31" spans="1:14" x14ac:dyDescent="0.35">
      <c r="A31" s="7">
        <v>7</v>
      </c>
      <c r="B31" s="69" t="s">
        <v>120</v>
      </c>
      <c r="C31" s="34">
        <f>Määräytymistekijät!C13</f>
        <v>205771</v>
      </c>
      <c r="D31" s="66">
        <f>'TH, VH ja SH tarvekertoimet'!O14</f>
        <v>1.0858815787523659</v>
      </c>
      <c r="E31" s="66">
        <f>'TH, VH ja SH tarvekertoimet'!P14</f>
        <v>1.1606798046765039</v>
      </c>
      <c r="F31" s="66">
        <f>'TH, VH ja SH tarvekertoimet'!Q14</f>
        <v>1.0650019873465335</v>
      </c>
      <c r="G31" s="34">
        <f>Määräytymistekijät!F13</f>
        <v>11510</v>
      </c>
      <c r="H31" s="34">
        <f>Määräytymistekijät!D13</f>
        <v>0</v>
      </c>
      <c r="I31" s="70">
        <f>Määräytymistekijät!I13</f>
        <v>0.50539601286714941</v>
      </c>
      <c r="J31" s="34">
        <f>Määräytymistekijät!J13</f>
        <v>0</v>
      </c>
      <c r="K31" s="70"/>
      <c r="L31" s="34">
        <f>Määräytymistekijät!E13</f>
        <v>0</v>
      </c>
      <c r="M31" s="68"/>
      <c r="N31" s="9"/>
    </row>
    <row r="32" spans="1:14" x14ac:dyDescent="0.35">
      <c r="A32" s="7">
        <v>8</v>
      </c>
      <c r="B32" s="69" t="s">
        <v>119</v>
      </c>
      <c r="C32" s="34">
        <f>Määräytymistekijät!C14</f>
        <v>162812</v>
      </c>
      <c r="D32" s="66">
        <f>'TH, VH ja SH tarvekertoimet'!O15</f>
        <v>1.1090437667720803</v>
      </c>
      <c r="E32" s="66">
        <f>'TH, VH ja SH tarvekertoimet'!P15</f>
        <v>1.3868736202438592</v>
      </c>
      <c r="F32" s="66">
        <f>'TH, VH ja SH tarvekertoimet'!Q15</f>
        <v>1.1436547438568005</v>
      </c>
      <c r="G32" s="34">
        <f>Määräytymistekijät!F14</f>
        <v>10155</v>
      </c>
      <c r="H32" s="34">
        <f>Määräytymistekijät!D14</f>
        <v>1237</v>
      </c>
      <c r="I32" s="70">
        <f>Määräytymistekijät!I14</f>
        <v>0.50960817267400127</v>
      </c>
      <c r="J32" s="34">
        <f>Määräytymistekijät!J14</f>
        <v>0</v>
      </c>
      <c r="K32" s="70"/>
      <c r="L32" s="34">
        <f>Määräytymistekijät!E14</f>
        <v>0</v>
      </c>
      <c r="M32" s="68"/>
      <c r="N32" s="9"/>
    </row>
    <row r="33" spans="1:14" x14ac:dyDescent="0.35">
      <c r="A33" s="7">
        <v>9</v>
      </c>
      <c r="B33" s="69" t="s">
        <v>118</v>
      </c>
      <c r="C33" s="34">
        <f>Määräytymistekijät!C15</f>
        <v>126921</v>
      </c>
      <c r="D33" s="66">
        <f>'TH, VH ja SH tarvekertoimet'!O16</f>
        <v>1.0316163746130516</v>
      </c>
      <c r="E33" s="66">
        <f>'TH, VH ja SH tarvekertoimet'!P16</f>
        <v>1.2093296423712585</v>
      </c>
      <c r="F33" s="66">
        <f>'TH, VH ja SH tarvekertoimet'!Q16</f>
        <v>1.0069152772764161</v>
      </c>
      <c r="G33" s="34">
        <f>Määräytymistekijät!F15</f>
        <v>8272</v>
      </c>
      <c r="H33" s="34">
        <f>Määräytymistekijät!D15</f>
        <v>0</v>
      </c>
      <c r="I33" s="70">
        <f>Määräytymistekijät!I15</f>
        <v>0.76382676456344767</v>
      </c>
      <c r="J33" s="34">
        <f>Määräytymistekijät!J15</f>
        <v>0</v>
      </c>
      <c r="K33" s="70"/>
      <c r="L33" s="34">
        <f>Määräytymistekijät!E15</f>
        <v>0</v>
      </c>
      <c r="M33" s="68"/>
      <c r="N33" s="9"/>
    </row>
    <row r="34" spans="1:14" x14ac:dyDescent="0.35">
      <c r="A34" s="7">
        <v>10</v>
      </c>
      <c r="B34" s="69" t="s">
        <v>117</v>
      </c>
      <c r="C34" s="34">
        <f>Määräytymistekijät!C16</f>
        <v>132702</v>
      </c>
      <c r="D34" s="66">
        <f>'TH, VH ja SH tarvekertoimet'!O17</f>
        <v>1.1398415532049888</v>
      </c>
      <c r="E34" s="66">
        <f>'TH, VH ja SH tarvekertoimet'!P17</f>
        <v>1.4607952560032751</v>
      </c>
      <c r="F34" s="66">
        <f>'TH, VH ja SH tarvekertoimet'!Q17</f>
        <v>1.233871634819254</v>
      </c>
      <c r="G34" s="34">
        <f>Määräytymistekijät!F16</f>
        <v>4656</v>
      </c>
      <c r="H34" s="34">
        <f>Määräytymistekijät!D16</f>
        <v>0</v>
      </c>
      <c r="I34" s="70">
        <f>Määräytymistekijät!I16</f>
        <v>1.7352535842039383</v>
      </c>
      <c r="J34" s="34">
        <f>Määräytymistekijät!J16</f>
        <v>5927</v>
      </c>
      <c r="K34" s="70"/>
      <c r="L34" s="34">
        <f>Määräytymistekijät!E16</f>
        <v>0</v>
      </c>
      <c r="M34" s="68"/>
      <c r="N34" s="9"/>
    </row>
    <row r="35" spans="1:14" x14ac:dyDescent="0.35">
      <c r="A35" s="7">
        <v>11</v>
      </c>
      <c r="B35" s="69" t="s">
        <v>116</v>
      </c>
      <c r="C35" s="34">
        <f>Määräytymistekijät!C17</f>
        <v>248265</v>
      </c>
      <c r="D35" s="66">
        <f>'TH, VH ja SH tarvekertoimet'!O18</f>
        <v>1.1347625275384827</v>
      </c>
      <c r="E35" s="66">
        <f>'TH, VH ja SH tarvekertoimet'!P18</f>
        <v>1.266834244731017</v>
      </c>
      <c r="F35" s="66">
        <f>'TH, VH ja SH tarvekertoimet'!Q18</f>
        <v>1.2101713693702154</v>
      </c>
      <c r="G35" s="34">
        <f>Määräytymistekijät!F17</f>
        <v>7992</v>
      </c>
      <c r="H35" s="34">
        <f>Määräytymistekijät!D17</f>
        <v>0</v>
      </c>
      <c r="I35" s="70">
        <f>Määräytymistekijät!I17</f>
        <v>1.2715723008395969</v>
      </c>
      <c r="J35" s="34">
        <f>Määräytymistekijät!J17</f>
        <v>0</v>
      </c>
      <c r="K35" s="70"/>
      <c r="L35" s="34">
        <f>Määräytymistekijät!E17</f>
        <v>0</v>
      </c>
      <c r="M35" s="68"/>
      <c r="N35" s="9"/>
    </row>
    <row r="36" spans="1:14" x14ac:dyDescent="0.35">
      <c r="A36" s="7">
        <v>12</v>
      </c>
      <c r="B36" s="69" t="s">
        <v>115</v>
      </c>
      <c r="C36" s="34">
        <f>Määräytymistekijät!C18</f>
        <v>163537</v>
      </c>
      <c r="D36" s="66">
        <f>'TH, VH ja SH tarvekertoimet'!O19</f>
        <v>1.1932711966750744</v>
      </c>
      <c r="E36" s="66">
        <f>'TH, VH ja SH tarvekertoimet'!P19</f>
        <v>1.3490092643083493</v>
      </c>
      <c r="F36" s="66">
        <f>'TH, VH ja SH tarvekertoimet'!Q19</f>
        <v>1.2897024089925568</v>
      </c>
      <c r="G36" s="34">
        <f>Määräytymistekijät!F18</f>
        <v>6557</v>
      </c>
      <c r="H36" s="34">
        <f>Määräytymistekijät!D18</f>
        <v>0</v>
      </c>
      <c r="I36" s="70">
        <f>Määräytymistekijät!I18</f>
        <v>2.0913778753164851</v>
      </c>
      <c r="J36" s="34">
        <f>Määräytymistekijät!J18</f>
        <v>0</v>
      </c>
      <c r="K36" s="70"/>
      <c r="L36" s="34">
        <f>Määräytymistekijät!E18</f>
        <v>0</v>
      </c>
      <c r="M36" s="68"/>
      <c r="N36" s="9"/>
    </row>
    <row r="37" spans="1:14" x14ac:dyDescent="0.35">
      <c r="A37" s="7">
        <v>13</v>
      </c>
      <c r="B37" s="69" t="s">
        <v>114</v>
      </c>
      <c r="C37" s="34">
        <f>Määräytymistekijät!C19</f>
        <v>272617</v>
      </c>
      <c r="D37" s="66">
        <f>'TH, VH ja SH tarvekertoimet'!O20</f>
        <v>0.99188400975907376</v>
      </c>
      <c r="E37" s="66">
        <f>'TH, VH ja SH tarvekertoimet'!P20</f>
        <v>1.0263017319289358</v>
      </c>
      <c r="F37" s="66">
        <f>'TH, VH ja SH tarvekertoimet'!Q20</f>
        <v>1.043675276079814</v>
      </c>
      <c r="G37" s="34">
        <f>Määräytymistekijät!F19</f>
        <v>9833</v>
      </c>
      <c r="H37" s="34">
        <f>Määräytymistekijät!D19</f>
        <v>0</v>
      </c>
      <c r="I37" s="70">
        <f>Määräytymistekijät!I19</f>
        <v>1.0710577562453651</v>
      </c>
      <c r="J37" s="34">
        <f>Määräytymistekijät!J19</f>
        <v>0</v>
      </c>
      <c r="K37" s="70"/>
      <c r="L37" s="34">
        <f>Määräytymistekijät!E19</f>
        <v>0</v>
      </c>
      <c r="M37" s="68"/>
      <c r="N37" s="9"/>
    </row>
    <row r="38" spans="1:14" x14ac:dyDescent="0.35">
      <c r="A38" s="7">
        <v>14</v>
      </c>
      <c r="B38" s="69" t="s">
        <v>130</v>
      </c>
      <c r="C38" s="34">
        <f>Määräytymistekijät!C20</f>
        <v>192150</v>
      </c>
      <c r="D38" s="66">
        <f>'TH, VH ja SH tarvekertoimet'!O21</f>
        <v>1.0955264061352108</v>
      </c>
      <c r="E38" s="66">
        <f>'TH, VH ja SH tarvekertoimet'!P21</f>
        <v>1.2909458312390316</v>
      </c>
      <c r="F38" s="66">
        <f>'TH, VH ja SH tarvekertoimet'!Q21</f>
        <v>1.1025071439820275</v>
      </c>
      <c r="G38" s="34">
        <f>Määräytymistekijät!F20</f>
        <v>4603</v>
      </c>
      <c r="H38" s="34">
        <f>Määräytymistekijät!D20</f>
        <v>0</v>
      </c>
      <c r="I38" s="70">
        <f>Määräytymistekijät!I20</f>
        <v>1.3070095400492965</v>
      </c>
      <c r="J38" s="34">
        <f>Määräytymistekijät!J20</f>
        <v>0</v>
      </c>
      <c r="K38" s="70"/>
      <c r="L38" s="34">
        <f>Määräytymistekijät!E20</f>
        <v>0</v>
      </c>
      <c r="M38" s="68"/>
      <c r="N38" s="9"/>
    </row>
    <row r="39" spans="1:14" x14ac:dyDescent="0.35">
      <c r="A39" s="7">
        <v>15</v>
      </c>
      <c r="B39" s="69" t="s">
        <v>113</v>
      </c>
      <c r="C39" s="34">
        <f>Määräytymistekijät!C21</f>
        <v>175816</v>
      </c>
      <c r="D39" s="66">
        <f>'TH, VH ja SH tarvekertoimet'!O22</f>
        <v>0.96569204773399486</v>
      </c>
      <c r="E39" s="66">
        <f>'TH, VH ja SH tarvekertoimet'!P22</f>
        <v>0.99351765967922401</v>
      </c>
      <c r="F39" s="66">
        <f>'TH, VH ja SH tarvekertoimet'!Q22</f>
        <v>0.86238287319764817</v>
      </c>
      <c r="G39" s="34">
        <f>Määräytymistekijät!F21</f>
        <v>13113</v>
      </c>
      <c r="H39" s="34">
        <f>Määräytymistekijät!D21</f>
        <v>89085</v>
      </c>
      <c r="I39" s="70">
        <f>Määräytymistekijät!I21</f>
        <v>0.76621206366216332</v>
      </c>
      <c r="J39" s="34">
        <f>Määräytymistekijät!J21</f>
        <v>5422</v>
      </c>
      <c r="K39" s="70"/>
      <c r="L39" s="34">
        <f>Määräytymistekijät!E21</f>
        <v>0</v>
      </c>
      <c r="M39" s="68"/>
      <c r="N39" s="9"/>
    </row>
    <row r="40" spans="1:14" x14ac:dyDescent="0.35">
      <c r="A40" s="7">
        <v>16</v>
      </c>
      <c r="B40" s="69" t="s">
        <v>112</v>
      </c>
      <c r="C40" s="34">
        <f>Määräytymistekijät!C22</f>
        <v>67988</v>
      </c>
      <c r="D40" s="66">
        <f>'TH, VH ja SH tarvekertoimet'!O23</f>
        <v>1.134835581137118</v>
      </c>
      <c r="E40" s="66">
        <f>'TH, VH ja SH tarvekertoimet'!P23</f>
        <v>1.2308654720216845</v>
      </c>
      <c r="F40" s="66">
        <f>'TH, VH ja SH tarvekertoimet'!Q23</f>
        <v>1.1556796284244606</v>
      </c>
      <c r="G40" s="34">
        <f>Määräytymistekijät!F22</f>
        <v>2139</v>
      </c>
      <c r="H40" s="34">
        <f>Määräytymistekijät!D22</f>
        <v>6149</v>
      </c>
      <c r="I40" s="70">
        <f>Määräytymistekijät!I22</f>
        <v>1.3438993585938339</v>
      </c>
      <c r="J40" s="34">
        <f>Määräytymistekijät!J22</f>
        <v>0</v>
      </c>
      <c r="K40" s="70"/>
      <c r="L40" s="34">
        <f>Määräytymistekijät!E22</f>
        <v>0</v>
      </c>
      <c r="M40" s="68"/>
      <c r="N40" s="9"/>
    </row>
    <row r="41" spans="1:14" x14ac:dyDescent="0.35">
      <c r="A41" s="7">
        <v>17</v>
      </c>
      <c r="B41" s="69" t="s">
        <v>111</v>
      </c>
      <c r="C41" s="34">
        <f>Määräytymistekijät!C23</f>
        <v>413830</v>
      </c>
      <c r="D41" s="66">
        <f>'TH, VH ja SH tarvekertoimet'!O24</f>
        <v>0.98331555771721268</v>
      </c>
      <c r="E41" s="66">
        <f>'TH, VH ja SH tarvekertoimet'!P24</f>
        <v>0.97778575910675658</v>
      </c>
      <c r="F41" s="66">
        <f>'TH, VH ja SH tarvekertoimet'!Q24</f>
        <v>1.1578990409763847</v>
      </c>
      <c r="G41" s="34">
        <f>Määräytymistekijät!F23</f>
        <v>12855</v>
      </c>
      <c r="H41" s="34">
        <f>Määräytymistekijät!D23</f>
        <v>0</v>
      </c>
      <c r="I41" s="70">
        <f>Määräytymistekijät!I23</f>
        <v>1.6197834697054365</v>
      </c>
      <c r="J41" s="34">
        <f>Määräytymistekijät!J23</f>
        <v>938</v>
      </c>
      <c r="K41" s="70"/>
      <c r="L41" s="34">
        <f>Määräytymistekijät!E23</f>
        <v>0</v>
      </c>
      <c r="M41" s="68"/>
      <c r="N41" s="9"/>
    </row>
    <row r="42" spans="1:14" x14ac:dyDescent="0.35">
      <c r="A42" s="7">
        <v>18</v>
      </c>
      <c r="B42" s="69" t="s">
        <v>110</v>
      </c>
      <c r="C42" s="34">
        <f>Määräytymistekijät!C24</f>
        <v>71664</v>
      </c>
      <c r="D42" s="66">
        <f>'TH, VH ja SH tarvekertoimet'!O25</f>
        <v>1.144353361038875</v>
      </c>
      <c r="E42" s="66">
        <f>'TH, VH ja SH tarvekertoimet'!P25</f>
        <v>1.4129863195674621</v>
      </c>
      <c r="F42" s="66">
        <f>'TH, VH ja SH tarvekertoimet'!Q25</f>
        <v>1.2933578715509371</v>
      </c>
      <c r="G42" s="34">
        <f>Määräytymistekijät!F24</f>
        <v>2237</v>
      </c>
      <c r="H42" s="34">
        <f>Määräytymistekijät!D24</f>
        <v>0</v>
      </c>
      <c r="I42" s="70">
        <f>Määräytymistekijät!I24</f>
        <v>5.1296583004205925</v>
      </c>
      <c r="J42" s="34">
        <f>Määräytymistekijät!J24</f>
        <v>0</v>
      </c>
      <c r="K42" s="70"/>
      <c r="L42" s="34">
        <f>Määräytymistekijät!E24</f>
        <v>0</v>
      </c>
      <c r="M42" s="68"/>
      <c r="N42" s="9"/>
    </row>
    <row r="43" spans="1:14" x14ac:dyDescent="0.35">
      <c r="A43" s="7">
        <v>19</v>
      </c>
      <c r="B43" s="69" t="s">
        <v>109</v>
      </c>
      <c r="C43" s="34">
        <f>Määräytymistekijät!C25</f>
        <v>176665</v>
      </c>
      <c r="D43" s="66">
        <f>'TH, VH ja SH tarvekertoimet'!O26</f>
        <v>1.1074191372136439</v>
      </c>
      <c r="E43" s="66">
        <f>'TH, VH ja SH tarvekertoimet'!P26</f>
        <v>1.2101449944130749</v>
      </c>
      <c r="F43" s="66">
        <f>'TH, VH ja SH tarvekertoimet'!Q26</f>
        <v>1.3261517927530775</v>
      </c>
      <c r="G43" s="34">
        <f>Määräytymistekijät!F25</f>
        <v>5153</v>
      </c>
      <c r="H43" s="34">
        <f>Määräytymistekijät!D25</f>
        <v>0</v>
      </c>
      <c r="I43" s="70">
        <f>Määräytymistekijät!I25</f>
        <v>9.5478057061119799</v>
      </c>
      <c r="J43" s="34">
        <f>Määräytymistekijät!J25</f>
        <v>0</v>
      </c>
      <c r="K43" s="70"/>
      <c r="L43" s="34">
        <f>Määräytymistekijät!E25</f>
        <v>1549</v>
      </c>
      <c r="M43" s="68"/>
      <c r="N43" s="9"/>
    </row>
    <row r="44" spans="1:14" x14ac:dyDescent="0.35">
      <c r="B44" s="72" t="s">
        <v>108</v>
      </c>
      <c r="C44" s="43">
        <f>SUM(C22:C43)</f>
        <v>5503664</v>
      </c>
      <c r="D44" s="73">
        <v>1</v>
      </c>
      <c r="E44" s="73">
        <v>1</v>
      </c>
      <c r="F44" s="73">
        <v>1</v>
      </c>
      <c r="G44" s="43">
        <f>SUM(G22:G43)</f>
        <v>430109</v>
      </c>
      <c r="H44" s="43">
        <f>SUM(H22:H43)</f>
        <v>252070</v>
      </c>
      <c r="I44" s="74">
        <f>Määräytymistekijät!I26</f>
        <v>1</v>
      </c>
      <c r="J44" s="43">
        <f>SUM(J22:J43)</f>
        <v>34709</v>
      </c>
      <c r="K44" s="74"/>
      <c r="L44" s="43">
        <f>SUM(L22:L43)</f>
        <v>1549</v>
      </c>
      <c r="M44" s="68"/>
      <c r="N44" s="9"/>
    </row>
    <row r="45" spans="1:14" x14ac:dyDescent="0.35">
      <c r="B45" s="18"/>
      <c r="C45" s="58"/>
      <c r="D45" s="75"/>
      <c r="E45" s="18"/>
      <c r="F45" s="75"/>
      <c r="G45" s="58"/>
      <c r="H45" s="58"/>
      <c r="I45" s="76"/>
      <c r="J45" s="26"/>
      <c r="K45" s="76"/>
      <c r="L45" s="58"/>
      <c r="M45" s="68"/>
      <c r="N45" s="68"/>
    </row>
    <row r="47" spans="1:14" x14ac:dyDescent="0.35">
      <c r="A47" s="19" t="s">
        <v>558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35">
      <c r="A48" s="239" t="s">
        <v>446</v>
      </c>
      <c r="B48" s="239" t="s">
        <v>132</v>
      </c>
      <c r="C48" s="242" t="s">
        <v>428</v>
      </c>
      <c r="D48" s="243" t="s">
        <v>486</v>
      </c>
      <c r="E48" s="243" t="s">
        <v>487</v>
      </c>
      <c r="F48" s="243" t="s">
        <v>488</v>
      </c>
      <c r="G48" s="244" t="s">
        <v>430</v>
      </c>
      <c r="H48" s="245" t="s">
        <v>427</v>
      </c>
      <c r="I48" s="245" t="s">
        <v>426</v>
      </c>
      <c r="J48" s="245" t="s">
        <v>457</v>
      </c>
      <c r="K48" s="245" t="s">
        <v>456</v>
      </c>
      <c r="L48" s="246" t="s">
        <v>503</v>
      </c>
      <c r="M48" s="253" t="s">
        <v>466</v>
      </c>
      <c r="N48" s="254" t="s">
        <v>465</v>
      </c>
    </row>
    <row r="49" spans="1:14" x14ac:dyDescent="0.35">
      <c r="A49" s="248">
        <v>31</v>
      </c>
      <c r="B49" s="30" t="s">
        <v>129</v>
      </c>
      <c r="C49" s="65">
        <f t="shared" ref="C49:C70" si="1">C22*B$17</f>
        <v>332449066.64731044</v>
      </c>
      <c r="D49" s="65">
        <f t="shared" ref="D49:D70" si="2">D22*$D$17*$C22</f>
        <v>1059246437.6918935</v>
      </c>
      <c r="E49" s="65">
        <f t="shared" ref="E49:E70" si="3">E22*C22*E$17</f>
        <v>296698198.94020849</v>
      </c>
      <c r="F49" s="65">
        <f t="shared" ref="F49:F70" si="4">F22*C22*F$17</f>
        <v>350014183.61336792</v>
      </c>
      <c r="G49" s="65">
        <f t="shared" ref="G49:H70" si="5">G22*G$17</f>
        <v>105407476.02193862</v>
      </c>
      <c r="H49" s="65">
        <f t="shared" si="5"/>
        <v>15126416.575078351</v>
      </c>
      <c r="I49" s="65">
        <f t="shared" ref="I49:I70" si="6">I22*I$17*$C22</f>
        <v>220557.01718032997</v>
      </c>
      <c r="J49" s="65">
        <f t="shared" ref="J49:J70" si="7">J22*$J$17</f>
        <v>0</v>
      </c>
      <c r="K49" s="65">
        <f t="shared" ref="K49:K70" si="8">K$17*$C22</f>
        <v>24765276.120925989</v>
      </c>
      <c r="L49" s="65">
        <f t="shared" ref="L49:L70" si="9">L$17*L22</f>
        <v>0</v>
      </c>
      <c r="M49" s="84">
        <f t="shared" ref="M49:M70" si="10">SUM(C49:L49)</f>
        <v>2183927612.6279035</v>
      </c>
      <c r="N49" s="250">
        <f t="shared" ref="N49:N71" si="11">M49/C22</f>
        <v>3324.4955437920958</v>
      </c>
    </row>
    <row r="50" spans="1:14" x14ac:dyDescent="0.35">
      <c r="A50" s="249">
        <v>32</v>
      </c>
      <c r="B50" s="81" t="s">
        <v>128</v>
      </c>
      <c r="C50" s="34">
        <f t="shared" si="1"/>
        <v>138833871.92924032</v>
      </c>
      <c r="D50" s="34">
        <f t="shared" si="2"/>
        <v>436600513.40503234</v>
      </c>
      <c r="E50" s="34">
        <f t="shared" si="3"/>
        <v>93200281.036582574</v>
      </c>
      <c r="F50" s="34">
        <f t="shared" si="4"/>
        <v>148879447.17137977</v>
      </c>
      <c r="G50" s="34">
        <f t="shared" si="5"/>
        <v>53841228.759407498</v>
      </c>
      <c r="H50" s="34">
        <f t="shared" si="5"/>
        <v>2482931.6862776214</v>
      </c>
      <c r="I50" s="34">
        <f t="shared" si="6"/>
        <v>276867.03822627635</v>
      </c>
      <c r="J50" s="34">
        <f t="shared" si="7"/>
        <v>0</v>
      </c>
      <c r="K50" s="34">
        <f t="shared" si="8"/>
        <v>10342213.343954137</v>
      </c>
      <c r="L50" s="34">
        <f t="shared" si="9"/>
        <v>0</v>
      </c>
      <c r="M50" s="84">
        <f t="shared" si="10"/>
        <v>884457354.3701005</v>
      </c>
      <c r="N50" s="251">
        <f t="shared" si="11"/>
        <v>3223.9930390838258</v>
      </c>
    </row>
    <row r="51" spans="1:14" x14ac:dyDescent="0.35">
      <c r="A51" s="249">
        <v>33</v>
      </c>
      <c r="B51" s="81" t="s">
        <v>127</v>
      </c>
      <c r="C51" s="34">
        <f t="shared" si="1"/>
        <v>239796323.51279956</v>
      </c>
      <c r="D51" s="34">
        <f t="shared" si="2"/>
        <v>728927980.40353608</v>
      </c>
      <c r="E51" s="34">
        <f t="shared" si="3"/>
        <v>176032865.70943385</v>
      </c>
      <c r="F51" s="34">
        <f t="shared" si="4"/>
        <v>234279562.38104472</v>
      </c>
      <c r="G51" s="34">
        <f t="shared" si="5"/>
        <v>64818641.597176529</v>
      </c>
      <c r="H51" s="34">
        <f t="shared" si="5"/>
        <v>23611104.067917645</v>
      </c>
      <c r="I51" s="34">
        <f t="shared" si="6"/>
        <v>4369208.8821295053</v>
      </c>
      <c r="J51" s="34">
        <f t="shared" si="7"/>
        <v>0</v>
      </c>
      <c r="K51" s="34">
        <f t="shared" si="8"/>
        <v>17863254.135339659</v>
      </c>
      <c r="L51" s="34">
        <f t="shared" si="9"/>
        <v>0</v>
      </c>
      <c r="M51" s="84">
        <f t="shared" si="10"/>
        <v>1489698940.6893773</v>
      </c>
      <c r="N51" s="251">
        <f t="shared" si="11"/>
        <v>3143.8992666045724</v>
      </c>
    </row>
    <row r="52" spans="1:14" x14ac:dyDescent="0.35">
      <c r="A52" s="249">
        <v>34</v>
      </c>
      <c r="B52" s="81" t="s">
        <v>126</v>
      </c>
      <c r="C52" s="34">
        <f t="shared" si="1"/>
        <v>49723635.441704988</v>
      </c>
      <c r="D52" s="34">
        <f t="shared" si="2"/>
        <v>172109990.16608101</v>
      </c>
      <c r="E52" s="34">
        <f t="shared" si="3"/>
        <v>53945896.052084737</v>
      </c>
      <c r="F52" s="34">
        <f t="shared" si="4"/>
        <v>55211320.591327399</v>
      </c>
      <c r="G52" s="34">
        <f t="shared" si="5"/>
        <v>5808052.8461390017</v>
      </c>
      <c r="H52" s="34">
        <f t="shared" si="5"/>
        <v>11560263.241480542</v>
      </c>
      <c r="I52" s="34">
        <f t="shared" si="6"/>
        <v>2780928.6961113689</v>
      </c>
      <c r="J52" s="34">
        <f t="shared" si="7"/>
        <v>0</v>
      </c>
      <c r="K52" s="34">
        <f t="shared" si="8"/>
        <v>3704084.8809374995</v>
      </c>
      <c r="L52" s="34">
        <f t="shared" si="9"/>
        <v>0</v>
      </c>
      <c r="M52" s="84">
        <f t="shared" si="10"/>
        <v>354844171.91586661</v>
      </c>
      <c r="N52" s="251">
        <f t="shared" si="11"/>
        <v>3611.4984826660148</v>
      </c>
    </row>
    <row r="53" spans="1:14" x14ac:dyDescent="0.35">
      <c r="A53" s="249">
        <v>35</v>
      </c>
      <c r="B53" s="81" t="s">
        <v>125</v>
      </c>
      <c r="C53" s="34">
        <f t="shared" si="1"/>
        <v>100875407.13451925</v>
      </c>
      <c r="D53" s="34">
        <f t="shared" si="2"/>
        <v>331998938.01242816</v>
      </c>
      <c r="E53" s="34">
        <f t="shared" si="3"/>
        <v>88567606.365665093</v>
      </c>
      <c r="F53" s="34">
        <f t="shared" si="4"/>
        <v>111519138.38620456</v>
      </c>
      <c r="G53" s="34">
        <f t="shared" si="5"/>
        <v>11480069.903024582</v>
      </c>
      <c r="H53" s="34">
        <f t="shared" si="5"/>
        <v>0</v>
      </c>
      <c r="I53" s="34">
        <f t="shared" si="6"/>
        <v>1717821.0240521838</v>
      </c>
      <c r="J53" s="34">
        <f t="shared" si="7"/>
        <v>0</v>
      </c>
      <c r="K53" s="34">
        <f t="shared" si="8"/>
        <v>7514556.550545237</v>
      </c>
      <c r="L53" s="34">
        <f t="shared" si="9"/>
        <v>0</v>
      </c>
      <c r="M53" s="84">
        <f t="shared" si="10"/>
        <v>653673537.37643898</v>
      </c>
      <c r="N53" s="252">
        <f t="shared" si="11"/>
        <v>3279.3535211781418</v>
      </c>
    </row>
    <row r="54" spans="1:14" x14ac:dyDescent="0.35">
      <c r="A54" s="33">
        <v>2</v>
      </c>
      <c r="B54" s="81" t="s">
        <v>124</v>
      </c>
      <c r="C54" s="34">
        <f t="shared" si="1"/>
        <v>243624761.05342382</v>
      </c>
      <c r="D54" s="34">
        <f t="shared" si="2"/>
        <v>881970262.80716908</v>
      </c>
      <c r="E54" s="34">
        <f t="shared" si="3"/>
        <v>313857304.27152807</v>
      </c>
      <c r="F54" s="34">
        <f t="shared" si="4"/>
        <v>319117729.88573331</v>
      </c>
      <c r="G54" s="34">
        <f t="shared" si="5"/>
        <v>36525127.018127963</v>
      </c>
      <c r="H54" s="34">
        <f t="shared" si="5"/>
        <v>11257356.276272465</v>
      </c>
      <c r="I54" s="34">
        <f t="shared" si="6"/>
        <v>10977994.207225861</v>
      </c>
      <c r="J54" s="34">
        <f t="shared" si="7"/>
        <v>15145837.497059552</v>
      </c>
      <c r="K54" s="34">
        <f t="shared" si="8"/>
        <v>18148447.63508819</v>
      </c>
      <c r="L54" s="34">
        <f t="shared" si="9"/>
        <v>0</v>
      </c>
      <c r="M54" s="84">
        <f t="shared" si="10"/>
        <v>1850624820.6516283</v>
      </c>
      <c r="N54" s="251">
        <f t="shared" si="11"/>
        <v>3844.2320065550657</v>
      </c>
    </row>
    <row r="55" spans="1:14" x14ac:dyDescent="0.35">
      <c r="A55" s="33">
        <v>4</v>
      </c>
      <c r="B55" s="81" t="s">
        <v>123</v>
      </c>
      <c r="C55" s="34">
        <f t="shared" si="1"/>
        <v>109016087.40926905</v>
      </c>
      <c r="D55" s="34">
        <f t="shared" si="2"/>
        <v>409409460.8243854</v>
      </c>
      <c r="E55" s="34">
        <f t="shared" si="3"/>
        <v>152579981.33253643</v>
      </c>
      <c r="F55" s="34">
        <f t="shared" si="4"/>
        <v>156531543.66392037</v>
      </c>
      <c r="G55" s="34">
        <f t="shared" si="5"/>
        <v>8242225.1602268256</v>
      </c>
      <c r="H55" s="34">
        <f t="shared" si="5"/>
        <v>0</v>
      </c>
      <c r="I55" s="34">
        <f t="shared" si="6"/>
        <v>8049873.1128366515</v>
      </c>
      <c r="J55" s="34">
        <f t="shared" si="7"/>
        <v>0</v>
      </c>
      <c r="K55" s="34">
        <f t="shared" si="8"/>
        <v>8120983.8654103884</v>
      </c>
      <c r="L55" s="34">
        <f t="shared" si="9"/>
        <v>0</v>
      </c>
      <c r="M55" s="84">
        <f t="shared" si="10"/>
        <v>851950155.36858511</v>
      </c>
      <c r="N55" s="251">
        <f t="shared" si="11"/>
        <v>3954.9065778242334</v>
      </c>
    </row>
    <row r="56" spans="1:14" x14ac:dyDescent="0.35">
      <c r="A56" s="33">
        <v>5</v>
      </c>
      <c r="B56" s="81" t="s">
        <v>122</v>
      </c>
      <c r="C56" s="34">
        <f t="shared" si="1"/>
        <v>86324308.045878142</v>
      </c>
      <c r="D56" s="34">
        <f t="shared" si="2"/>
        <v>323760020.42029864</v>
      </c>
      <c r="E56" s="34">
        <f t="shared" si="3"/>
        <v>114304463.26030438</v>
      </c>
      <c r="F56" s="34">
        <f t="shared" si="4"/>
        <v>114067836.95391153</v>
      </c>
      <c r="G56" s="34">
        <f t="shared" si="5"/>
        <v>7283221.0856317813</v>
      </c>
      <c r="H56" s="34">
        <f t="shared" si="5"/>
        <v>0</v>
      </c>
      <c r="I56" s="34">
        <f t="shared" si="6"/>
        <v>5351201.7167068562</v>
      </c>
      <c r="J56" s="34">
        <f t="shared" si="7"/>
        <v>0</v>
      </c>
      <c r="K56" s="34">
        <f t="shared" si="8"/>
        <v>6430595.0570529019</v>
      </c>
      <c r="L56" s="34">
        <f t="shared" si="9"/>
        <v>0</v>
      </c>
      <c r="M56" s="84">
        <f t="shared" si="10"/>
        <v>657521646.53978407</v>
      </c>
      <c r="N56" s="251">
        <f t="shared" si="11"/>
        <v>3854.6911162688057</v>
      </c>
    </row>
    <row r="57" spans="1:14" x14ac:dyDescent="0.35">
      <c r="A57" s="33">
        <v>6</v>
      </c>
      <c r="B57" s="81" t="s">
        <v>121</v>
      </c>
      <c r="C57" s="34">
        <f t="shared" si="1"/>
        <v>264600955.05492228</v>
      </c>
      <c r="D57" s="34">
        <f t="shared" si="2"/>
        <v>948150236.04557931</v>
      </c>
      <c r="E57" s="34">
        <f t="shared" si="3"/>
        <v>317940840.420546</v>
      </c>
      <c r="F57" s="34">
        <f t="shared" si="4"/>
        <v>325345349.4792605</v>
      </c>
      <c r="G57" s="34">
        <f t="shared" si="5"/>
        <v>25973187.819087718</v>
      </c>
      <c r="H57" s="34">
        <f t="shared" si="5"/>
        <v>0</v>
      </c>
      <c r="I57" s="34">
        <f t="shared" si="6"/>
        <v>13636175.085571934</v>
      </c>
      <c r="J57" s="34">
        <f t="shared" si="7"/>
        <v>0</v>
      </c>
      <c r="K57" s="34">
        <f t="shared" si="8"/>
        <v>19711036.580372639</v>
      </c>
      <c r="L57" s="34">
        <f t="shared" si="9"/>
        <v>0</v>
      </c>
      <c r="M57" s="84">
        <f t="shared" si="10"/>
        <v>1915357780.4853404</v>
      </c>
      <c r="N57" s="251">
        <f t="shared" si="11"/>
        <v>3663.288617974762</v>
      </c>
    </row>
    <row r="58" spans="1:14" x14ac:dyDescent="0.35">
      <c r="A58" s="33">
        <v>7</v>
      </c>
      <c r="B58" s="81" t="s">
        <v>120</v>
      </c>
      <c r="C58" s="34">
        <f t="shared" si="1"/>
        <v>104135019.3221149</v>
      </c>
      <c r="D58" s="34">
        <f t="shared" si="2"/>
        <v>403835346.72308314</v>
      </c>
      <c r="E58" s="34">
        <f t="shared" si="3"/>
        <v>144807222.62900409</v>
      </c>
      <c r="F58" s="34">
        <f t="shared" si="4"/>
        <v>143968348.77561453</v>
      </c>
      <c r="G58" s="34">
        <f t="shared" si="5"/>
        <v>11104765.491538191</v>
      </c>
      <c r="H58" s="34">
        <f t="shared" si="5"/>
        <v>0</v>
      </c>
      <c r="I58" s="34">
        <f t="shared" si="6"/>
        <v>5880820.5712053524</v>
      </c>
      <c r="J58" s="34">
        <f t="shared" si="7"/>
        <v>0</v>
      </c>
      <c r="K58" s="34">
        <f t="shared" si="8"/>
        <v>7757376.2903840067</v>
      </c>
      <c r="L58" s="34">
        <f t="shared" si="9"/>
        <v>0</v>
      </c>
      <c r="M58" s="84">
        <f t="shared" si="10"/>
        <v>821488899.80294418</v>
      </c>
      <c r="N58" s="251">
        <f t="shared" si="11"/>
        <v>3992.2481778430592</v>
      </c>
    </row>
    <row r="59" spans="1:14" x14ac:dyDescent="0.35">
      <c r="A59" s="33">
        <v>8</v>
      </c>
      <c r="B59" s="81" t="s">
        <v>119</v>
      </c>
      <c r="C59" s="34">
        <f t="shared" si="1"/>
        <v>82394656.029625997</v>
      </c>
      <c r="D59" s="34">
        <f t="shared" si="2"/>
        <v>326341865.423262</v>
      </c>
      <c r="E59" s="34">
        <f t="shared" si="3"/>
        <v>136904248.7942993</v>
      </c>
      <c r="F59" s="34">
        <f t="shared" si="4"/>
        <v>122324594.3589904</v>
      </c>
      <c r="G59" s="34">
        <f t="shared" si="5"/>
        <v>9797471.2047411241</v>
      </c>
      <c r="H59" s="34">
        <f t="shared" si="5"/>
        <v>509097.71190542314</v>
      </c>
      <c r="I59" s="34">
        <f t="shared" si="6"/>
        <v>4691856.7599851666</v>
      </c>
      <c r="J59" s="34">
        <f t="shared" si="7"/>
        <v>0</v>
      </c>
      <c r="K59" s="34">
        <f t="shared" si="8"/>
        <v>6137861.7423738083</v>
      </c>
      <c r="L59" s="34">
        <f t="shared" si="9"/>
        <v>0</v>
      </c>
      <c r="M59" s="84">
        <f t="shared" si="10"/>
        <v>689101652.02518344</v>
      </c>
      <c r="N59" s="251">
        <f t="shared" si="11"/>
        <v>4232.4991525513069</v>
      </c>
    </row>
    <row r="60" spans="1:14" x14ac:dyDescent="0.35">
      <c r="A60" s="33">
        <v>9</v>
      </c>
      <c r="B60" s="81" t="s">
        <v>118</v>
      </c>
      <c r="C60" s="34">
        <f t="shared" si="1"/>
        <v>64231212.305826105</v>
      </c>
      <c r="D60" s="34">
        <f t="shared" si="2"/>
        <v>236640681.49420133</v>
      </c>
      <c r="E60" s="34">
        <f t="shared" si="3"/>
        <v>93061877.743028626</v>
      </c>
      <c r="F60" s="34">
        <f t="shared" si="4"/>
        <v>83957375.215685934</v>
      </c>
      <c r="G60" s="34">
        <f t="shared" si="5"/>
        <v>7980766.3028674126</v>
      </c>
      <c r="H60" s="34">
        <f t="shared" si="5"/>
        <v>0</v>
      </c>
      <c r="I60" s="34">
        <f t="shared" si="6"/>
        <v>5482142.3286144668</v>
      </c>
      <c r="J60" s="34">
        <f t="shared" si="7"/>
        <v>0</v>
      </c>
      <c r="K60" s="34">
        <f t="shared" si="8"/>
        <v>4784804.2540096929</v>
      </c>
      <c r="L60" s="34">
        <f t="shared" si="9"/>
        <v>0</v>
      </c>
      <c r="M60" s="84">
        <f t="shared" si="10"/>
        <v>496138859.64423352</v>
      </c>
      <c r="N60" s="251">
        <f t="shared" si="11"/>
        <v>3909.0367996173486</v>
      </c>
    </row>
    <row r="61" spans="1:14" x14ac:dyDescent="0.35">
      <c r="A61" s="33">
        <v>10</v>
      </c>
      <c r="B61" s="81" t="s">
        <v>117</v>
      </c>
      <c r="C61" s="34">
        <f t="shared" si="1"/>
        <v>67156816.723849773</v>
      </c>
      <c r="D61" s="34">
        <f t="shared" si="2"/>
        <v>273375536.74393147</v>
      </c>
      <c r="E61" s="34">
        <f t="shared" si="3"/>
        <v>117533168.97949937</v>
      </c>
      <c r="F61" s="34">
        <f t="shared" si="4"/>
        <v>107567205.46103698</v>
      </c>
      <c r="G61" s="34">
        <f t="shared" si="5"/>
        <v>4492075.4238576731</v>
      </c>
      <c r="H61" s="34">
        <f t="shared" si="5"/>
        <v>0</v>
      </c>
      <c r="I61" s="34">
        <f t="shared" si="6"/>
        <v>13021540.553164553</v>
      </c>
      <c r="J61" s="34">
        <f t="shared" si="7"/>
        <v>4003629.4195465152</v>
      </c>
      <c r="K61" s="34">
        <f t="shared" si="8"/>
        <v>5002742.6045776056</v>
      </c>
      <c r="L61" s="34">
        <f t="shared" si="9"/>
        <v>0</v>
      </c>
      <c r="M61" s="84">
        <f t="shared" si="10"/>
        <v>592152715.909464</v>
      </c>
      <c r="N61" s="251">
        <f t="shared" si="11"/>
        <v>4462.2742378371386</v>
      </c>
    </row>
    <row r="62" spans="1:14" x14ac:dyDescent="0.35">
      <c r="A62" s="33">
        <v>11</v>
      </c>
      <c r="B62" s="81" t="s">
        <v>116</v>
      </c>
      <c r="C62" s="34">
        <f t="shared" si="1"/>
        <v>125640058.95876899</v>
      </c>
      <c r="D62" s="34">
        <f t="shared" si="2"/>
        <v>509164573.55576557</v>
      </c>
      <c r="E62" s="34">
        <f t="shared" si="3"/>
        <v>190690439.69355872</v>
      </c>
      <c r="F62" s="34">
        <f t="shared" si="4"/>
        <v>197376211.63274804</v>
      </c>
      <c r="G62" s="34">
        <f t="shared" si="5"/>
        <v>7710624.3100237381</v>
      </c>
      <c r="H62" s="34">
        <f t="shared" si="5"/>
        <v>0</v>
      </c>
      <c r="I62" s="34">
        <f t="shared" si="6"/>
        <v>17851655.860528663</v>
      </c>
      <c r="J62" s="34">
        <f t="shared" si="7"/>
        <v>0</v>
      </c>
      <c r="K62" s="34">
        <f t="shared" si="8"/>
        <v>9359360.768680647</v>
      </c>
      <c r="L62" s="34">
        <f t="shared" si="9"/>
        <v>0</v>
      </c>
      <c r="M62" s="84">
        <f t="shared" si="10"/>
        <v>1057792924.7800745</v>
      </c>
      <c r="N62" s="251">
        <f t="shared" si="11"/>
        <v>4260.7412433491409</v>
      </c>
    </row>
    <row r="63" spans="1:14" x14ac:dyDescent="0.35">
      <c r="A63" s="33">
        <v>12</v>
      </c>
      <c r="B63" s="81" t="s">
        <v>115</v>
      </c>
      <c r="C63" s="34">
        <f t="shared" si="1"/>
        <v>82761558.503777027</v>
      </c>
      <c r="D63" s="34">
        <f t="shared" si="2"/>
        <v>352689783.48688626</v>
      </c>
      <c r="E63" s="34">
        <f t="shared" si="3"/>
        <v>133759484.57471576</v>
      </c>
      <c r="F63" s="34">
        <f t="shared" si="4"/>
        <v>138560031.97193167</v>
      </c>
      <c r="G63" s="34">
        <f t="shared" si="5"/>
        <v>6326146.5966999056</v>
      </c>
      <c r="H63" s="34">
        <f t="shared" si="5"/>
        <v>0</v>
      </c>
      <c r="I63" s="34">
        <f t="shared" si="6"/>
        <v>19340624.148708679</v>
      </c>
      <c r="J63" s="34">
        <f t="shared" si="7"/>
        <v>0</v>
      </c>
      <c r="K63" s="34">
        <f t="shared" si="8"/>
        <v>6165193.5714970976</v>
      </c>
      <c r="L63" s="34">
        <f t="shared" si="9"/>
        <v>0</v>
      </c>
      <c r="M63" s="84">
        <f t="shared" si="10"/>
        <v>739602822.85421646</v>
      </c>
      <c r="N63" s="251">
        <f t="shared" si="11"/>
        <v>4522.5412160808655</v>
      </c>
    </row>
    <row r="64" spans="1:14" x14ac:dyDescent="0.35">
      <c r="A64" s="33">
        <v>13</v>
      </c>
      <c r="B64" s="81" t="s">
        <v>114</v>
      </c>
      <c r="C64" s="34">
        <f t="shared" si="1"/>
        <v>137963933.51121876</v>
      </c>
      <c r="D64" s="34">
        <f t="shared" si="2"/>
        <v>488710329.53939533</v>
      </c>
      <c r="E64" s="34">
        <f t="shared" si="3"/>
        <v>169637406.42147189</v>
      </c>
      <c r="F64" s="34">
        <f t="shared" si="4"/>
        <v>186917845.72833523</v>
      </c>
      <c r="G64" s="34">
        <f t="shared" si="5"/>
        <v>9486807.9129708968</v>
      </c>
      <c r="H64" s="34">
        <f t="shared" si="5"/>
        <v>0</v>
      </c>
      <c r="I64" s="34">
        <f t="shared" si="6"/>
        <v>16511547.348328819</v>
      </c>
      <c r="J64" s="34">
        <f t="shared" si="7"/>
        <v>0</v>
      </c>
      <c r="K64" s="34">
        <f t="shared" si="8"/>
        <v>10277408.634625951</v>
      </c>
      <c r="L64" s="34">
        <f t="shared" si="9"/>
        <v>0</v>
      </c>
      <c r="M64" s="84">
        <f t="shared" si="10"/>
        <v>1019505279.0963469</v>
      </c>
      <c r="N64" s="251">
        <f t="shared" si="11"/>
        <v>3739.6981079549214</v>
      </c>
    </row>
    <row r="65" spans="1:14" x14ac:dyDescent="0.35">
      <c r="A65" s="33">
        <v>14</v>
      </c>
      <c r="B65" s="81" t="s">
        <v>130</v>
      </c>
      <c r="C65" s="34">
        <f t="shared" si="1"/>
        <v>97241807.459478632</v>
      </c>
      <c r="D65" s="34">
        <f t="shared" si="2"/>
        <v>380452930.84025335</v>
      </c>
      <c r="E65" s="34">
        <f t="shared" si="3"/>
        <v>150397991.34902468</v>
      </c>
      <c r="F65" s="34">
        <f t="shared" si="4"/>
        <v>139172759.45826572</v>
      </c>
      <c r="G65" s="34">
        <f t="shared" si="5"/>
        <v>4440941.403783692</v>
      </c>
      <c r="H65" s="34">
        <f t="shared" si="5"/>
        <v>0</v>
      </c>
      <c r="I65" s="34">
        <f t="shared" si="6"/>
        <v>14201724.900310125</v>
      </c>
      <c r="J65" s="34">
        <f t="shared" si="7"/>
        <v>0</v>
      </c>
      <c r="K65" s="34">
        <f t="shared" si="8"/>
        <v>7243877.1945380392</v>
      </c>
      <c r="L65" s="34">
        <f t="shared" si="9"/>
        <v>0</v>
      </c>
      <c r="M65" s="84">
        <f t="shared" si="10"/>
        <v>793152032.60565412</v>
      </c>
      <c r="N65" s="251">
        <f t="shared" si="11"/>
        <v>4127.775345332574</v>
      </c>
    </row>
    <row r="66" spans="1:14" x14ac:dyDescent="0.35">
      <c r="A66" s="33">
        <v>15</v>
      </c>
      <c r="B66" s="81" t="s">
        <v>113</v>
      </c>
      <c r="C66" s="34">
        <f t="shared" si="1"/>
        <v>88975621.234950274</v>
      </c>
      <c r="D66" s="34">
        <f t="shared" si="2"/>
        <v>306856088.97004467</v>
      </c>
      <c r="E66" s="34">
        <f t="shared" si="3"/>
        <v>105907718.89675212</v>
      </c>
      <c r="F66" s="34">
        <f t="shared" si="4"/>
        <v>99607251.205290407</v>
      </c>
      <c r="G66" s="34">
        <f t="shared" si="5"/>
        <v>12651328.400568228</v>
      </c>
      <c r="H66" s="34">
        <f t="shared" si="5"/>
        <v>36663677.983099937</v>
      </c>
      <c r="I66" s="34">
        <f t="shared" si="6"/>
        <v>7617795.8539244179</v>
      </c>
      <c r="J66" s="34">
        <f t="shared" si="7"/>
        <v>3662506.9533965252</v>
      </c>
      <c r="K66" s="34">
        <f t="shared" si="8"/>
        <v>6628100.5091589894</v>
      </c>
      <c r="L66" s="34">
        <f t="shared" si="9"/>
        <v>0</v>
      </c>
      <c r="M66" s="84">
        <f t="shared" si="10"/>
        <v>668570090.00718558</v>
      </c>
      <c r="N66" s="251">
        <f t="shared" si="11"/>
        <v>3802.669211034181</v>
      </c>
    </row>
    <row r="67" spans="1:14" x14ac:dyDescent="0.35">
      <c r="A67" s="33">
        <v>16</v>
      </c>
      <c r="B67" s="81" t="s">
        <v>112</v>
      </c>
      <c r="C67" s="34">
        <f t="shared" si="1"/>
        <v>34406848.844939023</v>
      </c>
      <c r="D67" s="34">
        <f t="shared" si="2"/>
        <v>139444986.61099356</v>
      </c>
      <c r="E67" s="34">
        <f t="shared" si="3"/>
        <v>50738366.674405344</v>
      </c>
      <c r="F67" s="34">
        <f t="shared" si="4"/>
        <v>51618117.380443029</v>
      </c>
      <c r="G67" s="34">
        <f t="shared" si="5"/>
        <v>2063691.8667593563</v>
      </c>
      <c r="H67" s="34">
        <f t="shared" si="5"/>
        <v>2530672.457968025</v>
      </c>
      <c r="I67" s="34">
        <f t="shared" si="6"/>
        <v>5166791.8013202343</v>
      </c>
      <c r="J67" s="34">
        <f t="shared" si="7"/>
        <v>0</v>
      </c>
      <c r="K67" s="34">
        <f t="shared" si="8"/>
        <v>2563084.6874954575</v>
      </c>
      <c r="L67" s="34">
        <f t="shared" si="9"/>
        <v>0</v>
      </c>
      <c r="M67" s="84">
        <f t="shared" si="10"/>
        <v>288532560.32432401</v>
      </c>
      <c r="N67" s="251">
        <f t="shared" si="11"/>
        <v>4243.8748062058603</v>
      </c>
    </row>
    <row r="68" spans="1:14" x14ac:dyDescent="0.35">
      <c r="A68" s="33">
        <v>17</v>
      </c>
      <c r="B68" s="81" t="s">
        <v>111</v>
      </c>
      <c r="C68" s="34">
        <f t="shared" si="1"/>
        <v>209427932.24541265</v>
      </c>
      <c r="D68" s="34">
        <f t="shared" si="2"/>
        <v>735449025.22108161</v>
      </c>
      <c r="E68" s="34">
        <f t="shared" si="3"/>
        <v>245334885.08449495</v>
      </c>
      <c r="F68" s="34">
        <f t="shared" si="4"/>
        <v>314793026.12261385</v>
      </c>
      <c r="G68" s="34">
        <f t="shared" si="5"/>
        <v>12402411.850019414</v>
      </c>
      <c r="H68" s="34">
        <f t="shared" si="5"/>
        <v>0</v>
      </c>
      <c r="I68" s="34">
        <f t="shared" si="6"/>
        <v>37905382.458176732</v>
      </c>
      <c r="J68" s="34">
        <f t="shared" si="7"/>
        <v>633609.64999740699</v>
      </c>
      <c r="K68" s="34">
        <f t="shared" si="8"/>
        <v>15601008.063573649</v>
      </c>
      <c r="L68" s="34">
        <f t="shared" si="9"/>
        <v>0</v>
      </c>
      <c r="M68" s="84">
        <f t="shared" si="10"/>
        <v>1571547280.6953702</v>
      </c>
      <c r="N68" s="251">
        <f t="shared" si="11"/>
        <v>3797.5673119284975</v>
      </c>
    </row>
    <row r="69" spans="1:14" x14ac:dyDescent="0.35">
      <c r="A69" s="33">
        <v>18</v>
      </c>
      <c r="B69" s="81" t="s">
        <v>110</v>
      </c>
      <c r="C69" s="34">
        <f t="shared" si="1"/>
        <v>36267170.906979322</v>
      </c>
      <c r="D69" s="34">
        <f t="shared" si="2"/>
        <v>148217297.30416515</v>
      </c>
      <c r="E69" s="34">
        <f t="shared" si="3"/>
        <v>61394947.168027863</v>
      </c>
      <c r="F69" s="34">
        <f t="shared" si="4"/>
        <v>60890871.923769884</v>
      </c>
      <c r="G69" s="34">
        <f t="shared" si="5"/>
        <v>2158241.5642546425</v>
      </c>
      <c r="H69" s="34">
        <f t="shared" si="5"/>
        <v>0</v>
      </c>
      <c r="I69" s="34">
        <f t="shared" si="6"/>
        <v>20787938.871695329</v>
      </c>
      <c r="J69" s="34">
        <f t="shared" si="7"/>
        <v>0</v>
      </c>
      <c r="K69" s="34">
        <f t="shared" si="8"/>
        <v>2701666.4859191985</v>
      </c>
      <c r="L69" s="34">
        <f t="shared" si="9"/>
        <v>0</v>
      </c>
      <c r="M69" s="84">
        <f t="shared" si="10"/>
        <v>332418134.22481138</v>
      </c>
      <c r="N69" s="251">
        <f t="shared" si="11"/>
        <v>4638.5651683524693</v>
      </c>
    </row>
    <row r="70" spans="1:14" x14ac:dyDescent="0.35">
      <c r="A70" s="33">
        <v>19</v>
      </c>
      <c r="B70" s="81" t="s">
        <v>109</v>
      </c>
      <c r="C70" s="34">
        <f t="shared" si="1"/>
        <v>89405276.683990583</v>
      </c>
      <c r="D70" s="34">
        <f t="shared" si="2"/>
        <v>353590214.19359511</v>
      </c>
      <c r="E70" s="34">
        <f t="shared" si="3"/>
        <v>129622846.51180074</v>
      </c>
      <c r="F70" s="34">
        <f t="shared" si="4"/>
        <v>153913314.84709141</v>
      </c>
      <c r="G70" s="34">
        <f t="shared" si="5"/>
        <v>4971577.4611551957</v>
      </c>
      <c r="H70" s="34">
        <f t="shared" si="5"/>
        <v>0</v>
      </c>
      <c r="I70" s="34">
        <f t="shared" si="6"/>
        <v>95384111.763996467</v>
      </c>
      <c r="J70" s="34">
        <f t="shared" si="7"/>
        <v>0</v>
      </c>
      <c r="K70" s="34">
        <f t="shared" si="8"/>
        <v>6660107.0235392284</v>
      </c>
      <c r="L70" s="34">
        <f t="shared" si="9"/>
        <v>2697279.5199992424</v>
      </c>
      <c r="M70" s="84">
        <f t="shared" si="10"/>
        <v>836244728.00516796</v>
      </c>
      <c r="N70" s="251">
        <f t="shared" si="11"/>
        <v>4733.5053802686889</v>
      </c>
    </row>
    <row r="71" spans="1:14" x14ac:dyDescent="0.35">
      <c r="A71" s="31"/>
      <c r="B71" s="30" t="s">
        <v>108</v>
      </c>
      <c r="C71" s="32">
        <f t="shared" ref="C71:K71" si="12">SUM(C49:C70)</f>
        <v>2785252328.96</v>
      </c>
      <c r="D71" s="32">
        <f t="shared" si="12"/>
        <v>9946942499.8830624</v>
      </c>
      <c r="E71" s="32">
        <f t="shared" si="12"/>
        <v>3336918041.9089737</v>
      </c>
      <c r="F71" s="32">
        <f t="shared" si="12"/>
        <v>3615633066.2079673</v>
      </c>
      <c r="G71" s="32">
        <f t="shared" si="12"/>
        <v>414966079.99999994</v>
      </c>
      <c r="H71" s="32">
        <f t="shared" si="12"/>
        <v>103741520.00000001</v>
      </c>
      <c r="I71" s="32">
        <f t="shared" si="12"/>
        <v>311224559.99999994</v>
      </c>
      <c r="J71" s="32">
        <f t="shared" si="12"/>
        <v>23445583.52</v>
      </c>
      <c r="K71" s="32">
        <f t="shared" si="12"/>
        <v>207483040.00000003</v>
      </c>
      <c r="L71" s="32">
        <f>L70</f>
        <v>2697279.5199992424</v>
      </c>
      <c r="M71" s="84">
        <f>SUM(M49:M70)</f>
        <v>20748304000</v>
      </c>
      <c r="N71" s="250">
        <f t="shared" si="11"/>
        <v>3769.9074652813106</v>
      </c>
    </row>
    <row r="72" spans="1:14" x14ac:dyDescent="0.35">
      <c r="A72" s="33"/>
      <c r="B72" s="81" t="s">
        <v>474</v>
      </c>
      <c r="C72" s="255">
        <f t="shared" ref="C72:L72" si="13">C71/$M$71</f>
        <v>0.13424</v>
      </c>
      <c r="D72" s="255">
        <f t="shared" si="13"/>
        <v>0.47940990742583406</v>
      </c>
      <c r="E72" s="255">
        <f t="shared" si="13"/>
        <v>0.16082847262643604</v>
      </c>
      <c r="F72" s="255">
        <f t="shared" si="13"/>
        <v>0.17426161994773007</v>
      </c>
      <c r="G72" s="255">
        <f t="shared" si="13"/>
        <v>1.9999999999999997E-2</v>
      </c>
      <c r="H72" s="255">
        <f t="shared" si="13"/>
        <v>5.000000000000001E-3</v>
      </c>
      <c r="I72" s="255">
        <f t="shared" si="13"/>
        <v>1.4999999999999998E-2</v>
      </c>
      <c r="J72" s="255">
        <f t="shared" si="13"/>
        <v>1.1299999999999999E-3</v>
      </c>
      <c r="K72" s="255">
        <f t="shared" si="13"/>
        <v>1.0000000000000002E-2</v>
      </c>
      <c r="L72" s="255">
        <f t="shared" si="13"/>
        <v>1.2999999999996348E-4</v>
      </c>
      <c r="M72" s="256">
        <f>SUM('SOTE laskennallinen rahoitus'!$C72:$L72)</f>
        <v>1</v>
      </c>
      <c r="N72" s="257"/>
    </row>
    <row r="73" spans="1:14" x14ac:dyDescent="0.35">
      <c r="B73" s="18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4" spans="1:14" x14ac:dyDescent="0.35">
      <c r="A74" s="19" t="s">
        <v>559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x14ac:dyDescent="0.35">
      <c r="A75" s="239" t="s">
        <v>446</v>
      </c>
      <c r="B75" s="239" t="s">
        <v>132</v>
      </c>
      <c r="C75" s="242" t="s">
        <v>428</v>
      </c>
      <c r="D75" s="243" t="s">
        <v>486</v>
      </c>
      <c r="E75" s="243" t="s">
        <v>487</v>
      </c>
      <c r="F75" s="243" t="s">
        <v>488</v>
      </c>
      <c r="G75" s="244" t="s">
        <v>430</v>
      </c>
      <c r="H75" s="245" t="s">
        <v>427</v>
      </c>
      <c r="I75" s="245" t="s">
        <v>426</v>
      </c>
      <c r="J75" s="245" t="s">
        <v>457</v>
      </c>
      <c r="K75" s="245" t="s">
        <v>456</v>
      </c>
      <c r="L75" s="246" t="s">
        <v>503</v>
      </c>
      <c r="M75" s="253" t="s">
        <v>465</v>
      </c>
      <c r="N75" s="9"/>
    </row>
    <row r="76" spans="1:14" x14ac:dyDescent="0.35">
      <c r="A76" s="248">
        <v>31</v>
      </c>
      <c r="B76" s="30" t="s">
        <v>129</v>
      </c>
      <c r="C76" s="65">
        <f t="shared" ref="C76:L76" si="14">C49/$C22</f>
        <v>506.07237813936314</v>
      </c>
      <c r="D76" s="65">
        <f t="shared" si="14"/>
        <v>1612.4435817023282</v>
      </c>
      <c r="E76" s="65">
        <f t="shared" si="14"/>
        <v>451.650427662742</v>
      </c>
      <c r="F76" s="65">
        <f t="shared" si="14"/>
        <v>532.81097182817985</v>
      </c>
      <c r="G76" s="65">
        <f t="shared" si="14"/>
        <v>160.45709678794773</v>
      </c>
      <c r="H76" s="65">
        <f t="shared" si="14"/>
        <v>23.026268914142289</v>
      </c>
      <c r="I76" s="65">
        <f t="shared" si="14"/>
        <v>0.33574410457944648</v>
      </c>
      <c r="J76" s="65">
        <f t="shared" si="14"/>
        <v>0</v>
      </c>
      <c r="K76" s="65">
        <f t="shared" si="14"/>
        <v>37.69907465281311</v>
      </c>
      <c r="L76" s="65">
        <f t="shared" si="14"/>
        <v>0</v>
      </c>
      <c r="M76" s="32">
        <f t="shared" ref="M76:M98" si="15">M49/$C22</f>
        <v>3324.4955437920958</v>
      </c>
      <c r="N76" s="9"/>
    </row>
    <row r="77" spans="1:14" x14ac:dyDescent="0.35">
      <c r="A77" s="249">
        <v>32</v>
      </c>
      <c r="B77" s="81" t="s">
        <v>128</v>
      </c>
      <c r="C77" s="34">
        <f t="shared" ref="C77:L77" si="16">C50/$C23</f>
        <v>506.07237813936308</v>
      </c>
      <c r="D77" s="34">
        <f t="shared" si="16"/>
        <v>1591.4809336180172</v>
      </c>
      <c r="E77" s="34">
        <f t="shared" si="16"/>
        <v>339.73040737118924</v>
      </c>
      <c r="F77" s="34">
        <f t="shared" si="16"/>
        <v>542.69015795003122</v>
      </c>
      <c r="G77" s="34">
        <f t="shared" si="16"/>
        <v>196.26016548833366</v>
      </c>
      <c r="H77" s="34">
        <f t="shared" si="16"/>
        <v>9.0506958119882963</v>
      </c>
      <c r="I77" s="34">
        <f t="shared" si="16"/>
        <v>1.0092260520904159</v>
      </c>
      <c r="J77" s="34">
        <f t="shared" si="16"/>
        <v>0</v>
      </c>
      <c r="K77" s="34">
        <f t="shared" si="16"/>
        <v>37.69907465281311</v>
      </c>
      <c r="L77" s="34">
        <f t="shared" si="16"/>
        <v>0</v>
      </c>
      <c r="M77" s="82">
        <f t="shared" si="15"/>
        <v>3223.9930390838258</v>
      </c>
      <c r="N77" s="9"/>
    </row>
    <row r="78" spans="1:14" x14ac:dyDescent="0.35">
      <c r="A78" s="249">
        <v>33</v>
      </c>
      <c r="B78" s="81" t="s">
        <v>127</v>
      </c>
      <c r="C78" s="34">
        <f t="shared" ref="C78:L78" si="17">C51/$C24</f>
        <v>506.07237813936314</v>
      </c>
      <c r="D78" s="34">
        <f t="shared" si="17"/>
        <v>1538.3485081473755</v>
      </c>
      <c r="E78" s="34">
        <f t="shared" si="17"/>
        <v>371.50432364950439</v>
      </c>
      <c r="F78" s="34">
        <f t="shared" si="17"/>
        <v>494.42966241847364</v>
      </c>
      <c r="G78" s="34">
        <f t="shared" si="17"/>
        <v>136.79494172518145</v>
      </c>
      <c r="H78" s="34">
        <f t="shared" si="17"/>
        <v>49.829486170205101</v>
      </c>
      <c r="I78" s="34">
        <f t="shared" si="17"/>
        <v>9.220891701656484</v>
      </c>
      <c r="J78" s="34">
        <f t="shared" si="17"/>
        <v>0</v>
      </c>
      <c r="K78" s="34">
        <f t="shared" si="17"/>
        <v>37.69907465281311</v>
      </c>
      <c r="L78" s="34">
        <f t="shared" si="17"/>
        <v>0</v>
      </c>
      <c r="M78" s="82">
        <f t="shared" si="15"/>
        <v>3143.8992666045724</v>
      </c>
      <c r="N78" s="9"/>
    </row>
    <row r="79" spans="1:14" x14ac:dyDescent="0.35">
      <c r="A79" s="249">
        <v>34</v>
      </c>
      <c r="B79" s="81" t="s">
        <v>126</v>
      </c>
      <c r="C79" s="34">
        <f t="shared" ref="C79:L79" si="18">C52/$C25</f>
        <v>506.07237813936314</v>
      </c>
      <c r="D79" s="34">
        <f t="shared" si="18"/>
        <v>1751.6843097083174</v>
      </c>
      <c r="E79" s="34">
        <f t="shared" si="18"/>
        <v>549.04529130706874</v>
      </c>
      <c r="F79" s="34">
        <f t="shared" si="18"/>
        <v>561.9244060427809</v>
      </c>
      <c r="G79" s="34">
        <f t="shared" si="18"/>
        <v>59.112635069707103</v>
      </c>
      <c r="H79" s="34">
        <f t="shared" si="18"/>
        <v>117.65692227777538</v>
      </c>
      <c r="I79" s="34">
        <f t="shared" si="18"/>
        <v>28.303465468188257</v>
      </c>
      <c r="J79" s="34">
        <f t="shared" si="18"/>
        <v>0</v>
      </c>
      <c r="K79" s="34">
        <f t="shared" si="18"/>
        <v>37.69907465281311</v>
      </c>
      <c r="L79" s="34">
        <f t="shared" si="18"/>
        <v>0</v>
      </c>
      <c r="M79" s="82">
        <f t="shared" si="15"/>
        <v>3611.4984826660148</v>
      </c>
      <c r="N79" s="9"/>
    </row>
    <row r="80" spans="1:14" x14ac:dyDescent="0.35">
      <c r="A80" s="249">
        <v>35</v>
      </c>
      <c r="B80" s="81" t="s">
        <v>125</v>
      </c>
      <c r="C80" s="34">
        <f t="shared" ref="C80:L80" si="19">C53/$C26</f>
        <v>506.07237813936314</v>
      </c>
      <c r="D80" s="34">
        <f t="shared" si="19"/>
        <v>1665.5743641821509</v>
      </c>
      <c r="E80" s="34">
        <f t="shared" si="19"/>
        <v>444.32652568938488</v>
      </c>
      <c r="F80" s="34">
        <f t="shared" si="19"/>
        <v>559.46991615012575</v>
      </c>
      <c r="G80" s="34">
        <f t="shared" si="19"/>
        <v>57.593287026662232</v>
      </c>
      <c r="H80" s="34">
        <f t="shared" si="19"/>
        <v>0</v>
      </c>
      <c r="I80" s="34">
        <f t="shared" si="19"/>
        <v>8.6179753376420205</v>
      </c>
      <c r="J80" s="34">
        <f t="shared" si="19"/>
        <v>0</v>
      </c>
      <c r="K80" s="34">
        <f t="shared" si="19"/>
        <v>37.69907465281311</v>
      </c>
      <c r="L80" s="34">
        <f t="shared" si="19"/>
        <v>0</v>
      </c>
      <c r="M80" s="82">
        <f t="shared" si="15"/>
        <v>3279.3535211781418</v>
      </c>
      <c r="N80" s="9"/>
    </row>
    <row r="81" spans="1:14" x14ac:dyDescent="0.35">
      <c r="A81" s="33">
        <v>2</v>
      </c>
      <c r="B81" s="81" t="s">
        <v>124</v>
      </c>
      <c r="C81" s="34">
        <f t="shared" ref="C81:L81" si="20">C54/$C27</f>
        <v>506.07237813936314</v>
      </c>
      <c r="D81" s="34">
        <f t="shared" si="20"/>
        <v>1832.0830215166277</v>
      </c>
      <c r="E81" s="34">
        <f t="shared" si="20"/>
        <v>651.96374819335995</v>
      </c>
      <c r="F81" s="34">
        <f t="shared" si="20"/>
        <v>662.89102869266151</v>
      </c>
      <c r="G81" s="34">
        <f t="shared" si="20"/>
        <v>75.872246367654469</v>
      </c>
      <c r="H81" s="34">
        <f t="shared" si="20"/>
        <v>23.384474704711987</v>
      </c>
      <c r="I81" s="34">
        <f t="shared" si="20"/>
        <v>22.804166586468845</v>
      </c>
      <c r="J81" s="34">
        <f t="shared" si="20"/>
        <v>31.461867701405168</v>
      </c>
      <c r="K81" s="34">
        <f t="shared" si="20"/>
        <v>37.69907465281311</v>
      </c>
      <c r="L81" s="34">
        <f t="shared" si="20"/>
        <v>0</v>
      </c>
      <c r="M81" s="82">
        <f t="shared" si="15"/>
        <v>3844.2320065550657</v>
      </c>
      <c r="N81" s="9"/>
    </row>
    <row r="82" spans="1:14" x14ac:dyDescent="0.35">
      <c r="A82" s="33">
        <v>4</v>
      </c>
      <c r="B82" s="81" t="s">
        <v>123</v>
      </c>
      <c r="C82" s="34">
        <f t="shared" ref="C82:L82" si="21">C55/$C28</f>
        <v>506.07237813936314</v>
      </c>
      <c r="D82" s="34">
        <f t="shared" si="21"/>
        <v>1900.5527018623752</v>
      </c>
      <c r="E82" s="34">
        <f t="shared" si="21"/>
        <v>708.30384619775884</v>
      </c>
      <c r="F82" s="34">
        <f t="shared" si="21"/>
        <v>726.6477126300756</v>
      </c>
      <c r="G82" s="34">
        <f t="shared" si="21"/>
        <v>38.261898652963687</v>
      </c>
      <c r="H82" s="34">
        <f t="shared" si="21"/>
        <v>0</v>
      </c>
      <c r="I82" s="34">
        <f t="shared" si="21"/>
        <v>37.368965688884074</v>
      </c>
      <c r="J82" s="34">
        <f t="shared" si="21"/>
        <v>0</v>
      </c>
      <c r="K82" s="34">
        <f t="shared" si="21"/>
        <v>37.69907465281311</v>
      </c>
      <c r="L82" s="34">
        <f t="shared" si="21"/>
        <v>0</v>
      </c>
      <c r="M82" s="82">
        <f t="shared" si="15"/>
        <v>3954.9065778242334</v>
      </c>
      <c r="N82" s="9"/>
    </row>
    <row r="83" spans="1:14" x14ac:dyDescent="0.35">
      <c r="A83" s="33">
        <v>5</v>
      </c>
      <c r="B83" s="81" t="s">
        <v>122</v>
      </c>
      <c r="C83" s="34">
        <f t="shared" ref="C83:L83" si="22">C56/$C29</f>
        <v>506.07237813936314</v>
      </c>
      <c r="D83" s="34">
        <f t="shared" si="22"/>
        <v>1898.0285760700367</v>
      </c>
      <c r="E83" s="34">
        <f t="shared" si="22"/>
        <v>670.10478118564856</v>
      </c>
      <c r="F83" s="34">
        <f t="shared" si="22"/>
        <v>668.71757009392547</v>
      </c>
      <c r="G83" s="34">
        <f t="shared" si="22"/>
        <v>42.697556444490061</v>
      </c>
      <c r="H83" s="34">
        <f t="shared" si="22"/>
        <v>0</v>
      </c>
      <c r="I83" s="34">
        <f t="shared" si="22"/>
        <v>31.371179682529625</v>
      </c>
      <c r="J83" s="34">
        <f t="shared" si="22"/>
        <v>0</v>
      </c>
      <c r="K83" s="34">
        <f t="shared" si="22"/>
        <v>37.69907465281311</v>
      </c>
      <c r="L83" s="34">
        <f t="shared" si="22"/>
        <v>0</v>
      </c>
      <c r="M83" s="82">
        <f t="shared" si="15"/>
        <v>3854.6911162688057</v>
      </c>
      <c r="N83" s="9"/>
    </row>
    <row r="84" spans="1:14" x14ac:dyDescent="0.35">
      <c r="A84" s="33">
        <v>6</v>
      </c>
      <c r="B84" s="81" t="s">
        <v>121</v>
      </c>
      <c r="C84" s="34">
        <f t="shared" ref="C84:L84" si="23">C57/$C30</f>
        <v>506.07237813936314</v>
      </c>
      <c r="D84" s="34">
        <f t="shared" si="23"/>
        <v>1813.4199277148778</v>
      </c>
      <c r="E84" s="34">
        <f t="shared" si="23"/>
        <v>608.08955578356017</v>
      </c>
      <c r="F84" s="34">
        <f t="shared" si="23"/>
        <v>622.25132442691336</v>
      </c>
      <c r="G84" s="34">
        <f t="shared" si="23"/>
        <v>49.675984445096731</v>
      </c>
      <c r="H84" s="34">
        <f t="shared" si="23"/>
        <v>0</v>
      </c>
      <c r="I84" s="34">
        <f t="shared" si="23"/>
        <v>26.080372812137917</v>
      </c>
      <c r="J84" s="34">
        <f t="shared" si="23"/>
        <v>0</v>
      </c>
      <c r="K84" s="34">
        <f t="shared" si="23"/>
        <v>37.69907465281311</v>
      </c>
      <c r="L84" s="34">
        <f t="shared" si="23"/>
        <v>0</v>
      </c>
      <c r="M84" s="82">
        <f t="shared" si="15"/>
        <v>3663.288617974762</v>
      </c>
      <c r="N84" s="9"/>
    </row>
    <row r="85" spans="1:14" x14ac:dyDescent="0.35">
      <c r="A85" s="33">
        <v>7</v>
      </c>
      <c r="B85" s="81" t="s">
        <v>120</v>
      </c>
      <c r="C85" s="34">
        <f t="shared" ref="C85:L85" si="24">C58/$C31</f>
        <v>506.0723781393632</v>
      </c>
      <c r="D85" s="34">
        <f t="shared" si="24"/>
        <v>1962.5474275922415</v>
      </c>
      <c r="E85" s="34">
        <f t="shared" si="24"/>
        <v>703.72998444389191</v>
      </c>
      <c r="F85" s="34">
        <f t="shared" si="24"/>
        <v>699.65324936757133</v>
      </c>
      <c r="G85" s="34">
        <f t="shared" si="24"/>
        <v>53.966620619709246</v>
      </c>
      <c r="H85" s="34">
        <f t="shared" si="24"/>
        <v>0</v>
      </c>
      <c r="I85" s="34">
        <f t="shared" si="24"/>
        <v>28.579443027469139</v>
      </c>
      <c r="J85" s="34">
        <f t="shared" si="24"/>
        <v>0</v>
      </c>
      <c r="K85" s="34">
        <f t="shared" si="24"/>
        <v>37.69907465281311</v>
      </c>
      <c r="L85" s="34">
        <f t="shared" si="24"/>
        <v>0</v>
      </c>
      <c r="M85" s="82">
        <f t="shared" si="15"/>
        <v>3992.2481778430592</v>
      </c>
      <c r="N85" s="9"/>
    </row>
    <row r="86" spans="1:14" x14ac:dyDescent="0.35">
      <c r="A86" s="33">
        <v>8</v>
      </c>
      <c r="B86" s="81" t="s">
        <v>119</v>
      </c>
      <c r="C86" s="34">
        <f t="shared" ref="C86:L86" si="25">C59/$C32</f>
        <v>506.0723781393632</v>
      </c>
      <c r="D86" s="34">
        <f t="shared" si="25"/>
        <v>2004.4091677717981</v>
      </c>
      <c r="E86" s="34">
        <f t="shared" si="25"/>
        <v>840.87320832800594</v>
      </c>
      <c r="F86" s="34">
        <f t="shared" si="25"/>
        <v>751.32419206809323</v>
      </c>
      <c r="G86" s="34">
        <f t="shared" si="25"/>
        <v>60.176591435159104</v>
      </c>
      <c r="H86" s="34">
        <f t="shared" si="25"/>
        <v>3.1269053380919289</v>
      </c>
      <c r="I86" s="34">
        <f t="shared" si="25"/>
        <v>28.817634817981272</v>
      </c>
      <c r="J86" s="34">
        <f t="shared" si="25"/>
        <v>0</v>
      </c>
      <c r="K86" s="34">
        <f t="shared" si="25"/>
        <v>37.69907465281311</v>
      </c>
      <c r="L86" s="34">
        <f t="shared" si="25"/>
        <v>0</v>
      </c>
      <c r="M86" s="82">
        <f t="shared" si="15"/>
        <v>4232.4991525513069</v>
      </c>
      <c r="N86" s="9"/>
    </row>
    <row r="87" spans="1:14" x14ac:dyDescent="0.35">
      <c r="A87" s="33">
        <v>9</v>
      </c>
      <c r="B87" s="81" t="s">
        <v>118</v>
      </c>
      <c r="C87" s="34">
        <f t="shared" ref="C87:L87" si="26">C60/$C33</f>
        <v>506.07237813936308</v>
      </c>
      <c r="D87" s="34">
        <f t="shared" si="26"/>
        <v>1864.4722425304035</v>
      </c>
      <c r="E87" s="34">
        <f t="shared" si="26"/>
        <v>733.22679259561949</v>
      </c>
      <c r="F87" s="34">
        <f t="shared" si="26"/>
        <v>661.49317461795863</v>
      </c>
      <c r="G87" s="34">
        <f t="shared" si="26"/>
        <v>62.879793752550107</v>
      </c>
      <c r="H87" s="34">
        <f t="shared" si="26"/>
        <v>0</v>
      </c>
      <c r="I87" s="34">
        <f t="shared" si="26"/>
        <v>43.193343328641177</v>
      </c>
      <c r="J87" s="34">
        <f t="shared" si="26"/>
        <v>0</v>
      </c>
      <c r="K87" s="34">
        <f t="shared" si="26"/>
        <v>37.69907465281311</v>
      </c>
      <c r="L87" s="34">
        <f t="shared" si="26"/>
        <v>0</v>
      </c>
      <c r="M87" s="82">
        <f t="shared" si="15"/>
        <v>3909.0367996173486</v>
      </c>
      <c r="N87" s="9"/>
    </row>
    <row r="88" spans="1:14" x14ac:dyDescent="0.35">
      <c r="A88" s="33">
        <v>10</v>
      </c>
      <c r="B88" s="81" t="s">
        <v>117</v>
      </c>
      <c r="C88" s="34">
        <f t="shared" ref="C88:L88" si="27">C61/$C34</f>
        <v>506.0723781393632</v>
      </c>
      <c r="D88" s="34">
        <f t="shared" si="27"/>
        <v>2060.0709615825795</v>
      </c>
      <c r="E88" s="34">
        <f t="shared" si="27"/>
        <v>885.69252143524113</v>
      </c>
      <c r="F88" s="34">
        <f t="shared" si="27"/>
        <v>810.5921950011076</v>
      </c>
      <c r="G88" s="34">
        <f t="shared" si="27"/>
        <v>33.850849451083427</v>
      </c>
      <c r="H88" s="34">
        <f t="shared" si="27"/>
        <v>0</v>
      </c>
      <c r="I88" s="34">
        <f t="shared" si="27"/>
        <v>98.126181618698681</v>
      </c>
      <c r="J88" s="34">
        <f t="shared" si="27"/>
        <v>30.170075956251715</v>
      </c>
      <c r="K88" s="34">
        <f t="shared" si="27"/>
        <v>37.69907465281311</v>
      </c>
      <c r="L88" s="34">
        <f t="shared" si="27"/>
        <v>0</v>
      </c>
      <c r="M88" s="82">
        <f t="shared" si="15"/>
        <v>4462.2742378371386</v>
      </c>
      <c r="N88" s="9"/>
    </row>
    <row r="89" spans="1:14" x14ac:dyDescent="0.35">
      <c r="A89" s="33">
        <v>11</v>
      </c>
      <c r="B89" s="81" t="s">
        <v>116</v>
      </c>
      <c r="C89" s="34">
        <f t="shared" ref="C89:L89" si="28">C62/$C35</f>
        <v>506.07237813936314</v>
      </c>
      <c r="D89" s="34">
        <f t="shared" si="28"/>
        <v>2050.8914811019094</v>
      </c>
      <c r="E89" s="34">
        <f t="shared" si="28"/>
        <v>768.09231947136618</v>
      </c>
      <c r="F89" s="34">
        <f t="shared" si="28"/>
        <v>795.02230130202827</v>
      </c>
      <c r="G89" s="34">
        <f t="shared" si="28"/>
        <v>31.058040037958385</v>
      </c>
      <c r="H89" s="34">
        <f t="shared" si="28"/>
        <v>0</v>
      </c>
      <c r="I89" s="34">
        <f t="shared" si="28"/>
        <v>71.905648643701937</v>
      </c>
      <c r="J89" s="34">
        <f t="shared" si="28"/>
        <v>0</v>
      </c>
      <c r="K89" s="34">
        <f t="shared" si="28"/>
        <v>37.69907465281311</v>
      </c>
      <c r="L89" s="34">
        <f t="shared" si="28"/>
        <v>0</v>
      </c>
      <c r="M89" s="82">
        <f t="shared" si="15"/>
        <v>4260.7412433491409</v>
      </c>
      <c r="N89" s="9"/>
    </row>
    <row r="90" spans="1:14" x14ac:dyDescent="0.35">
      <c r="A90" s="33">
        <v>12</v>
      </c>
      <c r="B90" s="81" t="s">
        <v>115</v>
      </c>
      <c r="C90" s="34">
        <f t="shared" ref="C90:L90" si="29">C63/$C36</f>
        <v>506.07237813936314</v>
      </c>
      <c r="D90" s="34">
        <f t="shared" si="29"/>
        <v>2156.6360119537858</v>
      </c>
      <c r="E90" s="34">
        <f t="shared" si="29"/>
        <v>817.91572900759923</v>
      </c>
      <c r="F90" s="34">
        <f t="shared" si="29"/>
        <v>847.27023225283369</v>
      </c>
      <c r="G90" s="34">
        <f t="shared" si="29"/>
        <v>38.683274101273142</v>
      </c>
      <c r="H90" s="34">
        <f t="shared" si="29"/>
        <v>0</v>
      </c>
      <c r="I90" s="34">
        <f t="shared" si="29"/>
        <v>118.26451597319677</v>
      </c>
      <c r="J90" s="34">
        <f t="shared" si="29"/>
        <v>0</v>
      </c>
      <c r="K90" s="34">
        <f t="shared" si="29"/>
        <v>37.69907465281311</v>
      </c>
      <c r="L90" s="34">
        <f t="shared" si="29"/>
        <v>0</v>
      </c>
      <c r="M90" s="82">
        <f t="shared" si="15"/>
        <v>4522.5412160808655</v>
      </c>
      <c r="N90" s="9"/>
    </row>
    <row r="91" spans="1:14" x14ac:dyDescent="0.35">
      <c r="A91" s="33">
        <v>13</v>
      </c>
      <c r="B91" s="81" t="s">
        <v>114</v>
      </c>
      <c r="C91" s="34">
        <f t="shared" ref="C91:L91" si="30">C64/$C37</f>
        <v>506.07237813936314</v>
      </c>
      <c r="D91" s="34">
        <f t="shared" si="30"/>
        <v>1792.6627082661585</v>
      </c>
      <c r="E91" s="34">
        <f t="shared" si="30"/>
        <v>622.25542215442135</v>
      </c>
      <c r="F91" s="34">
        <f t="shared" si="30"/>
        <v>685.6426625204416</v>
      </c>
      <c r="G91" s="34">
        <f t="shared" si="30"/>
        <v>34.799032756471156</v>
      </c>
      <c r="H91" s="34">
        <f t="shared" si="30"/>
        <v>0</v>
      </c>
      <c r="I91" s="34">
        <f t="shared" si="30"/>
        <v>60.566829465252788</v>
      </c>
      <c r="J91" s="34">
        <f t="shared" si="30"/>
        <v>0</v>
      </c>
      <c r="K91" s="34">
        <f t="shared" si="30"/>
        <v>37.69907465281311</v>
      </c>
      <c r="L91" s="34">
        <f t="shared" si="30"/>
        <v>0</v>
      </c>
      <c r="M91" s="82">
        <f t="shared" si="15"/>
        <v>3739.6981079549214</v>
      </c>
      <c r="N91" s="9"/>
    </row>
    <row r="92" spans="1:14" x14ac:dyDescent="0.35">
      <c r="A92" s="33">
        <v>14</v>
      </c>
      <c r="B92" s="81" t="s">
        <v>130</v>
      </c>
      <c r="C92" s="34">
        <f t="shared" ref="C92:L92" si="31">C65/$C38</f>
        <v>506.07237813936314</v>
      </c>
      <c r="D92" s="34">
        <f t="shared" si="31"/>
        <v>1979.9788230041809</v>
      </c>
      <c r="E92" s="34">
        <f t="shared" si="31"/>
        <v>782.7113783451714</v>
      </c>
      <c r="F92" s="34">
        <f t="shared" si="31"/>
        <v>724.29226884343336</v>
      </c>
      <c r="G92" s="34">
        <f t="shared" si="31"/>
        <v>23.111847014226864</v>
      </c>
      <c r="H92" s="34">
        <f t="shared" si="31"/>
        <v>0</v>
      </c>
      <c r="I92" s="34">
        <f t="shared" si="31"/>
        <v>73.90957533338603</v>
      </c>
      <c r="J92" s="34">
        <f t="shared" si="31"/>
        <v>0</v>
      </c>
      <c r="K92" s="34">
        <f t="shared" si="31"/>
        <v>37.69907465281311</v>
      </c>
      <c r="L92" s="34">
        <f t="shared" si="31"/>
        <v>0</v>
      </c>
      <c r="M92" s="82">
        <f t="shared" si="15"/>
        <v>4127.775345332574</v>
      </c>
      <c r="N92" s="9"/>
    </row>
    <row r="93" spans="1:14" x14ac:dyDescent="0.35">
      <c r="A93" s="33">
        <v>15</v>
      </c>
      <c r="B93" s="81" t="s">
        <v>113</v>
      </c>
      <c r="C93" s="34">
        <f t="shared" ref="C93:L93" si="32">C66/$C39</f>
        <v>506.07237813936314</v>
      </c>
      <c r="D93" s="34">
        <f t="shared" si="32"/>
        <v>1745.3251636372381</v>
      </c>
      <c r="E93" s="34">
        <f t="shared" si="32"/>
        <v>602.37816180980178</v>
      </c>
      <c r="F93" s="34">
        <f t="shared" si="32"/>
        <v>566.54258546031315</v>
      </c>
      <c r="G93" s="34">
        <f t="shared" si="32"/>
        <v>71.95777631483044</v>
      </c>
      <c r="H93" s="34">
        <f t="shared" si="32"/>
        <v>208.53436537687091</v>
      </c>
      <c r="I93" s="34">
        <f t="shared" si="32"/>
        <v>43.328228681828833</v>
      </c>
      <c r="J93" s="34">
        <f t="shared" si="32"/>
        <v>20.831476961121428</v>
      </c>
      <c r="K93" s="34">
        <f t="shared" si="32"/>
        <v>37.69907465281311</v>
      </c>
      <c r="L93" s="34">
        <f t="shared" si="32"/>
        <v>0</v>
      </c>
      <c r="M93" s="82">
        <f t="shared" si="15"/>
        <v>3802.669211034181</v>
      </c>
      <c r="N93" s="9"/>
    </row>
    <row r="94" spans="1:14" x14ac:dyDescent="0.35">
      <c r="A94" s="33">
        <v>16</v>
      </c>
      <c r="B94" s="81" t="s">
        <v>112</v>
      </c>
      <c r="C94" s="34">
        <f t="shared" ref="C94:L94" si="33">C67/$C40</f>
        <v>506.0723781393632</v>
      </c>
      <c r="D94" s="34">
        <f t="shared" si="33"/>
        <v>2051.0235131345762</v>
      </c>
      <c r="E94" s="34">
        <f t="shared" si="33"/>
        <v>746.28414829683686</v>
      </c>
      <c r="F94" s="34">
        <f t="shared" si="33"/>
        <v>759.22394217278088</v>
      </c>
      <c r="G94" s="34">
        <f t="shared" si="33"/>
        <v>30.353766352287998</v>
      </c>
      <c r="H94" s="34">
        <f t="shared" si="33"/>
        <v>37.222340088957246</v>
      </c>
      <c r="I94" s="34">
        <f t="shared" si="33"/>
        <v>75.995643368244899</v>
      </c>
      <c r="J94" s="34">
        <f t="shared" si="33"/>
        <v>0</v>
      </c>
      <c r="K94" s="34">
        <f t="shared" si="33"/>
        <v>37.69907465281311</v>
      </c>
      <c r="L94" s="34">
        <f t="shared" si="33"/>
        <v>0</v>
      </c>
      <c r="M94" s="82">
        <f t="shared" si="15"/>
        <v>4243.8748062058603</v>
      </c>
      <c r="N94" s="9"/>
    </row>
    <row r="95" spans="1:14" x14ac:dyDescent="0.35">
      <c r="A95" s="33">
        <v>17</v>
      </c>
      <c r="B95" s="81" t="s">
        <v>111</v>
      </c>
      <c r="C95" s="34">
        <f t="shared" ref="C95:L95" si="34">C68/$C41</f>
        <v>506.07237813936314</v>
      </c>
      <c r="D95" s="34">
        <f t="shared" si="34"/>
        <v>1777.1766793637039</v>
      </c>
      <c r="E95" s="34">
        <f t="shared" si="34"/>
        <v>592.83977740737726</v>
      </c>
      <c r="F95" s="34">
        <f t="shared" si="34"/>
        <v>760.68198565259615</v>
      </c>
      <c r="G95" s="34">
        <f t="shared" si="34"/>
        <v>29.96982299499653</v>
      </c>
      <c r="H95" s="34">
        <f t="shared" si="34"/>
        <v>0</v>
      </c>
      <c r="I95" s="34">
        <f t="shared" si="34"/>
        <v>91.596506918726845</v>
      </c>
      <c r="J95" s="34">
        <f t="shared" si="34"/>
        <v>1.5310867989208299</v>
      </c>
      <c r="K95" s="34">
        <f t="shared" si="34"/>
        <v>37.69907465281311</v>
      </c>
      <c r="L95" s="34">
        <f t="shared" si="34"/>
        <v>0</v>
      </c>
      <c r="M95" s="82">
        <f t="shared" si="15"/>
        <v>3797.5673119284975</v>
      </c>
      <c r="N95" s="9"/>
    </row>
    <row r="96" spans="1:14" x14ac:dyDescent="0.35">
      <c r="A96" s="33">
        <v>18</v>
      </c>
      <c r="B96" s="81" t="s">
        <v>110</v>
      </c>
      <c r="C96" s="34">
        <f t="shared" ref="C96:L96" si="35">C69/$C42</f>
        <v>506.0723781393632</v>
      </c>
      <c r="D96" s="34">
        <f t="shared" si="35"/>
        <v>2068.2252916968791</v>
      </c>
      <c r="E96" s="34">
        <f t="shared" si="35"/>
        <v>856.70555883048485</v>
      </c>
      <c r="F96" s="34">
        <f t="shared" si="35"/>
        <v>849.67168904568382</v>
      </c>
      <c r="G96" s="34">
        <f t="shared" si="35"/>
        <v>30.116119170778109</v>
      </c>
      <c r="H96" s="34">
        <f t="shared" si="35"/>
        <v>0</v>
      </c>
      <c r="I96" s="34">
        <f t="shared" si="35"/>
        <v>290.07505681646751</v>
      </c>
      <c r="J96" s="34">
        <f t="shared" si="35"/>
        <v>0</v>
      </c>
      <c r="K96" s="34">
        <f t="shared" si="35"/>
        <v>37.69907465281311</v>
      </c>
      <c r="L96" s="34">
        <f t="shared" si="35"/>
        <v>0</v>
      </c>
      <c r="M96" s="82">
        <f t="shared" si="15"/>
        <v>4638.5651683524693</v>
      </c>
      <c r="N96" s="9"/>
    </row>
    <row r="97" spans="1:14" x14ac:dyDescent="0.35">
      <c r="A97" s="33">
        <v>19</v>
      </c>
      <c r="B97" s="81" t="s">
        <v>109</v>
      </c>
      <c r="C97" s="34">
        <f t="shared" ref="C97:L97" si="36">C70/$C43</f>
        <v>506.07237813936308</v>
      </c>
      <c r="D97" s="34">
        <f t="shared" si="36"/>
        <v>2001.4729244252972</v>
      </c>
      <c r="E97" s="34">
        <f t="shared" si="36"/>
        <v>733.72114743611201</v>
      </c>
      <c r="F97" s="34">
        <f t="shared" si="36"/>
        <v>871.21566154638106</v>
      </c>
      <c r="G97" s="34">
        <f t="shared" si="36"/>
        <v>28.141269980783946</v>
      </c>
      <c r="H97" s="34">
        <f t="shared" si="36"/>
        <v>0</v>
      </c>
      <c r="I97" s="34">
        <f t="shared" si="36"/>
        <v>539.91516012790578</v>
      </c>
      <c r="J97" s="34">
        <f t="shared" si="36"/>
        <v>0</v>
      </c>
      <c r="K97" s="34">
        <f t="shared" si="36"/>
        <v>37.69907465281311</v>
      </c>
      <c r="L97" s="34">
        <f t="shared" si="36"/>
        <v>15.26776396003307</v>
      </c>
      <c r="M97" s="82">
        <f t="shared" si="15"/>
        <v>4733.5053802686889</v>
      </c>
      <c r="N97" s="9"/>
    </row>
    <row r="98" spans="1:14" x14ac:dyDescent="0.35">
      <c r="A98" s="31"/>
      <c r="B98" s="30" t="s">
        <v>108</v>
      </c>
      <c r="C98" s="32">
        <f t="shared" ref="C98:L98" si="37">C71/$C44</f>
        <v>506.07237813936314</v>
      </c>
      <c r="D98" s="32">
        <f t="shared" si="37"/>
        <v>1807.3309889344739</v>
      </c>
      <c r="E98" s="32">
        <f t="shared" si="37"/>
        <v>606.30845958419218</v>
      </c>
      <c r="F98" s="32">
        <f t="shared" si="37"/>
        <v>656.95018195296211</v>
      </c>
      <c r="G98" s="32">
        <f t="shared" si="37"/>
        <v>75.398149305626205</v>
      </c>
      <c r="H98" s="32">
        <f t="shared" si="37"/>
        <v>18.849537326406555</v>
      </c>
      <c r="I98" s="32">
        <f t="shared" si="37"/>
        <v>56.54861197921965</v>
      </c>
      <c r="J98" s="32">
        <f t="shared" si="37"/>
        <v>4.2599954357678813</v>
      </c>
      <c r="K98" s="32">
        <f t="shared" si="37"/>
        <v>37.69907465281311</v>
      </c>
      <c r="L98" s="32">
        <f t="shared" si="37"/>
        <v>0.49008797048643277</v>
      </c>
      <c r="M98" s="32">
        <f t="shared" si="15"/>
        <v>3769.9074652813106</v>
      </c>
      <c r="N98" s="9"/>
    </row>
    <row r="99" spans="1:14" x14ac:dyDescent="0.35">
      <c r="A99" s="33"/>
      <c r="B99" s="81" t="s">
        <v>474</v>
      </c>
      <c r="C99" s="247">
        <f t="shared" ref="C99:M99" si="38">C98/$M$98</f>
        <v>0.13424</v>
      </c>
      <c r="D99" s="247">
        <f t="shared" si="38"/>
        <v>0.47940990742583406</v>
      </c>
      <c r="E99" s="247">
        <f t="shared" si="38"/>
        <v>0.16082847262643604</v>
      </c>
      <c r="F99" s="247">
        <f t="shared" si="38"/>
        <v>0.17426161994773007</v>
      </c>
      <c r="G99" s="247">
        <f t="shared" si="38"/>
        <v>1.9999999999999997E-2</v>
      </c>
      <c r="H99" s="247">
        <f t="shared" si="38"/>
        <v>5.0000000000000001E-3</v>
      </c>
      <c r="I99" s="247">
        <f t="shared" si="38"/>
        <v>1.4999999999999998E-2</v>
      </c>
      <c r="J99" s="247">
        <f t="shared" si="38"/>
        <v>1.1300000000000001E-3</v>
      </c>
      <c r="K99" s="247">
        <f t="shared" si="38"/>
        <v>0.01</v>
      </c>
      <c r="L99" s="247">
        <f t="shared" si="38"/>
        <v>1.2999999999996351E-4</v>
      </c>
      <c r="M99" s="247">
        <f t="shared" si="38"/>
        <v>1</v>
      </c>
      <c r="N99" s="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129"/>
  <sheetViews>
    <sheetView zoomScale="80" zoomScaleNormal="80" workbookViewId="0"/>
  </sheetViews>
  <sheetFormatPr defaultColWidth="8.33203125" defaultRowHeight="15.5" x14ac:dyDescent="0.35"/>
  <cols>
    <col min="1" max="1" width="24.83203125" style="86" customWidth="1"/>
    <col min="2" max="2" width="21.58203125" style="86" customWidth="1"/>
    <col min="3" max="3" width="21.08203125" style="86" customWidth="1"/>
    <col min="4" max="5" width="17.83203125" style="86" customWidth="1"/>
    <col min="6" max="6" width="13.58203125" style="86" customWidth="1"/>
    <col min="7" max="7" width="14.58203125" style="86" customWidth="1"/>
    <col min="8" max="8" width="14" style="86" customWidth="1"/>
    <col min="9" max="9" width="12.08203125" style="86" customWidth="1"/>
    <col min="10" max="10" width="9.33203125" style="86" customWidth="1"/>
    <col min="11" max="11" width="13.08203125" style="86" bestFit="1" customWidth="1"/>
    <col min="12" max="12" width="9.83203125" style="86" bestFit="1" customWidth="1"/>
    <col min="13" max="13" width="10.08203125" style="86" customWidth="1"/>
    <col min="14" max="14" width="13" style="86" bestFit="1" customWidth="1"/>
    <col min="15" max="15" width="10.58203125" style="86" customWidth="1"/>
    <col min="16" max="16" width="7.33203125" style="86" customWidth="1"/>
    <col min="17" max="17" width="12.08203125" style="86" bestFit="1" customWidth="1"/>
    <col min="18" max="18" width="12.08203125" style="86" customWidth="1"/>
    <col min="19" max="21" width="11" style="86" customWidth="1"/>
    <col min="22" max="22" width="12.83203125" style="86" bestFit="1" customWidth="1"/>
    <col min="23" max="24" width="17.08203125" style="86" customWidth="1"/>
    <col min="25" max="25" width="16.83203125" style="86" customWidth="1"/>
    <col min="26" max="26" width="10.58203125" style="86" bestFit="1" customWidth="1"/>
    <col min="27" max="27" width="9.58203125" style="86" bestFit="1" customWidth="1"/>
    <col min="28" max="16384" width="8.33203125" style="86"/>
  </cols>
  <sheetData>
    <row r="1" spans="1:7" ht="22.5" x14ac:dyDescent="0.45">
      <c r="A1" s="322" t="s">
        <v>473</v>
      </c>
    </row>
    <row r="2" spans="1:7" x14ac:dyDescent="0.35">
      <c r="A2" s="86" t="str">
        <f>INFO!A2</f>
        <v>VM/KAO 19.1.2023</v>
      </c>
    </row>
    <row r="3" spans="1:7" x14ac:dyDescent="0.35">
      <c r="A3" s="7" t="s">
        <v>560</v>
      </c>
    </row>
    <row r="4" spans="1:7" x14ac:dyDescent="0.35">
      <c r="A4" s="7" t="s">
        <v>516</v>
      </c>
    </row>
    <row r="6" spans="1:7" x14ac:dyDescent="0.35">
      <c r="A6" s="19" t="s">
        <v>459</v>
      </c>
      <c r="B6" s="23"/>
      <c r="C6" s="23"/>
      <c r="D6" s="23"/>
    </row>
    <row r="7" spans="1:7" ht="46.5" x14ac:dyDescent="0.35">
      <c r="A7" s="336" t="s">
        <v>460</v>
      </c>
      <c r="B7" s="337" t="s">
        <v>534</v>
      </c>
      <c r="C7" s="336" t="s">
        <v>431</v>
      </c>
      <c r="D7" s="7"/>
    </row>
    <row r="8" spans="1:7" x14ac:dyDescent="0.35">
      <c r="A8" s="82">
        <f>'Siirtyvät pela-kustannukset'!L12</f>
        <v>485277000.00000012</v>
      </c>
      <c r="B8" s="82">
        <f>C40</f>
        <v>5503664</v>
      </c>
      <c r="C8" s="82">
        <f>A8/B8</f>
        <v>88.173442274092338</v>
      </c>
      <c r="D8" s="7"/>
    </row>
    <row r="9" spans="1:7" x14ac:dyDescent="0.35">
      <c r="A9" s="7"/>
      <c r="B9" s="7"/>
      <c r="C9" s="7"/>
      <c r="D9" s="7"/>
    </row>
    <row r="10" spans="1:7" x14ac:dyDescent="0.35">
      <c r="A10" s="87" t="s">
        <v>443</v>
      </c>
      <c r="B10" s="88"/>
      <c r="C10" s="88"/>
      <c r="D10" s="88"/>
      <c r="E10" s="89"/>
      <c r="F10" s="90"/>
      <c r="G10" s="90"/>
    </row>
    <row r="11" spans="1:7" x14ac:dyDescent="0.35">
      <c r="A11" s="258" t="s">
        <v>506</v>
      </c>
      <c r="B11" s="258" t="s">
        <v>428</v>
      </c>
      <c r="C11" s="258" t="s">
        <v>426</v>
      </c>
      <c r="D11" s="258" t="s">
        <v>515</v>
      </c>
      <c r="E11" s="259" t="s">
        <v>0</v>
      </c>
      <c r="F11" s="90"/>
      <c r="G11" s="90"/>
    </row>
    <row r="12" spans="1:7" ht="31" x14ac:dyDescent="0.35">
      <c r="A12" s="91" t="s">
        <v>442</v>
      </c>
      <c r="B12" s="92">
        <v>0.65</v>
      </c>
      <c r="C12" s="93">
        <v>0.05</v>
      </c>
      <c r="D12" s="93">
        <v>0.3</v>
      </c>
      <c r="E12" s="94">
        <f>SUM(B12:D12)</f>
        <v>1</v>
      </c>
      <c r="F12" s="90"/>
      <c r="G12" s="90"/>
    </row>
    <row r="13" spans="1:7" x14ac:dyDescent="0.35">
      <c r="A13" s="95" t="s">
        <v>425</v>
      </c>
      <c r="B13" s="38">
        <f>B12*A8</f>
        <v>315430050.00000006</v>
      </c>
      <c r="C13" s="38">
        <f>C12*A8</f>
        <v>24263850.000000007</v>
      </c>
      <c r="D13" s="38">
        <f>D12*A8</f>
        <v>145583100.00000003</v>
      </c>
      <c r="E13" s="96">
        <f>SUM(B13:D13)</f>
        <v>485277000.00000012</v>
      </c>
      <c r="F13" s="90"/>
      <c r="G13" s="90"/>
    </row>
    <row r="14" spans="1:7" x14ac:dyDescent="0.35">
      <c r="A14" s="13" t="s">
        <v>444</v>
      </c>
      <c r="B14" s="315">
        <f>B13/B8</f>
        <v>57.312737478160017</v>
      </c>
      <c r="C14" s="315">
        <f>C13/B8</f>
        <v>4.4086721137046174</v>
      </c>
      <c r="D14" s="315">
        <f>D13/B8</f>
        <v>26.452032682227699</v>
      </c>
      <c r="E14" s="90"/>
      <c r="F14" s="90"/>
      <c r="G14" s="90"/>
    </row>
    <row r="15" spans="1:7" x14ac:dyDescent="0.35">
      <c r="A15" s="90"/>
      <c r="B15" s="90"/>
      <c r="C15" s="90"/>
      <c r="D15" s="90"/>
      <c r="E15" s="90"/>
      <c r="F15" s="90"/>
      <c r="G15" s="90"/>
    </row>
    <row r="16" spans="1:7" x14ac:dyDescent="0.35">
      <c r="A16" s="97" t="s">
        <v>435</v>
      </c>
      <c r="B16" s="97"/>
      <c r="C16" s="97"/>
      <c r="D16" s="89"/>
      <c r="E16" s="89"/>
      <c r="F16" s="90"/>
      <c r="G16" s="90"/>
    </row>
    <row r="17" spans="1:7" x14ac:dyDescent="0.35">
      <c r="A17" s="260" t="s">
        <v>446</v>
      </c>
      <c r="B17" s="260" t="s">
        <v>132</v>
      </c>
      <c r="C17" s="260" t="s">
        <v>535</v>
      </c>
      <c r="D17" s="260" t="s">
        <v>433</v>
      </c>
      <c r="E17" s="260" t="s">
        <v>436</v>
      </c>
      <c r="F17" s="90"/>
      <c r="G17" s="90"/>
    </row>
    <row r="18" spans="1:7" x14ac:dyDescent="0.35">
      <c r="A18" s="90">
        <v>31</v>
      </c>
      <c r="B18" s="98" t="s">
        <v>129</v>
      </c>
      <c r="C18" s="96">
        <f>Määräytymistekijät!C4</f>
        <v>656920</v>
      </c>
      <c r="D18" s="99">
        <f>Määräytymistekijät!F30</f>
        <v>1.5875344536897651E-2</v>
      </c>
      <c r="E18" s="100">
        <f>Määräytymistekijät!M30</f>
        <v>0.40056802576850215</v>
      </c>
      <c r="F18" s="90"/>
      <c r="G18" s="90"/>
    </row>
    <row r="19" spans="1:7" x14ac:dyDescent="0.35">
      <c r="A19" s="90">
        <v>32</v>
      </c>
      <c r="B19" s="98" t="s">
        <v>128</v>
      </c>
      <c r="C19" s="96">
        <f>Määräytymistekijät!C5</f>
        <v>274336</v>
      </c>
      <c r="D19" s="99">
        <f>Määräytymistekijät!F31</f>
        <v>1.4406183255381783E-2</v>
      </c>
      <c r="E19" s="100">
        <f>Määräytymistekijät!M31</f>
        <v>0.83997119661863551</v>
      </c>
      <c r="F19" s="90"/>
      <c r="G19" s="90"/>
    </row>
    <row r="20" spans="1:7" x14ac:dyDescent="0.35">
      <c r="A20" s="90">
        <v>33</v>
      </c>
      <c r="B20" s="98" t="s">
        <v>127</v>
      </c>
      <c r="C20" s="96">
        <f>Määräytymistekijät!C6</f>
        <v>473838</v>
      </c>
      <c r="D20" s="99">
        <f>Määräytymistekijät!F32</f>
        <v>0.2417098264737827</v>
      </c>
      <c r="E20" s="100">
        <f>Määräytymistekijät!M32</f>
        <v>0.83457860662629646</v>
      </c>
      <c r="F20" s="90"/>
      <c r="G20" s="90"/>
    </row>
    <row r="21" spans="1:7" x14ac:dyDescent="0.35">
      <c r="A21" s="90">
        <v>34</v>
      </c>
      <c r="B21" s="98" t="s">
        <v>126</v>
      </c>
      <c r="C21" s="96">
        <f>Määräytymistekijät!C7</f>
        <v>98254</v>
      </c>
      <c r="D21" s="99">
        <f>Määräytymistekijät!F33</f>
        <v>0.81586039243993724</v>
      </c>
      <c r="E21" s="100">
        <f>Määräytymistekijät!M33</f>
        <v>0.89272412145339097</v>
      </c>
      <c r="F21" s="90"/>
      <c r="G21" s="90"/>
    </row>
    <row r="22" spans="1:7" x14ac:dyDescent="0.35">
      <c r="A22" s="90">
        <v>35</v>
      </c>
      <c r="B22" s="98" t="s">
        <v>125</v>
      </c>
      <c r="C22" s="96">
        <f>Määräytymistekijät!C8</f>
        <v>199330</v>
      </c>
      <c r="D22" s="99">
        <f>Määräytymistekijät!F34</f>
        <v>0.12545459679250293</v>
      </c>
      <c r="E22" s="100">
        <f>Määräytymistekijät!M34</f>
        <v>1.0068774153544033</v>
      </c>
      <c r="F22" s="90"/>
      <c r="G22" s="90"/>
    </row>
    <row r="23" spans="1:7" x14ac:dyDescent="0.35">
      <c r="A23" s="90">
        <v>2</v>
      </c>
      <c r="B23" s="98" t="s">
        <v>124</v>
      </c>
      <c r="C23" s="96">
        <f>Määräytymistekijät!C9</f>
        <v>481403</v>
      </c>
      <c r="D23" s="99">
        <f>Määräytymistekijät!F35</f>
        <v>0.62184328245082188</v>
      </c>
      <c r="E23" s="100">
        <f>Määräytymistekijät!M35</f>
        <v>0.98205050983963682</v>
      </c>
      <c r="F23" s="90"/>
      <c r="G23" s="90"/>
    </row>
    <row r="24" spans="1:7" x14ac:dyDescent="0.35">
      <c r="A24" s="90">
        <v>4</v>
      </c>
      <c r="B24" s="98" t="s">
        <v>123</v>
      </c>
      <c r="C24" s="96">
        <f>Määräytymistekijät!C10</f>
        <v>215416</v>
      </c>
      <c r="D24" s="99">
        <f>Määräytymistekijät!F36</f>
        <v>0.77764521208801773</v>
      </c>
      <c r="E24" s="100">
        <f>Määräytymistekijät!M36</f>
        <v>1.4147881108089089</v>
      </c>
      <c r="F24" s="90"/>
      <c r="G24" s="90"/>
    </row>
    <row r="25" spans="1:7" x14ac:dyDescent="0.35">
      <c r="A25" s="90">
        <v>5</v>
      </c>
      <c r="B25" s="98" t="s">
        <v>122</v>
      </c>
      <c r="C25" s="96">
        <f>Määräytymistekijät!C11</f>
        <v>170577</v>
      </c>
      <c r="D25" s="99">
        <f>Määräytymistekijät!F37</f>
        <v>0.48772242484103584</v>
      </c>
      <c r="E25" s="100">
        <f>Määräytymistekijät!M37</f>
        <v>1.2114620834062539</v>
      </c>
      <c r="F25" s="90"/>
      <c r="G25" s="90"/>
    </row>
    <row r="26" spans="1:7" x14ac:dyDescent="0.35">
      <c r="A26" s="90">
        <v>6</v>
      </c>
      <c r="B26" s="98" t="s">
        <v>121</v>
      </c>
      <c r="C26" s="96">
        <f>Määräytymistekijät!C12</f>
        <v>522852</v>
      </c>
      <c r="D26" s="99">
        <f>Määräytymistekijät!F38</f>
        <v>0.4334948076745273</v>
      </c>
      <c r="E26" s="100">
        <f>Määräytymistekijät!M38</f>
        <v>1.0122475218130302</v>
      </c>
      <c r="F26" s="90"/>
      <c r="G26" s="90"/>
    </row>
    <row r="27" spans="1:7" x14ac:dyDescent="0.35">
      <c r="A27" s="90">
        <v>7</v>
      </c>
      <c r="B27" s="98" t="s">
        <v>120</v>
      </c>
      <c r="C27" s="96">
        <f>Määräytymistekijät!C13</f>
        <v>205771</v>
      </c>
      <c r="D27" s="99">
        <f>Määräytymistekijät!F39</f>
        <v>0.49172574397931662</v>
      </c>
      <c r="E27" s="100">
        <f>Määräytymistekijät!M39</f>
        <v>1.1632075321277684</v>
      </c>
      <c r="F27" s="90"/>
      <c r="G27" s="90"/>
    </row>
    <row r="28" spans="1:7" x14ac:dyDescent="0.35">
      <c r="A28" s="90">
        <v>8</v>
      </c>
      <c r="B28" s="98" t="s">
        <v>119</v>
      </c>
      <c r="C28" s="96">
        <f>Määräytymistekijät!C14</f>
        <v>162812</v>
      </c>
      <c r="D28" s="99">
        <f>Määräytymistekijät!F40</f>
        <v>0.60596118879796146</v>
      </c>
      <c r="E28" s="100">
        <f>Määräytymistekijät!M40</f>
        <v>1.4427336906647943</v>
      </c>
      <c r="F28" s="90"/>
      <c r="G28" s="90"/>
    </row>
    <row r="29" spans="1:7" x14ac:dyDescent="0.35">
      <c r="A29" s="90">
        <v>9</v>
      </c>
      <c r="B29" s="98" t="s">
        <v>118</v>
      </c>
      <c r="C29" s="96">
        <f>Määräytymistekijät!C15</f>
        <v>126921</v>
      </c>
      <c r="D29" s="99">
        <f>Määräytymistekijät!F41</f>
        <v>0.78921626401604883</v>
      </c>
      <c r="E29" s="100">
        <f>Määräytymistekijät!M41</f>
        <v>1.4290316358771069</v>
      </c>
      <c r="F29" s="90"/>
      <c r="G29" s="90"/>
    </row>
    <row r="30" spans="1:7" x14ac:dyDescent="0.35">
      <c r="A30" s="90">
        <v>10</v>
      </c>
      <c r="B30" s="98" t="s">
        <v>117</v>
      </c>
      <c r="C30" s="96">
        <f>Määräytymistekijät!C16</f>
        <v>132702</v>
      </c>
      <c r="D30" s="99">
        <f>Määräytymistekijät!F42</f>
        <v>1.8781592141616392</v>
      </c>
      <c r="E30" s="100">
        <f>Määräytymistekijät!M42</f>
        <v>1.2547466711931239</v>
      </c>
      <c r="F30" s="90"/>
      <c r="G30" s="90"/>
    </row>
    <row r="31" spans="1:7" x14ac:dyDescent="0.35">
      <c r="A31" s="90">
        <v>11</v>
      </c>
      <c r="B31" s="98" t="s">
        <v>116</v>
      </c>
      <c r="C31" s="96">
        <f>Määräytymistekijät!C17</f>
        <v>248265</v>
      </c>
      <c r="D31" s="99">
        <f>Määräytymistekijät!F43</f>
        <v>1.2375159680799657</v>
      </c>
      <c r="E31" s="100">
        <f>Määräytymistekijät!M43</f>
        <v>1.1018381952163465</v>
      </c>
      <c r="F31" s="90"/>
      <c r="G31" s="90"/>
    </row>
    <row r="32" spans="1:7" x14ac:dyDescent="0.35">
      <c r="A32" s="90">
        <v>12</v>
      </c>
      <c r="B32" s="98" t="s">
        <v>115</v>
      </c>
      <c r="C32" s="96">
        <f>Määräytymistekijät!C18</f>
        <v>163537</v>
      </c>
      <c r="D32" s="99">
        <f>Määräytymistekijät!F44</f>
        <v>2.0413555951569413</v>
      </c>
      <c r="E32" s="100">
        <f>Määräytymistekijät!M44</f>
        <v>1.1727060928395419</v>
      </c>
      <c r="F32" s="90"/>
      <c r="G32" s="90"/>
    </row>
    <row r="33" spans="1:7" x14ac:dyDescent="0.35">
      <c r="A33" s="90">
        <v>13</v>
      </c>
      <c r="B33" s="98" t="s">
        <v>114</v>
      </c>
      <c r="C33" s="96">
        <f>Määräytymistekijät!C19</f>
        <v>272617</v>
      </c>
      <c r="D33" s="99">
        <f>Määräytymistekijät!F45</f>
        <v>1.0165126513637435</v>
      </c>
      <c r="E33" s="100">
        <f>Määräytymistekijät!M45</f>
        <v>0.97069449314420331</v>
      </c>
      <c r="F33" s="90"/>
      <c r="G33" s="90"/>
    </row>
    <row r="34" spans="1:7" x14ac:dyDescent="0.35">
      <c r="A34" s="90">
        <v>14</v>
      </c>
      <c r="B34" s="98" t="s">
        <v>130</v>
      </c>
      <c r="C34" s="96">
        <f>Määräytymistekijät!C20</f>
        <v>192150</v>
      </c>
      <c r="D34" s="99">
        <f>Määräytymistekijät!F46</f>
        <v>1.0889954452824337</v>
      </c>
      <c r="E34" s="100">
        <f>Määräytymistekijät!M46</f>
        <v>1.2688753397991648</v>
      </c>
      <c r="F34" s="90"/>
      <c r="G34" s="90"/>
    </row>
    <row r="35" spans="1:7" x14ac:dyDescent="0.35">
      <c r="A35" s="90">
        <v>15</v>
      </c>
      <c r="B35" s="98" t="s">
        <v>113</v>
      </c>
      <c r="C35" s="96">
        <f>Määräytymistekijät!C21</f>
        <v>175816</v>
      </c>
      <c r="D35" s="99">
        <f>Määräytymistekijät!F47</f>
        <v>1.4785037295384105</v>
      </c>
      <c r="E35" s="100">
        <f>Määräytymistekijät!M47</f>
        <v>0.98087822131811242</v>
      </c>
      <c r="F35" s="90"/>
      <c r="G35" s="90"/>
    </row>
    <row r="36" spans="1:7" x14ac:dyDescent="0.35">
      <c r="A36" s="90">
        <v>16</v>
      </c>
      <c r="B36" s="98" t="s">
        <v>112</v>
      </c>
      <c r="C36" s="96">
        <f>Määräytymistekijät!C22</f>
        <v>67988</v>
      </c>
      <c r="D36" s="99">
        <f>Määräytymistekijät!F48</f>
        <v>1.3855983183584515</v>
      </c>
      <c r="E36" s="100">
        <f>Määräytymistekijät!M48</f>
        <v>1.137068361795311</v>
      </c>
      <c r="F36" s="90"/>
      <c r="G36" s="90"/>
    </row>
    <row r="37" spans="1:7" x14ac:dyDescent="0.35">
      <c r="A37" s="90">
        <v>17</v>
      </c>
      <c r="B37" s="98" t="s">
        <v>111</v>
      </c>
      <c r="C37" s="96">
        <f>Määräytymistekijät!C23</f>
        <v>413830</v>
      </c>
      <c r="D37" s="99">
        <f>Määräytymistekijät!F49</f>
        <v>1.6150251453953455</v>
      </c>
      <c r="E37" s="100">
        <f>Määräytymistekijät!M49</f>
        <v>1.0166698918653103</v>
      </c>
      <c r="F37" s="90"/>
      <c r="G37" s="90"/>
    </row>
    <row r="38" spans="1:7" x14ac:dyDescent="0.35">
      <c r="A38" s="90">
        <v>18</v>
      </c>
      <c r="B38" s="98" t="s">
        <v>110</v>
      </c>
      <c r="C38" s="96">
        <f>Määräytymistekijät!C24</f>
        <v>71664</v>
      </c>
      <c r="D38" s="99">
        <f>Määräytymistekijät!F50</f>
        <v>4.6144659477259227</v>
      </c>
      <c r="E38" s="100">
        <f>Määräytymistekijät!M50</f>
        <v>1.5558786311629675</v>
      </c>
      <c r="F38" s="90"/>
      <c r="G38" s="90"/>
    </row>
    <row r="39" spans="1:7" x14ac:dyDescent="0.35">
      <c r="A39" s="90">
        <v>19</v>
      </c>
      <c r="B39" s="98" t="s">
        <v>109</v>
      </c>
      <c r="C39" s="96">
        <f>Määräytymistekijät!C25</f>
        <v>176665</v>
      </c>
      <c r="D39" s="99">
        <f>Määräytymistekijät!F51</f>
        <v>8.2811704696793313</v>
      </c>
      <c r="E39" s="100">
        <f>Määräytymistekijät!M51</f>
        <v>1.3296032470750658</v>
      </c>
      <c r="F39" s="90"/>
      <c r="G39" s="90"/>
    </row>
    <row r="40" spans="1:7" x14ac:dyDescent="0.35">
      <c r="A40" s="98"/>
      <c r="B40" s="98" t="s">
        <v>108</v>
      </c>
      <c r="C40" s="96">
        <f>Määräytymistekijät!C26</f>
        <v>5503664</v>
      </c>
      <c r="D40" s="99">
        <f>Määräytymistekijät!F52</f>
        <v>1</v>
      </c>
      <c r="E40" s="100">
        <f>Määräytymistekijät!M52</f>
        <v>1</v>
      </c>
      <c r="F40" s="90"/>
      <c r="G40" s="90"/>
    </row>
    <row r="41" spans="1:7" x14ac:dyDescent="0.35">
      <c r="A41" s="90"/>
      <c r="B41" s="90"/>
      <c r="C41" s="90"/>
      <c r="D41" s="90"/>
      <c r="E41" s="90"/>
      <c r="F41" s="90"/>
      <c r="G41" s="90"/>
    </row>
    <row r="42" spans="1:7" s="101" customFormat="1" x14ac:dyDescent="0.35">
      <c r="A42" s="97" t="s">
        <v>467</v>
      </c>
      <c r="B42" s="97"/>
      <c r="C42" s="97"/>
      <c r="D42" s="97"/>
      <c r="E42" s="97"/>
      <c r="F42" s="97"/>
      <c r="G42" s="97"/>
    </row>
    <row r="43" spans="1:7" s="101" customFormat="1" x14ac:dyDescent="0.35">
      <c r="A43" s="261" t="s">
        <v>446</v>
      </c>
      <c r="B43" s="261" t="s">
        <v>132</v>
      </c>
      <c r="C43" s="261" t="s">
        <v>428</v>
      </c>
      <c r="D43" s="261" t="s">
        <v>426</v>
      </c>
      <c r="E43" s="261" t="s">
        <v>515</v>
      </c>
      <c r="F43" s="261" t="s">
        <v>466</v>
      </c>
      <c r="G43" s="261" t="s">
        <v>465</v>
      </c>
    </row>
    <row r="44" spans="1:7" x14ac:dyDescent="0.35">
      <c r="A44" s="90">
        <v>31</v>
      </c>
      <c r="B44" s="98" t="s">
        <v>129</v>
      </c>
      <c r="C44" s="96">
        <f>C18*$B$14</f>
        <v>37649883.504152879</v>
      </c>
      <c r="D44" s="96">
        <f>D18*$C$14*C18</f>
        <v>45977.297877114346</v>
      </c>
      <c r="E44" s="96">
        <f>E18*$D$14*C18</f>
        <v>6960618.2333873603</v>
      </c>
      <c r="F44" s="102">
        <f>SUM(C44:E44)</f>
        <v>44656479.035417356</v>
      </c>
      <c r="G44" s="102">
        <f>F44/C18</f>
        <v>67.978565175999137</v>
      </c>
    </row>
    <row r="45" spans="1:7" x14ac:dyDescent="0.35">
      <c r="A45" s="90">
        <v>32</v>
      </c>
      <c r="B45" s="98" t="s">
        <v>128</v>
      </c>
      <c r="C45" s="96">
        <f t="shared" ref="C45:C65" si="0">C19*$B$14</f>
        <v>15722947.148808507</v>
      </c>
      <c r="D45" s="96">
        <f t="shared" ref="D45:D65" si="1">D19*$C$14*C19</f>
        <v>17423.665995416759</v>
      </c>
      <c r="E45" s="96">
        <f t="shared" ref="E45:E65" si="2">E19*$D$14*C19</f>
        <v>6095456.6450567273</v>
      </c>
      <c r="F45" s="102">
        <f t="shared" ref="F45:F65" si="3">SUM(C45:E45)</f>
        <v>21835827.459860653</v>
      </c>
      <c r="G45" s="102">
        <f t="shared" ref="G45:G65" si="4">F45/C19</f>
        <v>79.595195161628993</v>
      </c>
    </row>
    <row r="46" spans="1:7" x14ac:dyDescent="0.35">
      <c r="A46" s="90">
        <v>33</v>
      </c>
      <c r="B46" s="98" t="s">
        <v>127</v>
      </c>
      <c r="C46" s="96">
        <f t="shared" si="0"/>
        <v>27156952.901176386</v>
      </c>
      <c r="D46" s="96">
        <f t="shared" si="1"/>
        <v>504930.95179231046</v>
      </c>
      <c r="E46" s="96">
        <f t="shared" si="2"/>
        <v>10460590.113452191</v>
      </c>
      <c r="F46" s="102">
        <f t="shared" si="3"/>
        <v>38122473.966420889</v>
      </c>
      <c r="G46" s="102">
        <f t="shared" si="4"/>
        <v>80.454657428110224</v>
      </c>
    </row>
    <row r="47" spans="1:7" x14ac:dyDescent="0.35">
      <c r="A47" s="90">
        <v>34</v>
      </c>
      <c r="B47" s="98" t="s">
        <v>126</v>
      </c>
      <c r="C47" s="96">
        <f t="shared" si="0"/>
        <v>5631205.7081791339</v>
      </c>
      <c r="D47" s="96">
        <f t="shared" si="1"/>
        <v>353405.97684500337</v>
      </c>
      <c r="E47" s="96">
        <f t="shared" si="2"/>
        <v>2320206.0777957868</v>
      </c>
      <c r="F47" s="102">
        <f t="shared" si="3"/>
        <v>8304817.7628199244</v>
      </c>
      <c r="G47" s="102">
        <f t="shared" si="4"/>
        <v>84.523966075884175</v>
      </c>
    </row>
    <row r="48" spans="1:7" x14ac:dyDescent="0.35">
      <c r="A48" s="90">
        <v>35</v>
      </c>
      <c r="B48" s="98" t="s">
        <v>125</v>
      </c>
      <c r="C48" s="96">
        <f t="shared" si="0"/>
        <v>11424147.961521637</v>
      </c>
      <c r="D48" s="96">
        <f t="shared" si="1"/>
        <v>110247.06740081473</v>
      </c>
      <c r="E48" s="96">
        <f t="shared" si="2"/>
        <v>5308946.110210699</v>
      </c>
      <c r="F48" s="102">
        <f t="shared" si="3"/>
        <v>16843341.139133152</v>
      </c>
      <c r="G48" s="102">
        <f t="shared" si="4"/>
        <v>84.49977995852683</v>
      </c>
    </row>
    <row r="49" spans="1:28" x14ac:dyDescent="0.35">
      <c r="A49" s="90">
        <v>2</v>
      </c>
      <c r="B49" s="98" t="s">
        <v>124</v>
      </c>
      <c r="C49" s="96">
        <f t="shared" si="0"/>
        <v>27590523.760198668</v>
      </c>
      <c r="D49" s="96">
        <f t="shared" si="1"/>
        <v>1319767.8353522567</v>
      </c>
      <c r="E49" s="96">
        <f t="shared" si="2"/>
        <v>12505517.504051868</v>
      </c>
      <c r="F49" s="102">
        <f t="shared" si="3"/>
        <v>41415809.099602789</v>
      </c>
      <c r="G49" s="102">
        <f t="shared" si="4"/>
        <v>86.031472798471938</v>
      </c>
    </row>
    <row r="50" spans="1:28" x14ac:dyDescent="0.35">
      <c r="A50" s="90">
        <v>4</v>
      </c>
      <c r="B50" s="98" t="s">
        <v>123</v>
      </c>
      <c r="C50" s="96">
        <f t="shared" si="0"/>
        <v>12346080.656595318</v>
      </c>
      <c r="D50" s="96">
        <f t="shared" si="1"/>
        <v>738528.50081952626</v>
      </c>
      <c r="E50" s="96">
        <f t="shared" si="2"/>
        <v>8061732.9821718009</v>
      </c>
      <c r="F50" s="102">
        <f t="shared" si="3"/>
        <v>21146342.139586646</v>
      </c>
      <c r="G50" s="102">
        <f t="shared" si="4"/>
        <v>98.165141584592817</v>
      </c>
    </row>
    <row r="51" spans="1:28" x14ac:dyDescent="0.35">
      <c r="A51" s="90">
        <v>5</v>
      </c>
      <c r="B51" s="98" t="s">
        <v>122</v>
      </c>
      <c r="C51" s="96">
        <f t="shared" si="0"/>
        <v>9776234.8208121005</v>
      </c>
      <c r="D51" s="96">
        <f t="shared" si="1"/>
        <v>366776.07327860373</v>
      </c>
      <c r="E51" s="96">
        <f t="shared" si="2"/>
        <v>5466248.2171799047</v>
      </c>
      <c r="F51" s="102">
        <f t="shared" si="3"/>
        <v>15609259.11127061</v>
      </c>
      <c r="G51" s="102">
        <f t="shared" si="4"/>
        <v>91.508580355326984</v>
      </c>
    </row>
    <row r="52" spans="1:28" x14ac:dyDescent="0.35">
      <c r="A52" s="90">
        <v>6</v>
      </c>
      <c r="B52" s="98" t="s">
        <v>121</v>
      </c>
      <c r="C52" s="96">
        <f t="shared" si="0"/>
        <v>29966079.415930919</v>
      </c>
      <c r="D52" s="96">
        <f t="shared" si="1"/>
        <v>999241.525628353</v>
      </c>
      <c r="E52" s="96">
        <f t="shared" si="2"/>
        <v>13999887.520259321</v>
      </c>
      <c r="F52" s="102">
        <f t="shared" si="3"/>
        <v>44965208.461818591</v>
      </c>
      <c r="G52" s="102">
        <f t="shared" si="4"/>
        <v>85.999878477692718</v>
      </c>
    </row>
    <row r="53" spans="1:28" x14ac:dyDescent="0.35">
      <c r="A53" s="90">
        <v>7</v>
      </c>
      <c r="B53" s="98" t="s">
        <v>120</v>
      </c>
      <c r="C53" s="96">
        <f t="shared" si="0"/>
        <v>11793299.303618465</v>
      </c>
      <c r="D53" s="96">
        <f t="shared" si="1"/>
        <v>446082.22108019597</v>
      </c>
      <c r="E53" s="96">
        <f t="shared" si="2"/>
        <v>6331409.8055105368</v>
      </c>
      <c r="F53" s="102">
        <f t="shared" si="3"/>
        <v>18570791.330209196</v>
      </c>
      <c r="G53" s="102">
        <f t="shared" si="4"/>
        <v>90.249798709289436</v>
      </c>
    </row>
    <row r="54" spans="1:28" x14ac:dyDescent="0.35">
      <c r="A54" s="90">
        <v>8</v>
      </c>
      <c r="B54" s="98" t="s">
        <v>119</v>
      </c>
      <c r="C54" s="96">
        <f t="shared" si="0"/>
        <v>9331201.4142941888</v>
      </c>
      <c r="D54" s="96">
        <f t="shared" si="1"/>
        <v>434949.68476299435</v>
      </c>
      <c r="E54" s="96">
        <f t="shared" si="2"/>
        <v>6213433.2252836321</v>
      </c>
      <c r="F54" s="102">
        <f t="shared" si="3"/>
        <v>15979584.324340815</v>
      </c>
      <c r="G54" s="102">
        <f t="shared" si="4"/>
        <v>98.147460410417011</v>
      </c>
    </row>
    <row r="55" spans="1:28" x14ac:dyDescent="0.35">
      <c r="A55" s="90">
        <v>9</v>
      </c>
      <c r="B55" s="98" t="s">
        <v>118</v>
      </c>
      <c r="C55" s="96">
        <f t="shared" si="0"/>
        <v>7274189.9534655474</v>
      </c>
      <c r="D55" s="96">
        <f t="shared" si="1"/>
        <v>441608.38606285822</v>
      </c>
      <c r="E55" s="96">
        <f t="shared" si="2"/>
        <v>4797714.2625607783</v>
      </c>
      <c r="F55" s="102">
        <f t="shared" si="3"/>
        <v>12513512.602089185</v>
      </c>
      <c r="G55" s="102">
        <f t="shared" si="4"/>
        <v>98.592924749168262</v>
      </c>
    </row>
    <row r="56" spans="1:28" x14ac:dyDescent="0.35">
      <c r="A56" s="90">
        <v>10</v>
      </c>
      <c r="B56" s="98" t="s">
        <v>117</v>
      </c>
      <c r="C56" s="96">
        <f t="shared" si="0"/>
        <v>7605514.8888267903</v>
      </c>
      <c r="D56" s="96">
        <f t="shared" si="1"/>
        <v>1098797.5282225828</v>
      </c>
      <c r="E56" s="96">
        <f t="shared" si="2"/>
        <v>4404458.9951377641</v>
      </c>
      <c r="F56" s="102">
        <f t="shared" si="3"/>
        <v>13108771.412187137</v>
      </c>
      <c r="G56" s="102">
        <f t="shared" si="4"/>
        <v>98.783525585048736</v>
      </c>
    </row>
    <row r="57" spans="1:28" x14ac:dyDescent="0.35">
      <c r="A57" s="90">
        <v>11</v>
      </c>
      <c r="B57" s="98" t="s">
        <v>116</v>
      </c>
      <c r="C57" s="96">
        <f t="shared" si="0"/>
        <v>14228746.770015396</v>
      </c>
      <c r="D57" s="96">
        <f t="shared" si="1"/>
        <v>1354484.7179738686</v>
      </c>
      <c r="E57" s="96">
        <f t="shared" si="2"/>
        <v>7235896.9205834698</v>
      </c>
      <c r="F57" s="102">
        <f t="shared" si="3"/>
        <v>22819128.408572733</v>
      </c>
      <c r="G57" s="102">
        <f t="shared" si="4"/>
        <v>91.914399567287916</v>
      </c>
    </row>
    <row r="58" spans="1:28" x14ac:dyDescent="0.35">
      <c r="A58" s="90">
        <v>12</v>
      </c>
      <c r="B58" s="98" t="s">
        <v>115</v>
      </c>
      <c r="C58" s="96">
        <f t="shared" si="0"/>
        <v>9372753.1489658542</v>
      </c>
      <c r="D58" s="96">
        <f t="shared" si="1"/>
        <v>1471778.621743561</v>
      </c>
      <c r="E58" s="96">
        <f t="shared" si="2"/>
        <v>5072992.9497568887</v>
      </c>
      <c r="F58" s="102">
        <f t="shared" si="3"/>
        <v>15917524.720466305</v>
      </c>
      <c r="G58" s="102">
        <f t="shared" si="4"/>
        <v>97.332864859122424</v>
      </c>
    </row>
    <row r="59" spans="1:28" x14ac:dyDescent="0.35">
      <c r="A59" s="90">
        <v>13</v>
      </c>
      <c r="B59" s="98" t="s">
        <v>114</v>
      </c>
      <c r="C59" s="96">
        <f t="shared" si="0"/>
        <v>15624426.55308355</v>
      </c>
      <c r="D59" s="96">
        <f t="shared" si="1"/>
        <v>1221725.1739625412</v>
      </c>
      <c r="E59" s="96">
        <f t="shared" si="2"/>
        <v>6999943.7601296622</v>
      </c>
      <c r="F59" s="102">
        <f t="shared" si="3"/>
        <v>23846095.487175755</v>
      </c>
      <c r="G59" s="102">
        <f t="shared" si="4"/>
        <v>87.471050914564231</v>
      </c>
      <c r="X59" s="90"/>
      <c r="Y59" s="90"/>
      <c r="Z59" s="90"/>
      <c r="AA59" s="90"/>
      <c r="AB59" s="90"/>
    </row>
    <row r="60" spans="1:28" x14ac:dyDescent="0.35">
      <c r="A60" s="90">
        <v>14</v>
      </c>
      <c r="B60" s="98" t="s">
        <v>130</v>
      </c>
      <c r="C60" s="96">
        <f t="shared" si="0"/>
        <v>11012642.506428447</v>
      </c>
      <c r="D60" s="96">
        <f t="shared" si="1"/>
        <v>922516.73307879269</v>
      </c>
      <c r="E60" s="96">
        <f t="shared" si="2"/>
        <v>6449386.3857374405</v>
      </c>
      <c r="F60" s="102">
        <f t="shared" si="3"/>
        <v>18384545.625244681</v>
      </c>
      <c r="G60" s="102">
        <f t="shared" si="4"/>
        <v>95.678093287768306</v>
      </c>
      <c r="H60" s="103"/>
      <c r="X60" s="90"/>
      <c r="Y60" s="90"/>
      <c r="Z60" s="90"/>
      <c r="AA60" s="90"/>
      <c r="AB60" s="90"/>
    </row>
    <row r="61" spans="1:28" x14ac:dyDescent="0.35">
      <c r="A61" s="90">
        <v>15</v>
      </c>
      <c r="B61" s="98" t="s">
        <v>113</v>
      </c>
      <c r="C61" s="96">
        <f t="shared" si="0"/>
        <v>10076496.252460182</v>
      </c>
      <c r="D61" s="96">
        <f t="shared" si="1"/>
        <v>1146010.5607647845</v>
      </c>
      <c r="E61" s="96">
        <f t="shared" si="2"/>
        <v>4561761.1021069698</v>
      </c>
      <c r="F61" s="102">
        <f t="shared" si="3"/>
        <v>15784267.915331936</v>
      </c>
      <c r="G61" s="102">
        <f t="shared" si="4"/>
        <v>89.777198408176361</v>
      </c>
      <c r="H61" s="37"/>
      <c r="S61" s="90"/>
      <c r="T61" s="90"/>
      <c r="U61" s="90"/>
      <c r="V61" s="90"/>
      <c r="W61" s="90"/>
      <c r="X61" s="90"/>
      <c r="Y61" s="90"/>
      <c r="Z61" s="90"/>
      <c r="AA61" s="90"/>
      <c r="AB61" s="90"/>
    </row>
    <row r="62" spans="1:28" x14ac:dyDescent="0.35">
      <c r="A62" s="90">
        <v>16</v>
      </c>
      <c r="B62" s="98" t="s">
        <v>112</v>
      </c>
      <c r="C62" s="96">
        <f t="shared" si="0"/>
        <v>3896578.3956651432</v>
      </c>
      <c r="D62" s="96">
        <f t="shared" si="1"/>
        <v>415314.80556811509</v>
      </c>
      <c r="E62" s="96">
        <f t="shared" si="2"/>
        <v>2044927.3905996764</v>
      </c>
      <c r="F62" s="102">
        <f t="shared" si="3"/>
        <v>6356820.5918329349</v>
      </c>
      <c r="G62" s="102">
        <f t="shared" si="4"/>
        <v>93.499155613239608</v>
      </c>
      <c r="H62" s="103"/>
      <c r="S62" s="90"/>
      <c r="T62" s="90"/>
      <c r="U62" s="90"/>
      <c r="V62" s="90"/>
      <c r="W62" s="90"/>
      <c r="X62" s="90"/>
      <c r="Y62" s="90"/>
      <c r="Z62" s="90"/>
      <c r="AA62" s="90"/>
      <c r="AB62" s="90"/>
    </row>
    <row r="63" spans="1:28" x14ac:dyDescent="0.35">
      <c r="A63" s="90">
        <v>17</v>
      </c>
      <c r="B63" s="98" t="s">
        <v>111</v>
      </c>
      <c r="C63" s="96">
        <f t="shared" si="0"/>
        <v>23717730.150586959</v>
      </c>
      <c r="D63" s="96">
        <f t="shared" si="1"/>
        <v>2946517.7372999447</v>
      </c>
      <c r="E63" s="96">
        <f t="shared" si="2"/>
        <v>11129124.068071317</v>
      </c>
      <c r="F63" s="102">
        <f t="shared" si="3"/>
        <v>37793371.955958217</v>
      </c>
      <c r="G63" s="102">
        <f t="shared" si="4"/>
        <v>91.325839006254299</v>
      </c>
      <c r="H63" s="104"/>
      <c r="S63" s="90"/>
      <c r="T63" s="90"/>
      <c r="U63" s="90"/>
      <c r="V63" s="90"/>
      <c r="W63" s="90"/>
      <c r="X63" s="90"/>
      <c r="Y63" s="90"/>
      <c r="Z63" s="90"/>
      <c r="AA63" s="90"/>
      <c r="AB63" s="90"/>
    </row>
    <row r="64" spans="1:28" x14ac:dyDescent="0.35">
      <c r="A64" s="90">
        <v>18</v>
      </c>
      <c r="B64" s="98" t="s">
        <v>110</v>
      </c>
      <c r="C64" s="96">
        <f t="shared" si="0"/>
        <v>4107260.0186348595</v>
      </c>
      <c r="D64" s="96">
        <f t="shared" si="1"/>
        <v>1457908.5764959003</v>
      </c>
      <c r="E64" s="96">
        <f t="shared" si="2"/>
        <v>2949414.5056726104</v>
      </c>
      <c r="F64" s="102">
        <f t="shared" si="3"/>
        <v>8514583.1008033715</v>
      </c>
      <c r="G64" s="102">
        <f t="shared" si="4"/>
        <v>118.81255722264137</v>
      </c>
      <c r="S64" s="90"/>
      <c r="T64" s="90"/>
      <c r="U64" s="90"/>
      <c r="V64" s="90"/>
      <c r="W64" s="90"/>
      <c r="X64" s="90"/>
      <c r="Y64" s="90"/>
      <c r="Z64" s="90"/>
      <c r="AA64" s="90"/>
      <c r="AB64" s="90"/>
    </row>
    <row r="65" spans="1:28" x14ac:dyDescent="0.35">
      <c r="A65" s="90">
        <v>19</v>
      </c>
      <c r="B65" s="98" t="s">
        <v>109</v>
      </c>
      <c r="C65" s="96">
        <f t="shared" si="0"/>
        <v>10125154.76657914</v>
      </c>
      <c r="D65" s="96">
        <f t="shared" si="1"/>
        <v>6449856.3579944698</v>
      </c>
      <c r="E65" s="96">
        <f t="shared" si="2"/>
        <v>6213433.225283633</v>
      </c>
      <c r="F65" s="102">
        <f t="shared" si="3"/>
        <v>22788444.349857245</v>
      </c>
      <c r="G65" s="102">
        <f t="shared" si="4"/>
        <v>128.99241134269519</v>
      </c>
      <c r="S65" s="90"/>
      <c r="T65" s="90"/>
      <c r="U65" s="90"/>
      <c r="V65" s="90"/>
      <c r="W65" s="90"/>
      <c r="X65" s="90"/>
      <c r="Y65" s="90"/>
      <c r="Z65" s="90"/>
      <c r="AA65" s="90"/>
      <c r="AB65" s="90"/>
    </row>
    <row r="66" spans="1:28" x14ac:dyDescent="0.35">
      <c r="A66" s="90"/>
      <c r="B66" s="98" t="s">
        <v>108</v>
      </c>
      <c r="C66" s="102">
        <f>SUM(C44:C65)</f>
        <v>315430050.00000006</v>
      </c>
      <c r="D66" s="102">
        <f>SUM(D44:D65)</f>
        <v>24263850.000000011</v>
      </c>
      <c r="E66" s="102">
        <f>SUM(E44:E65)</f>
        <v>145583100.00000003</v>
      </c>
      <c r="F66" s="102">
        <f>SUM(C66:E66)</f>
        <v>485277000.00000012</v>
      </c>
      <c r="G66" s="105">
        <f>F66/C40</f>
        <v>88.173442274092338</v>
      </c>
      <c r="H66" s="106"/>
      <c r="I66" s="106"/>
      <c r="J66" s="106"/>
      <c r="K66" s="106"/>
      <c r="L66" s="106"/>
      <c r="M66" s="107"/>
      <c r="N66" s="106"/>
      <c r="S66" s="90"/>
      <c r="T66" s="90"/>
      <c r="U66" s="90"/>
      <c r="V66" s="90"/>
      <c r="W66" s="90"/>
      <c r="X66" s="90"/>
      <c r="Y66" s="90"/>
      <c r="Z66" s="90"/>
      <c r="AA66" s="90"/>
      <c r="AB66" s="90"/>
    </row>
    <row r="67" spans="1:28" x14ac:dyDescent="0.35">
      <c r="A67" s="90"/>
      <c r="B67" s="83" t="s">
        <v>475</v>
      </c>
      <c r="C67" s="327">
        <f>C66/$F$66</f>
        <v>0.64999999999999991</v>
      </c>
      <c r="D67" s="327">
        <f t="shared" ref="D67:F67" si="5">D66/$F$66</f>
        <v>5.000000000000001E-2</v>
      </c>
      <c r="E67" s="327">
        <f t="shared" si="5"/>
        <v>0.3</v>
      </c>
      <c r="F67" s="327">
        <f t="shared" si="5"/>
        <v>1</v>
      </c>
      <c r="G67" s="105"/>
      <c r="H67" s="106"/>
      <c r="I67" s="106"/>
      <c r="J67" s="106"/>
      <c r="K67" s="106"/>
      <c r="L67" s="106"/>
      <c r="M67" s="107"/>
      <c r="N67" s="106"/>
      <c r="S67" s="90"/>
      <c r="T67" s="90"/>
      <c r="U67" s="90"/>
      <c r="V67" s="90"/>
      <c r="W67" s="90"/>
      <c r="X67" s="90"/>
      <c r="Y67" s="90"/>
      <c r="Z67" s="90"/>
      <c r="AA67" s="90"/>
      <c r="AB67" s="90"/>
    </row>
    <row r="68" spans="1:28" x14ac:dyDescent="0.35">
      <c r="A68" s="39"/>
      <c r="B68" s="24"/>
      <c r="C68" s="329"/>
      <c r="D68" s="329"/>
      <c r="E68" s="329"/>
      <c r="F68" s="328"/>
      <c r="G68" s="328"/>
      <c r="H68" s="106"/>
      <c r="I68" s="106"/>
      <c r="J68" s="106"/>
      <c r="K68" s="106"/>
      <c r="L68" s="106"/>
      <c r="M68" s="107"/>
      <c r="N68" s="106"/>
      <c r="S68" s="90"/>
      <c r="T68" s="90"/>
      <c r="U68" s="90"/>
      <c r="V68" s="90"/>
      <c r="W68" s="90"/>
      <c r="X68" s="90"/>
      <c r="Y68" s="90"/>
      <c r="Z68" s="90"/>
      <c r="AA68" s="90"/>
      <c r="AB68" s="90"/>
    </row>
    <row r="69" spans="1:28" x14ac:dyDescent="0.35">
      <c r="A69" s="97" t="s">
        <v>468</v>
      </c>
      <c r="B69" s="97"/>
      <c r="C69" s="97"/>
      <c r="D69" s="97"/>
      <c r="E69" s="97"/>
      <c r="F69" s="97"/>
      <c r="G69" s="97"/>
      <c r="H69" s="106"/>
      <c r="I69" s="106"/>
      <c r="J69" s="106"/>
      <c r="K69" s="106"/>
      <c r="L69" s="106"/>
      <c r="M69" s="107"/>
      <c r="N69" s="106"/>
      <c r="S69" s="90"/>
      <c r="T69" s="90"/>
      <c r="U69" s="90"/>
      <c r="V69" s="90"/>
      <c r="W69" s="90"/>
      <c r="X69" s="90"/>
      <c r="Y69" s="90"/>
      <c r="Z69" s="90"/>
      <c r="AA69" s="90"/>
      <c r="AB69" s="90"/>
    </row>
    <row r="70" spans="1:28" x14ac:dyDescent="0.35">
      <c r="A70" s="261" t="s">
        <v>446</v>
      </c>
      <c r="B70" s="261" t="s">
        <v>132</v>
      </c>
      <c r="C70" s="261" t="s">
        <v>428</v>
      </c>
      <c r="D70" s="261" t="s">
        <v>426</v>
      </c>
      <c r="E70" s="261" t="s">
        <v>515</v>
      </c>
      <c r="F70" s="261" t="s">
        <v>465</v>
      </c>
      <c r="G70" s="106"/>
      <c r="H70" s="106"/>
      <c r="I70" s="106"/>
      <c r="J70" s="106"/>
      <c r="K70" s="106"/>
      <c r="L70" s="107"/>
      <c r="M70" s="106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8" x14ac:dyDescent="0.35">
      <c r="A71" s="98">
        <v>31</v>
      </c>
      <c r="B71" s="98" t="s">
        <v>129</v>
      </c>
      <c r="C71" s="96">
        <f>C44/$C18</f>
        <v>57.312737478160017</v>
      </c>
      <c r="D71" s="96">
        <f t="shared" ref="D71:F71" si="6">D44/$C18</f>
        <v>6.9989188755273615E-2</v>
      </c>
      <c r="E71" s="96">
        <f t="shared" si="6"/>
        <v>10.595838509083846</v>
      </c>
      <c r="F71" s="102">
        <f t="shared" si="6"/>
        <v>67.978565175999137</v>
      </c>
      <c r="G71" s="106"/>
      <c r="H71" s="106"/>
      <c r="I71" s="106"/>
      <c r="J71" s="106"/>
      <c r="K71" s="106"/>
      <c r="L71" s="107"/>
      <c r="M71" s="106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 spans="1:28" x14ac:dyDescent="0.35">
      <c r="A72" s="98">
        <v>32</v>
      </c>
      <c r="B72" s="98" t="s">
        <v>128</v>
      </c>
      <c r="C72" s="96">
        <f t="shared" ref="C72:F92" si="7">C45/$C19</f>
        <v>57.312737478160017</v>
      </c>
      <c r="D72" s="96">
        <f t="shared" si="7"/>
        <v>6.3512138382920066E-2</v>
      </c>
      <c r="E72" s="96">
        <f t="shared" si="7"/>
        <v>22.218945545086054</v>
      </c>
      <c r="F72" s="102">
        <f t="shared" si="7"/>
        <v>79.595195161628993</v>
      </c>
      <c r="G72" s="106"/>
      <c r="H72" s="106"/>
      <c r="I72" s="106"/>
      <c r="J72" s="106"/>
      <c r="K72" s="106"/>
      <c r="L72" s="107"/>
      <c r="M72" s="106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8" x14ac:dyDescent="0.35">
      <c r="A73" s="98">
        <v>33</v>
      </c>
      <c r="B73" s="98" t="s">
        <v>127</v>
      </c>
      <c r="C73" s="96">
        <f t="shared" si="7"/>
        <v>57.312737478160017</v>
      </c>
      <c r="D73" s="96">
        <f t="shared" si="7"/>
        <v>1.065619371583348</v>
      </c>
      <c r="E73" s="96">
        <f t="shared" si="7"/>
        <v>22.076300578366848</v>
      </c>
      <c r="F73" s="102">
        <f t="shared" si="7"/>
        <v>80.454657428110224</v>
      </c>
      <c r="G73" s="106"/>
      <c r="H73" s="106"/>
      <c r="I73" s="106"/>
      <c r="J73" s="106"/>
      <c r="K73" s="106"/>
      <c r="L73" s="107"/>
      <c r="M73" s="106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8" x14ac:dyDescent="0.35">
      <c r="A74" s="98">
        <v>34</v>
      </c>
      <c r="B74" s="98" t="s">
        <v>126</v>
      </c>
      <c r="C74" s="96">
        <f t="shared" si="7"/>
        <v>57.312737478160017</v>
      </c>
      <c r="D74" s="96">
        <f t="shared" si="7"/>
        <v>3.5968609608260569</v>
      </c>
      <c r="E74" s="96">
        <f t="shared" si="7"/>
        <v>23.614367636898109</v>
      </c>
      <c r="F74" s="102">
        <f t="shared" si="7"/>
        <v>84.523966075884175</v>
      </c>
      <c r="G74" s="106"/>
      <c r="H74" s="106"/>
      <c r="I74" s="106"/>
      <c r="J74" s="106"/>
      <c r="K74" s="106"/>
      <c r="L74" s="107"/>
      <c r="M74" s="106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 spans="1:28" x14ac:dyDescent="0.35">
      <c r="A75" s="98">
        <v>35</v>
      </c>
      <c r="B75" s="98" t="s">
        <v>125</v>
      </c>
      <c r="C75" s="96">
        <f t="shared" si="7"/>
        <v>57.312737478160017</v>
      </c>
      <c r="D75" s="96">
        <f t="shared" si="7"/>
        <v>0.55308818241516444</v>
      </c>
      <c r="E75" s="96">
        <f t="shared" si="7"/>
        <v>26.633954297951632</v>
      </c>
      <c r="F75" s="102">
        <f t="shared" si="7"/>
        <v>84.49977995852683</v>
      </c>
      <c r="G75" s="106"/>
      <c r="H75" s="106"/>
      <c r="I75" s="106"/>
      <c r="J75" s="106"/>
      <c r="K75" s="106"/>
      <c r="L75" s="107"/>
      <c r="M75" s="106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8" x14ac:dyDescent="0.35">
      <c r="A76" s="98">
        <v>2</v>
      </c>
      <c r="B76" s="98" t="s">
        <v>124</v>
      </c>
      <c r="C76" s="96">
        <f t="shared" si="7"/>
        <v>57.312737478160017</v>
      </c>
      <c r="D76" s="96">
        <f t="shared" si="7"/>
        <v>2.7415031384354829</v>
      </c>
      <c r="E76" s="96">
        <f t="shared" si="7"/>
        <v>25.977232181876449</v>
      </c>
      <c r="F76" s="102">
        <f t="shared" si="7"/>
        <v>86.031472798471938</v>
      </c>
      <c r="G76" s="106"/>
      <c r="H76" s="106"/>
      <c r="I76" s="106"/>
      <c r="J76" s="106"/>
      <c r="K76" s="106"/>
      <c r="L76" s="107"/>
      <c r="M76" s="106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8" x14ac:dyDescent="0.35">
      <c r="A77" s="98">
        <v>4</v>
      </c>
      <c r="B77" s="98" t="s">
        <v>123</v>
      </c>
      <c r="C77" s="96">
        <f t="shared" si="7"/>
        <v>57.312737478160017</v>
      </c>
      <c r="D77" s="96">
        <f t="shared" si="7"/>
        <v>3.4283827608883568</v>
      </c>
      <c r="E77" s="96">
        <f t="shared" si="7"/>
        <v>37.424021345544439</v>
      </c>
      <c r="F77" s="102">
        <f t="shared" si="7"/>
        <v>98.165141584592817</v>
      </c>
      <c r="G77" s="106"/>
      <c r="H77" s="106"/>
      <c r="I77" s="106"/>
      <c r="J77" s="106"/>
      <c r="K77" s="106"/>
      <c r="L77" s="107"/>
      <c r="M77" s="106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 spans="1:28" x14ac:dyDescent="0.35">
      <c r="A78" s="98">
        <v>5</v>
      </c>
      <c r="B78" s="98" t="s">
        <v>122</v>
      </c>
      <c r="C78" s="96">
        <f t="shared" si="7"/>
        <v>57.31273747816001</v>
      </c>
      <c r="D78" s="96">
        <f t="shared" si="7"/>
        <v>2.1502082536250708</v>
      </c>
      <c r="E78" s="96">
        <f t="shared" si="7"/>
        <v>32.045634623541886</v>
      </c>
      <c r="F78" s="102">
        <f t="shared" si="7"/>
        <v>91.508580355326984</v>
      </c>
      <c r="G78" s="106"/>
      <c r="H78" s="106"/>
      <c r="I78" s="106"/>
      <c r="J78" s="106"/>
      <c r="K78" s="106"/>
      <c r="L78" s="107"/>
      <c r="M78" s="106"/>
      <c r="R78" s="90"/>
      <c r="S78" s="90"/>
      <c r="T78" s="90"/>
      <c r="U78" s="90"/>
      <c r="V78" s="90"/>
      <c r="W78" s="90"/>
      <c r="X78" s="90"/>
      <c r="Y78" s="90"/>
      <c r="Z78" s="90"/>
      <c r="AA78" s="90"/>
    </row>
    <row r="79" spans="1:28" x14ac:dyDescent="0.35">
      <c r="A79" s="98">
        <v>6</v>
      </c>
      <c r="B79" s="98" t="s">
        <v>121</v>
      </c>
      <c r="C79" s="96">
        <f t="shared" si="7"/>
        <v>57.312737478160017</v>
      </c>
      <c r="D79" s="96">
        <f t="shared" si="7"/>
        <v>1.911136470030435</v>
      </c>
      <c r="E79" s="96">
        <f t="shared" si="7"/>
        <v>26.77600452950227</v>
      </c>
      <c r="F79" s="102">
        <f t="shared" si="7"/>
        <v>85.999878477692718</v>
      </c>
      <c r="G79" s="106"/>
      <c r="H79" s="106"/>
      <c r="I79" s="106"/>
      <c r="J79" s="106"/>
      <c r="K79" s="106"/>
      <c r="L79" s="107"/>
      <c r="M79" s="106"/>
      <c r="R79" s="90"/>
      <c r="S79" s="90"/>
      <c r="T79" s="90"/>
      <c r="U79" s="90"/>
      <c r="V79" s="90"/>
      <c r="W79" s="90"/>
      <c r="X79" s="90"/>
      <c r="Y79" s="90"/>
      <c r="Z79" s="90"/>
      <c r="AA79" s="90"/>
    </row>
    <row r="80" spans="1:28" x14ac:dyDescent="0.35">
      <c r="A80" s="98">
        <v>7</v>
      </c>
      <c r="B80" s="98" t="s">
        <v>120</v>
      </c>
      <c r="C80" s="96">
        <f t="shared" si="7"/>
        <v>57.312737478160017</v>
      </c>
      <c r="D80" s="96">
        <f t="shared" si="7"/>
        <v>2.1678575750722695</v>
      </c>
      <c r="E80" s="96">
        <f t="shared" si="7"/>
        <v>30.769203656057154</v>
      </c>
      <c r="F80" s="102">
        <f t="shared" si="7"/>
        <v>90.249798709289436</v>
      </c>
      <c r="G80" s="106"/>
      <c r="H80" s="106"/>
      <c r="I80" s="106"/>
      <c r="J80" s="106"/>
      <c r="K80" s="106"/>
      <c r="L80" s="107"/>
      <c r="M80" s="106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1:29" x14ac:dyDescent="0.35">
      <c r="A81" s="98">
        <v>8</v>
      </c>
      <c r="B81" s="98" t="s">
        <v>119</v>
      </c>
      <c r="C81" s="96">
        <f t="shared" si="7"/>
        <v>57.312737478160017</v>
      </c>
      <c r="D81" s="96">
        <f t="shared" si="7"/>
        <v>2.6714841950408714</v>
      </c>
      <c r="E81" s="96">
        <f t="shared" si="7"/>
        <v>38.163238737216126</v>
      </c>
      <c r="F81" s="102">
        <f t="shared" si="7"/>
        <v>98.147460410417011</v>
      </c>
      <c r="G81" s="106"/>
      <c r="H81" s="106"/>
      <c r="I81" s="106"/>
      <c r="J81" s="106"/>
      <c r="K81" s="106"/>
      <c r="L81" s="107"/>
      <c r="M81" s="106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 spans="1:29" x14ac:dyDescent="0.35">
      <c r="A82" s="98">
        <v>9</v>
      </c>
      <c r="B82" s="98" t="s">
        <v>118</v>
      </c>
      <c r="C82" s="96">
        <f t="shared" si="7"/>
        <v>57.312737478160017</v>
      </c>
      <c r="D82" s="96">
        <f t="shared" si="7"/>
        <v>3.4793957348496956</v>
      </c>
      <c r="E82" s="96">
        <f t="shared" si="7"/>
        <v>37.800791536158542</v>
      </c>
      <c r="F82" s="102">
        <f t="shared" si="7"/>
        <v>98.592924749168262</v>
      </c>
      <c r="G82" s="106"/>
      <c r="H82" s="106"/>
      <c r="I82" s="106"/>
      <c r="J82" s="106"/>
      <c r="K82" s="106"/>
      <c r="L82" s="107"/>
      <c r="M82" s="106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1:29" x14ac:dyDescent="0.35">
      <c r="A83" s="98">
        <v>10</v>
      </c>
      <c r="B83" s="98" t="s">
        <v>117</v>
      </c>
      <c r="C83" s="96">
        <f t="shared" si="7"/>
        <v>57.312737478160017</v>
      </c>
      <c r="D83" s="96">
        <f t="shared" si="7"/>
        <v>8.2801881525717977</v>
      </c>
      <c r="E83" s="96">
        <f t="shared" si="7"/>
        <v>33.190599954316923</v>
      </c>
      <c r="F83" s="102">
        <f t="shared" si="7"/>
        <v>98.783525585048736</v>
      </c>
      <c r="G83" s="106"/>
      <c r="H83" s="106"/>
      <c r="I83" s="106"/>
      <c r="J83" s="106"/>
      <c r="K83" s="106"/>
      <c r="L83" s="107"/>
      <c r="M83" s="106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9" x14ac:dyDescent="0.35">
      <c r="A84" s="98">
        <v>11</v>
      </c>
      <c r="B84" s="98" t="s">
        <v>116</v>
      </c>
      <c r="C84" s="96">
        <f t="shared" si="7"/>
        <v>57.312737478160017</v>
      </c>
      <c r="D84" s="96">
        <f t="shared" si="7"/>
        <v>5.455802138738318</v>
      </c>
      <c r="E84" s="96">
        <f t="shared" si="7"/>
        <v>29.145859950389582</v>
      </c>
      <c r="F84" s="102">
        <f t="shared" si="7"/>
        <v>91.914399567287916</v>
      </c>
      <c r="G84" s="106"/>
      <c r="H84" s="106"/>
      <c r="I84" s="106"/>
      <c r="J84" s="106"/>
      <c r="K84" s="106"/>
      <c r="L84" s="107"/>
      <c r="M84" s="106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9" x14ac:dyDescent="0.35">
      <c r="A85" s="98">
        <v>12</v>
      </c>
      <c r="B85" s="98" t="s">
        <v>115</v>
      </c>
      <c r="C85" s="96">
        <f t="shared" si="7"/>
        <v>57.312737478160017</v>
      </c>
      <c r="D85" s="96">
        <f t="shared" si="7"/>
        <v>8.9996674865233004</v>
      </c>
      <c r="E85" s="96">
        <f t="shared" si="7"/>
        <v>31.02045989443911</v>
      </c>
      <c r="F85" s="102">
        <f t="shared" si="7"/>
        <v>97.332864859122424</v>
      </c>
      <c r="G85" s="106"/>
      <c r="H85" s="106"/>
      <c r="I85" s="106"/>
      <c r="J85" s="106"/>
      <c r="K85" s="106"/>
      <c r="L85" s="107"/>
      <c r="M85" s="106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 spans="1:29" x14ac:dyDescent="0.35">
      <c r="A86" s="98">
        <v>13</v>
      </c>
      <c r="B86" s="98" t="s">
        <v>114</v>
      </c>
      <c r="C86" s="96">
        <f t="shared" si="7"/>
        <v>57.312737478160017</v>
      </c>
      <c r="D86" s="96">
        <f t="shared" si="7"/>
        <v>4.4814709792952794</v>
      </c>
      <c r="E86" s="96">
        <f t="shared" si="7"/>
        <v>25.676842457108918</v>
      </c>
      <c r="F86" s="102">
        <f t="shared" si="7"/>
        <v>87.471050914564231</v>
      </c>
      <c r="G86" s="106"/>
      <c r="H86" s="106"/>
      <c r="I86" s="106"/>
      <c r="J86" s="106"/>
      <c r="K86" s="106"/>
      <c r="L86" s="107"/>
      <c r="M86" s="106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 spans="1:29" x14ac:dyDescent="0.35">
      <c r="A87" s="98">
        <v>14</v>
      </c>
      <c r="B87" s="98" t="s">
        <v>130</v>
      </c>
      <c r="C87" s="96">
        <f t="shared" si="7"/>
        <v>57.312737478160017</v>
      </c>
      <c r="D87" s="96">
        <f t="shared" si="7"/>
        <v>4.8010238515680079</v>
      </c>
      <c r="E87" s="96">
        <f t="shared" si="7"/>
        <v>33.564331958040285</v>
      </c>
      <c r="F87" s="102">
        <f t="shared" si="7"/>
        <v>95.678093287768306</v>
      </c>
      <c r="G87" s="109"/>
      <c r="H87" s="109"/>
      <c r="I87" s="106"/>
      <c r="J87" s="109"/>
      <c r="K87" s="109"/>
      <c r="L87" s="109"/>
      <c r="M87" s="109"/>
      <c r="N87" s="39"/>
      <c r="O87" s="110"/>
      <c r="P87" s="39"/>
      <c r="Q87" s="39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1:29" x14ac:dyDescent="0.35">
      <c r="A88" s="98">
        <v>15</v>
      </c>
      <c r="B88" s="98" t="s">
        <v>113</v>
      </c>
      <c r="C88" s="96">
        <f t="shared" si="7"/>
        <v>57.312737478160017</v>
      </c>
      <c r="D88" s="96">
        <f t="shared" si="7"/>
        <v>6.5182381624242645</v>
      </c>
      <c r="E88" s="96">
        <f t="shared" si="7"/>
        <v>25.946222767592083</v>
      </c>
      <c r="F88" s="102">
        <f t="shared" si="7"/>
        <v>89.777198408176361</v>
      </c>
      <c r="G88" s="39"/>
      <c r="H88" s="39"/>
      <c r="I88" s="106"/>
      <c r="J88" s="39"/>
      <c r="K88" s="39"/>
      <c r="L88" s="39"/>
      <c r="M88" s="39"/>
      <c r="N88" s="39"/>
      <c r="O88" s="110"/>
      <c r="P88" s="39"/>
      <c r="Q88" s="39"/>
      <c r="R88" s="90"/>
      <c r="S88" s="90"/>
      <c r="T88" s="90"/>
      <c r="U88" s="90"/>
      <c r="V88" s="90"/>
    </row>
    <row r="89" spans="1:29" x14ac:dyDescent="0.35">
      <c r="A89" s="98">
        <v>16</v>
      </c>
      <c r="B89" s="98" t="s">
        <v>112</v>
      </c>
      <c r="C89" s="96">
        <f t="shared" si="7"/>
        <v>57.312737478160017</v>
      </c>
      <c r="D89" s="96">
        <f t="shared" si="7"/>
        <v>6.1086486669429174</v>
      </c>
      <c r="E89" s="96">
        <f t="shared" si="7"/>
        <v>30.077769468136676</v>
      </c>
      <c r="F89" s="102">
        <f t="shared" si="7"/>
        <v>93.499155613239608</v>
      </c>
      <c r="G89" s="109"/>
      <c r="H89" s="109"/>
      <c r="I89" s="106"/>
      <c r="J89" s="109"/>
      <c r="K89" s="109"/>
      <c r="L89" s="109"/>
      <c r="M89" s="109"/>
      <c r="N89" s="39"/>
      <c r="O89" s="39"/>
      <c r="P89" s="39"/>
      <c r="Q89" s="39"/>
      <c r="R89" s="39"/>
      <c r="S89" s="39"/>
      <c r="T89" s="39"/>
      <c r="U89" s="39"/>
      <c r="V89" s="39"/>
    </row>
    <row r="90" spans="1:29" x14ac:dyDescent="0.35">
      <c r="A90" s="98">
        <v>17</v>
      </c>
      <c r="B90" s="98" t="s">
        <v>111</v>
      </c>
      <c r="C90" s="96">
        <f t="shared" si="7"/>
        <v>57.312737478160017</v>
      </c>
      <c r="D90" s="96">
        <f t="shared" si="7"/>
        <v>7.1201163214362051</v>
      </c>
      <c r="E90" s="96">
        <f t="shared" si="7"/>
        <v>26.892985206658089</v>
      </c>
      <c r="F90" s="102">
        <f t="shared" si="7"/>
        <v>91.325839006254299</v>
      </c>
      <c r="G90" s="109"/>
      <c r="H90" s="109"/>
      <c r="I90" s="106"/>
      <c r="J90" s="109"/>
      <c r="K90" s="109"/>
      <c r="L90" s="109"/>
      <c r="M90" s="109"/>
      <c r="N90" s="39"/>
      <c r="O90" s="39"/>
      <c r="P90" s="39"/>
      <c r="Q90" s="39"/>
      <c r="R90" s="39"/>
      <c r="S90" s="39"/>
      <c r="T90" s="39"/>
      <c r="U90" s="39"/>
      <c r="V90" s="39"/>
    </row>
    <row r="91" spans="1:29" x14ac:dyDescent="0.35">
      <c r="A91" s="98">
        <v>18</v>
      </c>
      <c r="B91" s="98" t="s">
        <v>110</v>
      </c>
      <c r="C91" s="96">
        <f t="shared" si="7"/>
        <v>57.312737478160017</v>
      </c>
      <c r="D91" s="96">
        <f t="shared" si="7"/>
        <v>20.343667343378826</v>
      </c>
      <c r="E91" s="96">
        <f t="shared" si="7"/>
        <v>41.15615240110251</v>
      </c>
      <c r="F91" s="102">
        <f t="shared" si="7"/>
        <v>118.81255722264137</v>
      </c>
      <c r="G91" s="109"/>
      <c r="H91" s="109"/>
      <c r="I91" s="106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</row>
    <row r="92" spans="1:29" x14ac:dyDescent="0.35">
      <c r="A92" s="98">
        <v>19</v>
      </c>
      <c r="B92" s="98" t="s">
        <v>109</v>
      </c>
      <c r="C92" s="96">
        <f t="shared" si="7"/>
        <v>57.312737478160017</v>
      </c>
      <c r="D92" s="96">
        <f t="shared" si="7"/>
        <v>36.508965318509439</v>
      </c>
      <c r="E92" s="96">
        <f t="shared" si="7"/>
        <v>35.170708546025715</v>
      </c>
      <c r="F92" s="102">
        <f t="shared" si="7"/>
        <v>128.99241134269519</v>
      </c>
      <c r="G92" s="39"/>
      <c r="H92" s="39"/>
      <c r="I92" s="106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</row>
    <row r="93" spans="1:29" x14ac:dyDescent="0.35">
      <c r="A93" s="90"/>
      <c r="B93" s="98" t="s">
        <v>108</v>
      </c>
      <c r="C93" s="102">
        <f>C66/$C40</f>
        <v>57.312737478160017</v>
      </c>
      <c r="D93" s="102">
        <f t="shared" ref="D93:F93" si="8">D66/$C40</f>
        <v>4.4086721137046174</v>
      </c>
      <c r="E93" s="102">
        <f t="shared" si="8"/>
        <v>26.452032682227699</v>
      </c>
      <c r="F93" s="102">
        <f t="shared" si="8"/>
        <v>88.173442274092338</v>
      </c>
    </row>
    <row r="94" spans="1:29" x14ac:dyDescent="0.35">
      <c r="A94" s="90"/>
      <c r="B94" s="83" t="s">
        <v>475</v>
      </c>
      <c r="C94" s="108">
        <f>C93/$F$93</f>
        <v>0.65</v>
      </c>
      <c r="D94" s="108">
        <f>D93/$F$93</f>
        <v>0.05</v>
      </c>
      <c r="E94" s="108">
        <f>E93/$F$93</f>
        <v>0.3</v>
      </c>
      <c r="F94" s="108">
        <f>F93/$F$93</f>
        <v>1</v>
      </c>
    </row>
    <row r="95" spans="1:29" x14ac:dyDescent="0.35">
      <c r="A95" s="90"/>
      <c r="B95" s="98"/>
      <c r="C95" s="102"/>
      <c r="D95" s="102"/>
      <c r="E95" s="102"/>
      <c r="F95" s="102"/>
      <c r="G95" s="102"/>
    </row>
    <row r="96" spans="1:29" x14ac:dyDescent="0.35">
      <c r="V96" s="90"/>
      <c r="W96" s="90"/>
      <c r="X96" s="90"/>
      <c r="Y96" s="90"/>
      <c r="Z96" s="90"/>
      <c r="AA96" s="90"/>
      <c r="AB96" s="90"/>
      <c r="AC96" s="90"/>
    </row>
    <row r="97" spans="14:29" x14ac:dyDescent="0.35">
      <c r="O97" s="90"/>
      <c r="P97" s="90"/>
      <c r="Q97" s="90"/>
      <c r="R97" s="90"/>
      <c r="S97" s="90"/>
      <c r="V97" s="90"/>
      <c r="W97" s="90"/>
      <c r="X97" s="90"/>
      <c r="Y97" s="90"/>
      <c r="Z97" s="90"/>
      <c r="AA97" s="90"/>
      <c r="AB97" s="90"/>
      <c r="AC97" s="90"/>
    </row>
    <row r="98" spans="14:29" x14ac:dyDescent="0.35">
      <c r="O98" s="90"/>
      <c r="P98" s="90"/>
      <c r="Q98" s="111"/>
      <c r="R98" s="111"/>
      <c r="S98" s="111"/>
      <c r="T98" s="112"/>
      <c r="U98" s="112"/>
      <c r="V98" s="111"/>
      <c r="W98" s="90"/>
      <c r="X98" s="90"/>
      <c r="Y98" s="90"/>
      <c r="Z98" s="90"/>
      <c r="AA98" s="90"/>
      <c r="AB98" s="90"/>
      <c r="AC98" s="90"/>
    </row>
    <row r="99" spans="14:29" x14ac:dyDescent="0.35">
      <c r="O99" s="113"/>
      <c r="P99" s="113"/>
      <c r="Q99" s="90"/>
      <c r="R99" s="90"/>
      <c r="S99" s="90"/>
      <c r="V99" s="90"/>
      <c r="W99" s="114"/>
      <c r="X99" s="114"/>
      <c r="Y99" s="114"/>
      <c r="Z99" s="115"/>
      <c r="AA99" s="116"/>
      <c r="AB99" s="116"/>
      <c r="AC99" s="90"/>
    </row>
    <row r="100" spans="14:29" x14ac:dyDescent="0.35">
      <c r="O100" s="117"/>
      <c r="P100" s="117"/>
      <c r="Q100" s="90"/>
      <c r="R100" s="90"/>
      <c r="S100" s="90"/>
      <c r="V100" s="90"/>
      <c r="W100" s="114"/>
      <c r="X100" s="114"/>
      <c r="Y100" s="114"/>
      <c r="Z100" s="114"/>
      <c r="AA100" s="116"/>
      <c r="AB100" s="90"/>
      <c r="AC100" s="90"/>
    </row>
    <row r="101" spans="14:29" x14ac:dyDescent="0.35">
      <c r="N101" s="37"/>
      <c r="O101" s="90"/>
      <c r="P101" s="90"/>
      <c r="Q101" s="90"/>
      <c r="R101" s="90"/>
      <c r="S101" s="90"/>
      <c r="T101" s="37"/>
      <c r="V101" s="90"/>
      <c r="W101" s="118"/>
      <c r="X101" s="99"/>
      <c r="Y101" s="100"/>
      <c r="Z101" s="100"/>
      <c r="AA101" s="119"/>
      <c r="AB101" s="120"/>
      <c r="AC101" s="90"/>
    </row>
    <row r="102" spans="14:29" x14ac:dyDescent="0.35">
      <c r="N102" s="37"/>
      <c r="O102" s="121"/>
      <c r="P102" s="90"/>
      <c r="Q102" s="90"/>
      <c r="R102" s="90"/>
      <c r="S102" s="90"/>
      <c r="T102" s="37"/>
      <c r="V102" s="90"/>
      <c r="W102" s="118"/>
      <c r="X102" s="99"/>
      <c r="Y102" s="100"/>
      <c r="Z102" s="100"/>
      <c r="AA102" s="119"/>
      <c r="AB102" s="120"/>
      <c r="AC102" s="90"/>
    </row>
    <row r="103" spans="14:29" x14ac:dyDescent="0.35">
      <c r="N103" s="37"/>
      <c r="O103" s="90"/>
      <c r="P103" s="90"/>
      <c r="Q103" s="90"/>
      <c r="R103" s="90"/>
      <c r="S103" s="90"/>
      <c r="T103" s="37"/>
      <c r="V103" s="90"/>
      <c r="W103" s="118"/>
      <c r="X103" s="99"/>
      <c r="Y103" s="100"/>
      <c r="Z103" s="100"/>
      <c r="AA103" s="119"/>
      <c r="AB103" s="120"/>
      <c r="AC103" s="90"/>
    </row>
    <row r="104" spans="14:29" x14ac:dyDescent="0.35">
      <c r="N104" s="37"/>
      <c r="O104" s="90"/>
      <c r="P104" s="90"/>
      <c r="Q104" s="90"/>
      <c r="R104" s="90"/>
      <c r="S104" s="90"/>
      <c r="T104" s="37"/>
      <c r="V104" s="90"/>
      <c r="W104" s="118"/>
      <c r="X104" s="99"/>
      <c r="Y104" s="100"/>
      <c r="Z104" s="100"/>
      <c r="AA104" s="119"/>
      <c r="AB104" s="120"/>
      <c r="AC104" s="90"/>
    </row>
    <row r="105" spans="14:29" x14ac:dyDescent="0.35">
      <c r="N105" s="37"/>
      <c r="O105" s="121"/>
      <c r="P105" s="90"/>
      <c r="Q105" s="90"/>
      <c r="R105" s="90"/>
      <c r="S105" s="90"/>
      <c r="T105" s="37"/>
      <c r="V105" s="90"/>
      <c r="W105" s="118"/>
      <c r="X105" s="99"/>
      <c r="Y105" s="100"/>
      <c r="Z105" s="100"/>
      <c r="AA105" s="119"/>
      <c r="AB105" s="120"/>
      <c r="AC105" s="90"/>
    </row>
    <row r="106" spans="14:29" x14ac:dyDescent="0.35">
      <c r="N106" s="37"/>
      <c r="O106" s="90"/>
      <c r="P106" s="90"/>
      <c r="Q106" s="90"/>
      <c r="R106" s="90"/>
      <c r="S106" s="90"/>
      <c r="T106" s="37"/>
      <c r="V106" s="90"/>
      <c r="W106" s="118"/>
      <c r="X106" s="99"/>
      <c r="Y106" s="100"/>
      <c r="Z106" s="100"/>
      <c r="AA106" s="119"/>
      <c r="AB106" s="120"/>
      <c r="AC106" s="90"/>
    </row>
    <row r="107" spans="14:29" x14ac:dyDescent="0.35">
      <c r="N107" s="37"/>
      <c r="O107" s="90"/>
      <c r="P107" s="90"/>
      <c r="Q107" s="90"/>
      <c r="R107" s="90"/>
      <c r="S107" s="90"/>
      <c r="T107" s="37"/>
      <c r="V107" s="90"/>
      <c r="W107" s="118"/>
      <c r="X107" s="99"/>
      <c r="Y107" s="100"/>
      <c r="Z107" s="100"/>
      <c r="AA107" s="119"/>
      <c r="AB107" s="120"/>
      <c r="AC107" s="90"/>
    </row>
    <row r="108" spans="14:29" x14ac:dyDescent="0.35">
      <c r="N108" s="37"/>
      <c r="O108" s="90"/>
      <c r="P108" s="90"/>
      <c r="Q108" s="90"/>
      <c r="R108" s="90"/>
      <c r="S108" s="90"/>
      <c r="T108" s="37"/>
      <c r="V108" s="90"/>
      <c r="W108" s="118"/>
      <c r="X108" s="99"/>
      <c r="Y108" s="100"/>
      <c r="Z108" s="100"/>
      <c r="AA108" s="119"/>
      <c r="AB108" s="120"/>
      <c r="AC108" s="90"/>
    </row>
    <row r="109" spans="14:29" x14ac:dyDescent="0.35">
      <c r="N109" s="37"/>
      <c r="O109" s="90"/>
      <c r="P109" s="90"/>
      <c r="Q109" s="90"/>
      <c r="R109" s="90"/>
      <c r="S109" s="90"/>
      <c r="T109" s="37"/>
      <c r="V109" s="90"/>
      <c r="W109" s="118"/>
      <c r="X109" s="99"/>
      <c r="Y109" s="100"/>
      <c r="Z109" s="100"/>
      <c r="AA109" s="119"/>
      <c r="AB109" s="120"/>
      <c r="AC109" s="90"/>
    </row>
    <row r="110" spans="14:29" x14ac:dyDescent="0.35">
      <c r="N110" s="37"/>
      <c r="O110" s="90"/>
      <c r="P110" s="90"/>
      <c r="Q110" s="90"/>
      <c r="R110" s="90"/>
      <c r="S110" s="90"/>
      <c r="T110" s="37"/>
      <c r="V110" s="90"/>
      <c r="W110" s="118"/>
      <c r="X110" s="99"/>
      <c r="Y110" s="100"/>
      <c r="Z110" s="100"/>
      <c r="AA110" s="119"/>
      <c r="AB110" s="120"/>
      <c r="AC110" s="90"/>
    </row>
    <row r="111" spans="14:29" x14ac:dyDescent="0.35">
      <c r="N111" s="37"/>
      <c r="O111" s="90"/>
      <c r="P111" s="90"/>
      <c r="Q111" s="90"/>
      <c r="R111" s="90"/>
      <c r="S111" s="90"/>
      <c r="T111" s="37"/>
      <c r="V111" s="90"/>
      <c r="W111" s="118"/>
      <c r="X111" s="99"/>
      <c r="Y111" s="100"/>
      <c r="Z111" s="100"/>
      <c r="AA111" s="119"/>
      <c r="AB111" s="120"/>
      <c r="AC111" s="90"/>
    </row>
    <row r="112" spans="14:29" x14ac:dyDescent="0.35">
      <c r="N112" s="37"/>
      <c r="O112" s="90"/>
      <c r="P112" s="90"/>
      <c r="Q112" s="90"/>
      <c r="R112" s="90"/>
      <c r="S112" s="90"/>
      <c r="T112" s="37"/>
      <c r="V112" s="90"/>
      <c r="W112" s="118"/>
      <c r="X112" s="99"/>
      <c r="Y112" s="100"/>
      <c r="Z112" s="100"/>
      <c r="AA112" s="119"/>
      <c r="AB112" s="120"/>
      <c r="AC112" s="90"/>
    </row>
    <row r="113" spans="13:29" x14ac:dyDescent="0.35">
      <c r="N113" s="37"/>
      <c r="O113" s="90"/>
      <c r="P113" s="90"/>
      <c r="Q113" s="90"/>
      <c r="R113" s="90"/>
      <c r="S113" s="90"/>
      <c r="T113" s="37"/>
      <c r="V113" s="90"/>
      <c r="W113" s="118"/>
      <c r="X113" s="99"/>
      <c r="Y113" s="100"/>
      <c r="Z113" s="100"/>
      <c r="AA113" s="119"/>
      <c r="AB113" s="120"/>
      <c r="AC113" s="90"/>
    </row>
    <row r="114" spans="13:29" x14ac:dyDescent="0.35">
      <c r="N114" s="37"/>
      <c r="O114" s="90"/>
      <c r="P114" s="90"/>
      <c r="Q114" s="90"/>
      <c r="R114" s="90"/>
      <c r="S114" s="90"/>
      <c r="T114" s="37"/>
      <c r="V114" s="90"/>
      <c r="W114" s="118"/>
      <c r="X114" s="99"/>
      <c r="Y114" s="100"/>
      <c r="Z114" s="100"/>
      <c r="AA114" s="119"/>
      <c r="AB114" s="120"/>
      <c r="AC114" s="90"/>
    </row>
    <row r="115" spans="13:29" x14ac:dyDescent="0.35">
      <c r="N115" s="37"/>
      <c r="O115" s="90"/>
      <c r="P115" s="90"/>
      <c r="Q115" s="90"/>
      <c r="R115" s="90"/>
      <c r="S115" s="90"/>
      <c r="T115" s="37"/>
      <c r="V115" s="90"/>
      <c r="W115" s="118"/>
      <c r="X115" s="99"/>
      <c r="Y115" s="100"/>
      <c r="Z115" s="100"/>
      <c r="AA115" s="119"/>
      <c r="AB115" s="120"/>
      <c r="AC115" s="90"/>
    </row>
    <row r="116" spans="13:29" x14ac:dyDescent="0.35">
      <c r="N116" s="37"/>
      <c r="O116" s="90"/>
      <c r="P116" s="90"/>
      <c r="Q116" s="90"/>
      <c r="R116" s="90"/>
      <c r="S116" s="90"/>
      <c r="T116" s="37"/>
      <c r="V116" s="90"/>
      <c r="W116" s="118"/>
      <c r="X116" s="99"/>
      <c r="Y116" s="100"/>
      <c r="Z116" s="100"/>
      <c r="AA116" s="119"/>
      <c r="AB116" s="120"/>
      <c r="AC116" s="90"/>
    </row>
    <row r="117" spans="13:29" x14ac:dyDescent="0.35">
      <c r="N117" s="37"/>
      <c r="O117" s="90"/>
      <c r="P117" s="90"/>
      <c r="Q117" s="90"/>
      <c r="R117" s="90"/>
      <c r="S117" s="90"/>
      <c r="T117" s="37"/>
      <c r="V117" s="90"/>
      <c r="W117" s="118"/>
      <c r="X117" s="99"/>
      <c r="Y117" s="100"/>
      <c r="Z117" s="100"/>
      <c r="AA117" s="119"/>
      <c r="AB117" s="120"/>
      <c r="AC117" s="90"/>
    </row>
    <row r="118" spans="13:29" x14ac:dyDescent="0.35">
      <c r="N118" s="37"/>
      <c r="O118" s="90"/>
      <c r="P118" s="90"/>
      <c r="Q118" s="90"/>
      <c r="R118" s="90"/>
      <c r="S118" s="90"/>
      <c r="T118" s="37"/>
      <c r="V118" s="90"/>
      <c r="W118" s="118"/>
      <c r="X118" s="99"/>
      <c r="Y118" s="100"/>
      <c r="Z118" s="100"/>
      <c r="AA118" s="119"/>
      <c r="AB118" s="120"/>
      <c r="AC118" s="90"/>
    </row>
    <row r="119" spans="13:29" x14ac:dyDescent="0.35">
      <c r="N119" s="37"/>
      <c r="O119" s="90"/>
      <c r="P119" s="90"/>
      <c r="Q119" s="90"/>
      <c r="R119" s="90"/>
      <c r="S119" s="90"/>
      <c r="T119" s="37"/>
      <c r="V119" s="90"/>
      <c r="W119" s="118"/>
      <c r="X119" s="99"/>
      <c r="Y119" s="100"/>
      <c r="Z119" s="100"/>
      <c r="AA119" s="119"/>
      <c r="AB119" s="120"/>
      <c r="AC119" s="90"/>
    </row>
    <row r="120" spans="13:29" x14ac:dyDescent="0.35">
      <c r="N120" s="37"/>
      <c r="O120" s="90"/>
      <c r="P120" s="90"/>
      <c r="Q120" s="90"/>
      <c r="R120" s="90"/>
      <c r="S120" s="90"/>
      <c r="T120" s="37"/>
      <c r="V120" s="90"/>
      <c r="W120" s="118"/>
      <c r="X120" s="99"/>
      <c r="Y120" s="100"/>
      <c r="Z120" s="100"/>
      <c r="AA120" s="119"/>
      <c r="AB120" s="120"/>
      <c r="AC120" s="90"/>
    </row>
    <row r="121" spans="13:29" x14ac:dyDescent="0.35">
      <c r="N121" s="37"/>
      <c r="O121" s="90"/>
      <c r="P121" s="90"/>
      <c r="Q121" s="90"/>
      <c r="R121" s="90"/>
      <c r="S121" s="90"/>
      <c r="T121" s="37"/>
      <c r="V121" s="90"/>
      <c r="W121" s="118"/>
      <c r="X121" s="99"/>
      <c r="Y121" s="100"/>
      <c r="Z121" s="100"/>
      <c r="AA121" s="119"/>
      <c r="AB121" s="120"/>
      <c r="AC121" s="90"/>
    </row>
    <row r="122" spans="13:29" x14ac:dyDescent="0.35">
      <c r="N122" s="37"/>
      <c r="O122" s="90"/>
      <c r="P122" s="90"/>
      <c r="Q122" s="90"/>
      <c r="R122" s="90"/>
      <c r="S122" s="90"/>
      <c r="T122" s="37"/>
      <c r="V122" s="90"/>
      <c r="W122" s="118"/>
      <c r="X122" s="99"/>
      <c r="Y122" s="100"/>
      <c r="Z122" s="100"/>
      <c r="AA122" s="119"/>
      <c r="AB122" s="120"/>
      <c r="AC122" s="90"/>
    </row>
    <row r="123" spans="13:29" x14ac:dyDescent="0.35">
      <c r="N123" s="37"/>
      <c r="O123" s="90"/>
      <c r="P123" s="90"/>
      <c r="Q123" s="90"/>
      <c r="R123" s="90"/>
      <c r="S123" s="90"/>
      <c r="T123" s="37"/>
      <c r="V123" s="90"/>
      <c r="W123" s="118"/>
      <c r="X123" s="99"/>
      <c r="Y123" s="100"/>
      <c r="Z123" s="100"/>
      <c r="AA123" s="119"/>
      <c r="AB123" s="120"/>
      <c r="AC123" s="90"/>
    </row>
    <row r="124" spans="13:29" x14ac:dyDescent="0.35">
      <c r="N124" s="37"/>
      <c r="O124" s="98"/>
      <c r="P124" s="90"/>
      <c r="Q124" s="90"/>
      <c r="R124" s="90"/>
      <c r="S124" s="90"/>
      <c r="V124" s="90"/>
      <c r="W124" s="118"/>
      <c r="X124" s="99"/>
      <c r="Y124" s="98"/>
      <c r="Z124" s="98"/>
      <c r="AA124" s="120"/>
      <c r="AB124" s="122"/>
      <c r="AC124" s="90"/>
    </row>
    <row r="125" spans="13:29" x14ac:dyDescent="0.35">
      <c r="M125" s="101"/>
      <c r="O125" s="90"/>
      <c r="P125" s="90"/>
      <c r="Q125" s="90"/>
      <c r="R125" s="90"/>
      <c r="S125" s="90"/>
      <c r="V125" s="90"/>
      <c r="W125" s="90"/>
      <c r="X125" s="90"/>
      <c r="Y125" s="90"/>
      <c r="Z125" s="90"/>
      <c r="AA125" s="90"/>
      <c r="AB125" s="90"/>
      <c r="AC125" s="90"/>
    </row>
    <row r="126" spans="13:29" x14ac:dyDescent="0.35">
      <c r="O126" s="90"/>
      <c r="P126" s="90"/>
      <c r="Q126" s="90"/>
      <c r="R126" s="90"/>
      <c r="S126" s="90"/>
      <c r="V126" s="90"/>
      <c r="W126" s="90"/>
      <c r="X126" s="90"/>
      <c r="Y126" s="90"/>
      <c r="Z126" s="90"/>
      <c r="AA126" s="90"/>
      <c r="AB126" s="90"/>
      <c r="AC126" s="90"/>
    </row>
    <row r="127" spans="13:29" x14ac:dyDescent="0.35">
      <c r="O127" s="90"/>
      <c r="P127" s="90"/>
      <c r="Q127" s="90"/>
      <c r="R127" s="90"/>
      <c r="S127" s="90"/>
      <c r="V127" s="90"/>
      <c r="W127" s="90"/>
      <c r="X127" s="90"/>
      <c r="Y127" s="90"/>
      <c r="Z127" s="90"/>
      <c r="AA127" s="90"/>
      <c r="AB127" s="90"/>
      <c r="AC127" s="90"/>
    </row>
    <row r="128" spans="13:29" x14ac:dyDescent="0.35">
      <c r="O128" s="90"/>
      <c r="P128" s="90"/>
      <c r="Q128" s="90"/>
      <c r="R128" s="90"/>
      <c r="S128" s="90"/>
    </row>
    <row r="129" spans="14:14" x14ac:dyDescent="0.35">
      <c r="N129" s="37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G71"/>
  <sheetViews>
    <sheetView zoomScale="70" zoomScaleNormal="70" workbookViewId="0"/>
  </sheetViews>
  <sheetFormatPr defaultColWidth="8.33203125" defaultRowHeight="15.5" x14ac:dyDescent="0.35"/>
  <cols>
    <col min="1" max="1" width="19.08203125" style="166" customWidth="1"/>
    <col min="2" max="2" width="21.58203125" style="166" customWidth="1"/>
    <col min="3" max="3" width="12" style="166" customWidth="1"/>
    <col min="4" max="4" width="24" style="166" customWidth="1"/>
    <col min="5" max="5" width="24.83203125" style="166" customWidth="1"/>
    <col min="6" max="6" width="19" style="166" customWidth="1"/>
    <col min="7" max="7" width="16.58203125" style="166" customWidth="1"/>
    <col min="8" max="8" width="13.33203125" style="166" customWidth="1"/>
    <col min="9" max="9" width="14.83203125" style="166" customWidth="1"/>
    <col min="10" max="10" width="17.08203125" style="166" customWidth="1"/>
    <col min="11" max="11" width="16.08203125" style="166" customWidth="1"/>
    <col min="12" max="12" width="17.83203125" style="166" customWidth="1"/>
    <col min="13" max="13" width="10.83203125" style="166" customWidth="1"/>
    <col min="14" max="14" width="8.58203125" style="166" customWidth="1"/>
    <col min="15" max="15" width="16.33203125" style="166" bestFit="1" customWidth="1"/>
    <col min="16" max="16" width="11.58203125" style="166" bestFit="1" customWidth="1"/>
    <col min="17" max="17" width="3.83203125" style="166" bestFit="1" customWidth="1"/>
    <col min="18" max="18" width="7.58203125" style="166" bestFit="1" customWidth="1"/>
    <col min="19" max="19" width="8.33203125" style="166" customWidth="1"/>
    <col min="20" max="20" width="13.08203125" style="204" bestFit="1" customWidth="1"/>
    <col min="21" max="21" width="15.08203125" style="204" bestFit="1" customWidth="1"/>
    <col min="22" max="22" width="11.08203125" style="204" bestFit="1" customWidth="1"/>
    <col min="23" max="24" width="15.08203125" style="204" bestFit="1" customWidth="1"/>
    <col min="25" max="25" width="14.58203125" style="204" bestFit="1" customWidth="1"/>
    <col min="26" max="26" width="15.08203125" style="204" bestFit="1" customWidth="1"/>
    <col min="27" max="28" width="8.33203125" style="204"/>
    <col min="29" max="29" width="13.08203125" style="204" bestFit="1" customWidth="1"/>
    <col min="30" max="30" width="14.5" style="204" bestFit="1" customWidth="1"/>
    <col min="31" max="31" width="13.08203125" style="167" bestFit="1" customWidth="1"/>
    <col min="32" max="32" width="12.08203125" style="167" customWidth="1"/>
    <col min="33" max="34" width="8.33203125" style="167"/>
    <col min="35" max="35" width="10.83203125" style="167" bestFit="1" customWidth="1"/>
    <col min="36" max="36" width="6.08203125" style="167" bestFit="1" customWidth="1"/>
    <col min="37" max="39" width="8.33203125" style="167"/>
    <col min="40" max="40" width="22.58203125" style="167" customWidth="1"/>
    <col min="41" max="16384" width="8.33203125" style="167"/>
  </cols>
  <sheetData>
    <row r="1" spans="1:33" s="2" customFormat="1" ht="22.5" x14ac:dyDescent="0.45">
      <c r="A1" s="322" t="s">
        <v>514</v>
      </c>
      <c r="B1" s="1"/>
      <c r="C1" s="1"/>
      <c r="D1" s="1"/>
      <c r="E1" s="1"/>
      <c r="F1" s="1"/>
      <c r="G1" s="1"/>
      <c r="H1" s="1"/>
      <c r="I1" s="1"/>
      <c r="J1" s="313"/>
      <c r="K1" s="1"/>
      <c r="L1" s="1"/>
      <c r="M1" s="1"/>
      <c r="N1" s="1"/>
      <c r="O1" s="1"/>
      <c r="P1" s="1"/>
      <c r="Q1" s="1"/>
      <c r="R1" s="1"/>
      <c r="S1" s="1"/>
      <c r="V1" s="4"/>
      <c r="W1" s="4"/>
      <c r="X1" s="4"/>
      <c r="Y1" s="4"/>
      <c r="Z1" s="4"/>
      <c r="AA1" s="4"/>
      <c r="AB1" s="4"/>
      <c r="AC1" s="4"/>
      <c r="AD1" s="4"/>
      <c r="AF1" s="3"/>
    </row>
    <row r="2" spans="1:33" x14ac:dyDescent="0.35">
      <c r="A2" s="163" t="s">
        <v>533</v>
      </c>
      <c r="B2" s="163"/>
      <c r="C2" s="164"/>
      <c r="D2" s="164"/>
      <c r="E2" s="164"/>
      <c r="F2" s="164"/>
      <c r="G2" s="164"/>
      <c r="H2" s="164"/>
      <c r="I2" s="164"/>
      <c r="J2" s="164"/>
      <c r="K2" s="165"/>
      <c r="AF2" s="168"/>
    </row>
    <row r="3" spans="1:33" ht="65.150000000000006" customHeight="1" x14ac:dyDescent="0.35">
      <c r="A3" s="197" t="s">
        <v>446</v>
      </c>
      <c r="B3" s="197" t="s">
        <v>132</v>
      </c>
      <c r="C3" s="339" t="s">
        <v>440</v>
      </c>
      <c r="D3" s="340" t="s">
        <v>449</v>
      </c>
      <c r="E3" s="340" t="s">
        <v>507</v>
      </c>
      <c r="F3" s="340" t="s">
        <v>448</v>
      </c>
      <c r="G3" s="340" t="s">
        <v>450</v>
      </c>
      <c r="H3" s="340" t="s">
        <v>426</v>
      </c>
      <c r="I3" s="341" t="s">
        <v>451</v>
      </c>
      <c r="J3" s="338" t="s">
        <v>508</v>
      </c>
      <c r="K3" s="338" t="s">
        <v>549</v>
      </c>
      <c r="AF3" s="169"/>
      <c r="AG3" s="169"/>
    </row>
    <row r="4" spans="1:33" x14ac:dyDescent="0.35">
      <c r="A4" s="170">
        <v>31</v>
      </c>
      <c r="B4" s="171" t="s">
        <v>129</v>
      </c>
      <c r="C4" s="172">
        <v>656920</v>
      </c>
      <c r="D4" s="172">
        <v>36754</v>
      </c>
      <c r="E4" s="173">
        <v>0</v>
      </c>
      <c r="F4" s="172">
        <v>109254</v>
      </c>
      <c r="G4" s="172">
        <v>214.29</v>
      </c>
      <c r="H4" s="174">
        <f t="shared" ref="H4:H25" si="0">C4/G4</f>
        <v>3065.5653553595594</v>
      </c>
      <c r="I4" s="305">
        <f t="shared" ref="I4:I26" si="1">H$26/H4</f>
        <v>5.9372651746575997E-3</v>
      </c>
      <c r="J4" s="175"/>
      <c r="K4" s="176">
        <f>Taulukko5[[#This Row],[Asukasluku]]</f>
        <v>656920</v>
      </c>
      <c r="AE4" s="177"/>
      <c r="AF4" s="178"/>
    </row>
    <row r="5" spans="1:33" x14ac:dyDescent="0.35">
      <c r="A5" s="170">
        <v>32</v>
      </c>
      <c r="B5" s="171" t="s">
        <v>128</v>
      </c>
      <c r="C5" s="172">
        <v>274336</v>
      </c>
      <c r="D5" s="172">
        <v>6033</v>
      </c>
      <c r="E5" s="173">
        <v>0</v>
      </c>
      <c r="F5" s="172">
        <v>55806</v>
      </c>
      <c r="G5" s="172">
        <v>269</v>
      </c>
      <c r="H5" s="174">
        <f t="shared" si="0"/>
        <v>1019.8364312267659</v>
      </c>
      <c r="I5" s="305">
        <f t="shared" si="1"/>
        <v>1.784705259363897E-2</v>
      </c>
      <c r="J5" s="175"/>
      <c r="K5" s="176">
        <f>Taulukko5[[#This Row],[Asukasluku]]</f>
        <v>274336</v>
      </c>
      <c r="AE5" s="177"/>
      <c r="AF5" s="178"/>
    </row>
    <row r="6" spans="1:33" x14ac:dyDescent="0.35">
      <c r="A6" s="170">
        <v>33</v>
      </c>
      <c r="B6" s="171" t="s">
        <v>127</v>
      </c>
      <c r="C6" s="172">
        <v>473838</v>
      </c>
      <c r="D6" s="172">
        <v>57370</v>
      </c>
      <c r="E6" s="173">
        <v>0</v>
      </c>
      <c r="F6" s="172">
        <v>67184</v>
      </c>
      <c r="G6" s="172">
        <v>4245.0600000000004</v>
      </c>
      <c r="H6" s="174">
        <f t="shared" si="0"/>
        <v>111.62103715848538</v>
      </c>
      <c r="I6" s="305">
        <f t="shared" si="1"/>
        <v>0.16306132686413158</v>
      </c>
      <c r="J6" s="175"/>
      <c r="K6" s="176">
        <f>Taulukko5[[#This Row],[Asukasluku]]</f>
        <v>473838</v>
      </c>
      <c r="AE6" s="177"/>
      <c r="AF6" s="178"/>
    </row>
    <row r="7" spans="1:33" x14ac:dyDescent="0.35">
      <c r="A7" s="170">
        <v>34</v>
      </c>
      <c r="B7" s="171" t="s">
        <v>126</v>
      </c>
      <c r="C7" s="172">
        <v>98254</v>
      </c>
      <c r="D7" s="172">
        <v>28089</v>
      </c>
      <c r="E7" s="173">
        <v>0</v>
      </c>
      <c r="F7" s="172">
        <v>6020</v>
      </c>
      <c r="G7" s="172">
        <v>2701.91</v>
      </c>
      <c r="H7" s="174">
        <f t="shared" si="0"/>
        <v>36.364645750598655</v>
      </c>
      <c r="I7" s="305">
        <f t="shared" si="1"/>
        <v>0.50051565330355308</v>
      </c>
      <c r="J7" s="175"/>
      <c r="K7" s="176">
        <f>Taulukko5[[#This Row],[Asukasluku]]</f>
        <v>98254</v>
      </c>
      <c r="AE7" s="177"/>
      <c r="AF7" s="178"/>
    </row>
    <row r="8" spans="1:33" x14ac:dyDescent="0.35">
      <c r="A8" s="179">
        <v>35</v>
      </c>
      <c r="B8" s="180" t="s">
        <v>125</v>
      </c>
      <c r="C8" s="172">
        <v>199330</v>
      </c>
      <c r="D8" s="172"/>
      <c r="E8" s="173">
        <v>0</v>
      </c>
      <c r="F8" s="172">
        <v>11899</v>
      </c>
      <c r="G8" s="172">
        <v>1669.01</v>
      </c>
      <c r="H8" s="181">
        <f t="shared" si="0"/>
        <v>119.43008130568421</v>
      </c>
      <c r="I8" s="305">
        <f t="shared" si="1"/>
        <v>0.15239941416791861</v>
      </c>
      <c r="J8" s="182"/>
      <c r="K8" s="183">
        <f>Taulukko5[[#This Row],[Asukasluku]]</f>
        <v>199330</v>
      </c>
      <c r="AE8" s="177"/>
      <c r="AF8" s="178"/>
    </row>
    <row r="9" spans="1:33" x14ac:dyDescent="0.35">
      <c r="A9" s="166">
        <v>2</v>
      </c>
      <c r="B9" s="166" t="s">
        <v>124</v>
      </c>
      <c r="C9" s="172">
        <v>481403</v>
      </c>
      <c r="D9" s="172">
        <v>27353</v>
      </c>
      <c r="E9" s="173">
        <v>0</v>
      </c>
      <c r="F9" s="172">
        <v>37858</v>
      </c>
      <c r="G9" s="172">
        <v>10666.06</v>
      </c>
      <c r="H9" s="174">
        <f t="shared" si="0"/>
        <v>45.134098251838076</v>
      </c>
      <c r="I9" s="305">
        <f t="shared" si="1"/>
        <v>0.40326660174875489</v>
      </c>
      <c r="J9" s="184">
        <v>22422</v>
      </c>
      <c r="K9" s="176">
        <f>Taulukko5[[#This Row],[Asukasluku]]</f>
        <v>481403</v>
      </c>
      <c r="AE9" s="177"/>
      <c r="AF9" s="178"/>
    </row>
    <row r="10" spans="1:33" x14ac:dyDescent="0.35">
      <c r="A10" s="166">
        <v>4</v>
      </c>
      <c r="B10" s="166" t="s">
        <v>123</v>
      </c>
      <c r="C10" s="172">
        <v>215416</v>
      </c>
      <c r="D10" s="172"/>
      <c r="E10" s="173">
        <v>0</v>
      </c>
      <c r="F10" s="172">
        <v>8543</v>
      </c>
      <c r="G10" s="172">
        <v>7821.14</v>
      </c>
      <c r="H10" s="174">
        <f t="shared" si="0"/>
        <v>27.542787880027717</v>
      </c>
      <c r="I10" s="305">
        <f t="shared" si="1"/>
        <v>0.66082905275581871</v>
      </c>
      <c r="J10" s="175"/>
      <c r="K10" s="176"/>
      <c r="AE10" s="177"/>
      <c r="AF10" s="178"/>
    </row>
    <row r="11" spans="1:33" x14ac:dyDescent="0.35">
      <c r="A11" s="166">
        <v>5</v>
      </c>
      <c r="B11" s="166" t="s">
        <v>122</v>
      </c>
      <c r="C11" s="172">
        <v>170577</v>
      </c>
      <c r="D11" s="172"/>
      <c r="E11" s="173">
        <v>0</v>
      </c>
      <c r="F11" s="172">
        <v>7549</v>
      </c>
      <c r="G11" s="172">
        <v>5199.1499999999996</v>
      </c>
      <c r="H11" s="174">
        <f t="shared" si="0"/>
        <v>32.80863218026024</v>
      </c>
      <c r="I11" s="305">
        <f t="shared" si="1"/>
        <v>0.55476480473221568</v>
      </c>
      <c r="J11" s="175"/>
      <c r="K11" s="176"/>
      <c r="AE11" s="177"/>
      <c r="AF11" s="178"/>
    </row>
    <row r="12" spans="1:33" x14ac:dyDescent="0.35">
      <c r="A12" s="166">
        <v>6</v>
      </c>
      <c r="B12" s="166" t="s">
        <v>121</v>
      </c>
      <c r="C12" s="172">
        <v>522852</v>
      </c>
      <c r="D12" s="172"/>
      <c r="E12" s="173">
        <v>0</v>
      </c>
      <c r="F12" s="172">
        <v>26921</v>
      </c>
      <c r="G12" s="172">
        <v>13248.710000000001</v>
      </c>
      <c r="H12" s="174">
        <f t="shared" si="0"/>
        <v>39.464370493429172</v>
      </c>
      <c r="I12" s="305">
        <f t="shared" si="1"/>
        <v>0.46120270505882377</v>
      </c>
      <c r="J12" s="175"/>
      <c r="K12" s="176">
        <f>Taulukko5[[#This Row],[Asukasluku]]</f>
        <v>522852</v>
      </c>
      <c r="AE12" s="177"/>
      <c r="AF12" s="178"/>
    </row>
    <row r="13" spans="1:33" x14ac:dyDescent="0.35">
      <c r="A13" s="166">
        <v>7</v>
      </c>
      <c r="B13" s="166" t="s">
        <v>120</v>
      </c>
      <c r="C13" s="172">
        <v>205771</v>
      </c>
      <c r="D13" s="172"/>
      <c r="E13" s="173">
        <v>0</v>
      </c>
      <c r="F13" s="172">
        <v>11510</v>
      </c>
      <c r="G13" s="172">
        <v>5713.72</v>
      </c>
      <c r="H13" s="174">
        <f t="shared" si="0"/>
        <v>36.013490335543217</v>
      </c>
      <c r="I13" s="305">
        <f t="shared" si="1"/>
        <v>0.50539601286714941</v>
      </c>
      <c r="J13" s="175"/>
      <c r="K13" s="176"/>
      <c r="AE13" s="177"/>
      <c r="AF13" s="178"/>
    </row>
    <row r="14" spans="1:33" x14ac:dyDescent="0.35">
      <c r="A14" s="166">
        <v>8</v>
      </c>
      <c r="B14" s="166" t="s">
        <v>119</v>
      </c>
      <c r="C14" s="172">
        <v>162812</v>
      </c>
      <c r="D14" s="172">
        <v>1237</v>
      </c>
      <c r="E14" s="173">
        <v>0</v>
      </c>
      <c r="F14" s="172">
        <v>10155</v>
      </c>
      <c r="G14" s="172">
        <v>4558.54</v>
      </c>
      <c r="H14" s="174">
        <f t="shared" si="0"/>
        <v>35.715821293659815</v>
      </c>
      <c r="I14" s="305">
        <f t="shared" si="1"/>
        <v>0.50960817267400127</v>
      </c>
      <c r="J14" s="175"/>
      <c r="K14" s="176"/>
      <c r="AE14" s="177"/>
      <c r="AF14" s="178"/>
    </row>
    <row r="15" spans="1:33" x14ac:dyDescent="0.35">
      <c r="A15" s="166">
        <v>9</v>
      </c>
      <c r="B15" s="166" t="s">
        <v>118</v>
      </c>
      <c r="C15" s="172">
        <v>126921</v>
      </c>
      <c r="D15" s="172"/>
      <c r="E15" s="173">
        <v>0</v>
      </c>
      <c r="F15" s="172">
        <v>8272</v>
      </c>
      <c r="G15" s="172">
        <v>5326.37</v>
      </c>
      <c r="H15" s="174">
        <f t="shared" si="0"/>
        <v>23.8287989756626</v>
      </c>
      <c r="I15" s="305">
        <f t="shared" si="1"/>
        <v>0.76382676456344767</v>
      </c>
      <c r="J15" s="175"/>
      <c r="K15" s="176"/>
      <c r="AE15" s="177"/>
      <c r="AF15" s="178"/>
    </row>
    <row r="16" spans="1:33" x14ac:dyDescent="0.35">
      <c r="A16" s="166">
        <v>10</v>
      </c>
      <c r="B16" s="166" t="s">
        <v>117</v>
      </c>
      <c r="C16" s="172">
        <v>132702</v>
      </c>
      <c r="D16" s="172"/>
      <c r="E16" s="173">
        <v>0</v>
      </c>
      <c r="F16" s="172">
        <v>4656</v>
      </c>
      <c r="G16" s="172">
        <v>12651.54</v>
      </c>
      <c r="H16" s="174">
        <f t="shared" si="0"/>
        <v>10.488999758132211</v>
      </c>
      <c r="I16" s="305">
        <f t="shared" si="1"/>
        <v>1.7352535842039383</v>
      </c>
      <c r="J16" s="184">
        <v>5927</v>
      </c>
      <c r="K16" s="176"/>
      <c r="AE16" s="177"/>
      <c r="AF16" s="178"/>
    </row>
    <row r="17" spans="1:32" x14ac:dyDescent="0.35">
      <c r="A17" s="166">
        <v>11</v>
      </c>
      <c r="B17" s="166" t="s">
        <v>116</v>
      </c>
      <c r="C17" s="172">
        <v>248265</v>
      </c>
      <c r="D17" s="172"/>
      <c r="E17" s="173">
        <v>0</v>
      </c>
      <c r="F17" s="172">
        <v>7992</v>
      </c>
      <c r="G17" s="172">
        <v>17344.41</v>
      </c>
      <c r="H17" s="174">
        <f t="shared" si="0"/>
        <v>14.313833678977838</v>
      </c>
      <c r="I17" s="305">
        <f t="shared" si="1"/>
        <v>1.2715723008395969</v>
      </c>
      <c r="J17" s="184"/>
      <c r="K17" s="176">
        <f>Taulukko5[[#This Row],[Asukasluku]]</f>
        <v>248265</v>
      </c>
      <c r="AE17" s="177"/>
      <c r="AF17" s="178"/>
    </row>
    <row r="18" spans="1:32" x14ac:dyDescent="0.35">
      <c r="A18" s="166">
        <v>12</v>
      </c>
      <c r="B18" s="166" t="s">
        <v>115</v>
      </c>
      <c r="C18" s="172">
        <v>163537</v>
      </c>
      <c r="D18" s="172"/>
      <c r="E18" s="173">
        <v>0</v>
      </c>
      <c r="F18" s="172">
        <v>6557</v>
      </c>
      <c r="G18" s="172">
        <v>18791.07</v>
      </c>
      <c r="H18" s="174">
        <f t="shared" si="0"/>
        <v>8.7029104782218365</v>
      </c>
      <c r="I18" s="305">
        <f t="shared" si="1"/>
        <v>2.0913778753164851</v>
      </c>
      <c r="J18" s="184"/>
      <c r="K18" s="176"/>
      <c r="AE18" s="177"/>
      <c r="AF18" s="178"/>
    </row>
    <row r="19" spans="1:32" x14ac:dyDescent="0.35">
      <c r="A19" s="166">
        <v>13</v>
      </c>
      <c r="B19" s="166" t="s">
        <v>114</v>
      </c>
      <c r="C19" s="172">
        <v>272617</v>
      </c>
      <c r="D19" s="172"/>
      <c r="E19" s="173">
        <v>0</v>
      </c>
      <c r="F19" s="172">
        <v>9833</v>
      </c>
      <c r="G19" s="172">
        <v>16042.380000000003</v>
      </c>
      <c r="H19" s="174">
        <f t="shared" si="0"/>
        <v>16.993550832233119</v>
      </c>
      <c r="I19" s="305">
        <f t="shared" si="1"/>
        <v>1.0710577562453651</v>
      </c>
      <c r="J19" s="184"/>
      <c r="K19" s="176"/>
      <c r="AE19" s="177"/>
      <c r="AF19" s="178"/>
    </row>
    <row r="20" spans="1:32" x14ac:dyDescent="0.35">
      <c r="A20" s="166">
        <v>14</v>
      </c>
      <c r="B20" s="166" t="s">
        <v>130</v>
      </c>
      <c r="C20" s="172">
        <v>192150</v>
      </c>
      <c r="D20" s="172"/>
      <c r="E20" s="173">
        <v>0</v>
      </c>
      <c r="F20" s="172">
        <v>4603</v>
      </c>
      <c r="G20" s="172">
        <v>13798.189999999999</v>
      </c>
      <c r="H20" s="174">
        <f t="shared" si="0"/>
        <v>13.925739535402833</v>
      </c>
      <c r="I20" s="305">
        <f t="shared" si="1"/>
        <v>1.3070095400492965</v>
      </c>
      <c r="J20" s="184"/>
      <c r="K20" s="176"/>
      <c r="AE20" s="177"/>
      <c r="AF20" s="178"/>
    </row>
    <row r="21" spans="1:32" x14ac:dyDescent="0.35">
      <c r="A21" s="166">
        <v>15</v>
      </c>
      <c r="B21" s="166" t="s">
        <v>113</v>
      </c>
      <c r="C21" s="172">
        <v>175816</v>
      </c>
      <c r="D21" s="172">
        <v>89085</v>
      </c>
      <c r="E21" s="173">
        <v>0</v>
      </c>
      <c r="F21" s="172">
        <v>13113</v>
      </c>
      <c r="G21" s="172">
        <v>7401.34</v>
      </c>
      <c r="H21" s="174">
        <f t="shared" si="0"/>
        <v>23.754617407118172</v>
      </c>
      <c r="I21" s="305">
        <f t="shared" si="1"/>
        <v>0.76621206366216332</v>
      </c>
      <c r="J21" s="184">
        <v>5422</v>
      </c>
      <c r="K21" s="176"/>
      <c r="AE21" s="177"/>
      <c r="AF21" s="178"/>
    </row>
    <row r="22" spans="1:32" x14ac:dyDescent="0.35">
      <c r="A22" s="166">
        <v>16</v>
      </c>
      <c r="B22" s="166" t="s">
        <v>112</v>
      </c>
      <c r="C22" s="172">
        <v>67988</v>
      </c>
      <c r="D22" s="172">
        <v>6149</v>
      </c>
      <c r="E22" s="173">
        <v>0</v>
      </c>
      <c r="F22" s="172">
        <v>2139</v>
      </c>
      <c r="G22" s="172">
        <v>5019.9800000000005</v>
      </c>
      <c r="H22" s="174">
        <f t="shared" si="0"/>
        <v>13.543480252909372</v>
      </c>
      <c r="I22" s="305">
        <f t="shared" si="1"/>
        <v>1.3438993585938339</v>
      </c>
      <c r="J22" s="184"/>
      <c r="K22" s="176"/>
      <c r="AE22" s="177"/>
      <c r="AF22" s="178"/>
    </row>
    <row r="23" spans="1:32" x14ac:dyDescent="0.35">
      <c r="A23" s="166">
        <v>17</v>
      </c>
      <c r="B23" s="166" t="s">
        <v>111</v>
      </c>
      <c r="C23" s="172">
        <v>413830</v>
      </c>
      <c r="D23" s="172"/>
      <c r="E23" s="173">
        <v>0</v>
      </c>
      <c r="F23" s="172">
        <v>12855</v>
      </c>
      <c r="G23" s="172">
        <v>36828.320000000007</v>
      </c>
      <c r="H23" s="174">
        <f t="shared" si="0"/>
        <v>11.23673303588108</v>
      </c>
      <c r="I23" s="305">
        <f t="shared" si="1"/>
        <v>1.6197834697054365</v>
      </c>
      <c r="J23" s="184">
        <v>938</v>
      </c>
      <c r="K23" s="176">
        <f>Taulukko5[[#This Row],[Asukasluku]]</f>
        <v>413830</v>
      </c>
      <c r="AE23" s="177"/>
      <c r="AF23" s="178"/>
    </row>
    <row r="24" spans="1:32" x14ac:dyDescent="0.35">
      <c r="A24" s="166">
        <v>18</v>
      </c>
      <c r="B24" s="166" t="s">
        <v>110</v>
      </c>
      <c r="C24" s="172">
        <v>71664</v>
      </c>
      <c r="D24" s="172"/>
      <c r="E24" s="173">
        <v>0</v>
      </c>
      <c r="F24" s="172">
        <v>2237</v>
      </c>
      <c r="G24" s="172">
        <v>20197.260000000002</v>
      </c>
      <c r="H24" s="174">
        <f t="shared" si="0"/>
        <v>3.5482040633234404</v>
      </c>
      <c r="I24" s="305">
        <f t="shared" si="1"/>
        <v>5.1296583004205925</v>
      </c>
      <c r="J24" s="175"/>
      <c r="K24" s="176"/>
      <c r="AE24" s="177"/>
      <c r="AF24" s="178"/>
    </row>
    <row r="25" spans="1:32" x14ac:dyDescent="0.35">
      <c r="A25" s="166">
        <v>19</v>
      </c>
      <c r="B25" s="166" t="s">
        <v>109</v>
      </c>
      <c r="C25" s="172">
        <v>176665</v>
      </c>
      <c r="D25" s="172"/>
      <c r="E25" s="172">
        <v>1549</v>
      </c>
      <c r="F25" s="172">
        <v>5153</v>
      </c>
      <c r="G25" s="172">
        <v>92673.819999999992</v>
      </c>
      <c r="H25" s="174">
        <f t="shared" si="0"/>
        <v>1.9063096783967686</v>
      </c>
      <c r="I25" s="305">
        <f t="shared" si="1"/>
        <v>9.5478057061119799</v>
      </c>
      <c r="J25" s="175"/>
      <c r="K25" s="176"/>
      <c r="AE25" s="177"/>
      <c r="AF25" s="178"/>
    </row>
    <row r="26" spans="1:32" x14ac:dyDescent="0.35">
      <c r="A26" s="167"/>
      <c r="B26" s="185" t="s">
        <v>108</v>
      </c>
      <c r="C26" s="186">
        <f>SUM(C4:C25)</f>
        <v>5503664</v>
      </c>
      <c r="D26" s="186">
        <f>SUM(D4:D25)</f>
        <v>252070</v>
      </c>
      <c r="E26" s="186">
        <f>SUM(E4:E25)</f>
        <v>1549</v>
      </c>
      <c r="F26" s="186">
        <f>SUM(F4:F25)</f>
        <v>430109</v>
      </c>
      <c r="G26" s="186">
        <f>SUM(G4:G25)</f>
        <v>302381.27</v>
      </c>
      <c r="H26" s="187">
        <f>C26/G26</f>
        <v>18.201074425013161</v>
      </c>
      <c r="I26" s="305">
        <f t="shared" si="1"/>
        <v>1</v>
      </c>
      <c r="J26" s="186">
        <f>SUM(J4:J25)</f>
        <v>34709</v>
      </c>
      <c r="K26" s="176">
        <f>SUM(K4:K25)</f>
        <v>3369028</v>
      </c>
      <c r="L26" s="176"/>
      <c r="M26" s="176"/>
      <c r="N26" s="176"/>
      <c r="O26" s="188"/>
      <c r="P26" s="188"/>
      <c r="Q26" s="188"/>
      <c r="R26" s="189"/>
      <c r="S26" s="189"/>
      <c r="T26" s="230"/>
      <c r="U26" s="230"/>
      <c r="V26" s="230"/>
      <c r="W26" s="188"/>
      <c r="X26" s="188"/>
      <c r="Y26" s="188"/>
      <c r="Z26" s="188"/>
      <c r="AA26" s="188"/>
      <c r="AB26" s="188"/>
      <c r="AC26" s="231"/>
      <c r="AD26" s="231"/>
      <c r="AE26" s="177"/>
    </row>
    <row r="27" spans="1:32" x14ac:dyDescent="0.35">
      <c r="A27" s="204"/>
      <c r="B27" s="204"/>
      <c r="C27" s="176"/>
      <c r="D27" s="204"/>
      <c r="E27" s="204"/>
      <c r="F27" s="204"/>
      <c r="G27" s="204"/>
      <c r="H27" s="174"/>
      <c r="I27" s="176"/>
      <c r="J27" s="175"/>
      <c r="K27" s="176"/>
    </row>
    <row r="28" spans="1:32" x14ac:dyDescent="0.35">
      <c r="A28" s="163" t="s">
        <v>532</v>
      </c>
      <c r="B28" s="163"/>
      <c r="C28" s="163"/>
      <c r="D28" s="190"/>
      <c r="E28" s="190"/>
      <c r="F28" s="190"/>
      <c r="G28" s="190"/>
      <c r="H28" s="190"/>
      <c r="I28" s="190"/>
      <c r="J28" s="190"/>
      <c r="K28" s="190"/>
      <c r="L28" s="191"/>
      <c r="M28" s="191"/>
      <c r="AC28" s="167"/>
      <c r="AD28" s="167"/>
    </row>
    <row r="29" spans="1:32" x14ac:dyDescent="0.35">
      <c r="A29" s="197" t="s">
        <v>446</v>
      </c>
      <c r="B29" s="197" t="s">
        <v>132</v>
      </c>
      <c r="C29" s="198" t="s">
        <v>440</v>
      </c>
      <c r="D29" s="199" t="s">
        <v>476</v>
      </c>
      <c r="E29" s="200" t="s">
        <v>426</v>
      </c>
      <c r="F29" s="198" t="s">
        <v>433</v>
      </c>
      <c r="G29" s="199" t="s">
        <v>439</v>
      </c>
      <c r="H29" s="199" t="s">
        <v>438</v>
      </c>
      <c r="I29" s="199" t="s">
        <v>519</v>
      </c>
      <c r="J29" s="199" t="s">
        <v>520</v>
      </c>
      <c r="K29" s="199" t="s">
        <v>521</v>
      </c>
      <c r="L29" s="198" t="s">
        <v>437</v>
      </c>
      <c r="M29" s="198" t="s">
        <v>436</v>
      </c>
      <c r="T29" s="166"/>
      <c r="U29" s="166"/>
      <c r="AD29" s="192"/>
    </row>
    <row r="30" spans="1:32" x14ac:dyDescent="0.35">
      <c r="A30" s="193">
        <v>31</v>
      </c>
      <c r="B30" s="171" t="s">
        <v>129</v>
      </c>
      <c r="C30" s="183">
        <f>C4</f>
        <v>656920</v>
      </c>
      <c r="D30" s="183">
        <v>715.48</v>
      </c>
      <c r="E30" s="314">
        <f t="shared" ref="E30:E52" si="2">C30/D30</f>
        <v>918.15284843741267</v>
      </c>
      <c r="F30" s="182">
        <f t="shared" ref="F30:F52" si="3">$E$52/E30</f>
        <v>1.5875344536897651E-2</v>
      </c>
      <c r="G30" s="167">
        <v>114</v>
      </c>
      <c r="H30" s="167">
        <v>62</v>
      </c>
      <c r="I30" s="167">
        <v>1</v>
      </c>
      <c r="J30" s="167">
        <v>0</v>
      </c>
      <c r="K30" s="167">
        <f>SUM(G30:J30)</f>
        <v>177</v>
      </c>
      <c r="L30" s="167">
        <f t="shared" ref="L30:L52" si="4">K30/C30</f>
        <v>2.6943920112037996E-4</v>
      </c>
      <c r="M30" s="194">
        <f t="shared" ref="M30:M52" si="5">L30/$L$52</f>
        <v>0.40056802576850215</v>
      </c>
      <c r="T30" s="166"/>
      <c r="U30" s="166"/>
      <c r="AD30" s="192"/>
    </row>
    <row r="31" spans="1:32" x14ac:dyDescent="0.35">
      <c r="A31" s="193">
        <v>32</v>
      </c>
      <c r="B31" s="171" t="s">
        <v>128</v>
      </c>
      <c r="C31" s="183">
        <f t="shared" ref="C31:C52" si="6">C5</f>
        <v>274336</v>
      </c>
      <c r="D31" s="183">
        <v>271.14</v>
      </c>
      <c r="E31" s="314">
        <f t="shared" si="2"/>
        <v>1011.7872685697427</v>
      </c>
      <c r="F31" s="182">
        <f t="shared" si="3"/>
        <v>1.4406183255381783E-2</v>
      </c>
      <c r="G31" s="167">
        <v>39</v>
      </c>
      <c r="H31" s="167">
        <v>109</v>
      </c>
      <c r="I31" s="167">
        <v>0</v>
      </c>
      <c r="J31" s="167">
        <v>7</v>
      </c>
      <c r="K31" s="167">
        <f t="shared" ref="K31:K52" si="7">SUM(G31:J31)</f>
        <v>155</v>
      </c>
      <c r="L31" s="167">
        <f t="shared" si="4"/>
        <v>5.6500058322640854E-4</v>
      </c>
      <c r="M31" s="194">
        <f t="shared" si="5"/>
        <v>0.83997119661863551</v>
      </c>
      <c r="T31" s="166"/>
      <c r="U31" s="166"/>
      <c r="AD31" s="195"/>
    </row>
    <row r="32" spans="1:32" x14ac:dyDescent="0.35">
      <c r="A32" s="193">
        <v>33</v>
      </c>
      <c r="B32" s="171" t="s">
        <v>127</v>
      </c>
      <c r="C32" s="183">
        <f t="shared" si="6"/>
        <v>473838</v>
      </c>
      <c r="D32" s="183">
        <v>7857.5299999999988</v>
      </c>
      <c r="E32" s="314">
        <f t="shared" si="2"/>
        <v>60.30368321851779</v>
      </c>
      <c r="F32" s="182">
        <f t="shared" si="3"/>
        <v>0.2417098264737827</v>
      </c>
      <c r="G32" s="167">
        <v>47</v>
      </c>
      <c r="H32" s="167">
        <v>214</v>
      </c>
      <c r="I32" s="167">
        <v>0</v>
      </c>
      <c r="J32" s="167">
        <v>5</v>
      </c>
      <c r="K32" s="167">
        <f t="shared" si="7"/>
        <v>266</v>
      </c>
      <c r="L32" s="167">
        <f t="shared" si="4"/>
        <v>5.613732963586711E-4</v>
      </c>
      <c r="M32" s="194">
        <f t="shared" si="5"/>
        <v>0.83457860662629646</v>
      </c>
      <c r="T32" s="166"/>
      <c r="U32" s="166"/>
      <c r="AD32" s="195"/>
    </row>
    <row r="33" spans="1:30" x14ac:dyDescent="0.35">
      <c r="A33" s="193">
        <v>34</v>
      </c>
      <c r="B33" s="171" t="s">
        <v>126</v>
      </c>
      <c r="C33" s="183">
        <f t="shared" si="6"/>
        <v>98254</v>
      </c>
      <c r="D33" s="183">
        <v>5499.56</v>
      </c>
      <c r="E33" s="314">
        <f t="shared" si="2"/>
        <v>17.865792899795618</v>
      </c>
      <c r="F33" s="182">
        <f t="shared" si="3"/>
        <v>0.81586039243993724</v>
      </c>
      <c r="G33" s="167">
        <v>5</v>
      </c>
      <c r="H33" s="167">
        <v>45</v>
      </c>
      <c r="I33" s="167">
        <v>5</v>
      </c>
      <c r="J33" s="167">
        <v>4</v>
      </c>
      <c r="K33" s="167">
        <f t="shared" si="7"/>
        <v>59</v>
      </c>
      <c r="L33" s="167">
        <f t="shared" si="4"/>
        <v>6.0048445864799402E-4</v>
      </c>
      <c r="M33" s="194">
        <f t="shared" si="5"/>
        <v>0.89272412145339097</v>
      </c>
      <c r="T33" s="166"/>
      <c r="U33" s="166"/>
      <c r="AD33" s="195"/>
    </row>
    <row r="34" spans="1:30" x14ac:dyDescent="0.35">
      <c r="A34" s="196">
        <v>35</v>
      </c>
      <c r="B34" s="180" t="s">
        <v>125</v>
      </c>
      <c r="C34" s="183">
        <f t="shared" si="6"/>
        <v>199330</v>
      </c>
      <c r="D34" s="183">
        <v>1715.62</v>
      </c>
      <c r="E34" s="314">
        <f t="shared" si="2"/>
        <v>116.18540236182838</v>
      </c>
      <c r="F34" s="182">
        <f t="shared" si="3"/>
        <v>0.12545459679250293</v>
      </c>
      <c r="G34" s="167">
        <v>14</v>
      </c>
      <c r="H34" s="167">
        <v>119</v>
      </c>
      <c r="I34" s="167">
        <v>0</v>
      </c>
      <c r="J34" s="167">
        <v>2</v>
      </c>
      <c r="K34" s="167">
        <f t="shared" si="7"/>
        <v>135</v>
      </c>
      <c r="L34" s="167">
        <f t="shared" si="4"/>
        <v>6.7726885064967643E-4</v>
      </c>
      <c r="M34" s="194">
        <f t="shared" si="5"/>
        <v>1.0068774153544033</v>
      </c>
      <c r="T34" s="166"/>
      <c r="U34" s="166"/>
      <c r="AD34" s="195"/>
    </row>
    <row r="35" spans="1:30" x14ac:dyDescent="0.35">
      <c r="A35" s="166">
        <v>2</v>
      </c>
      <c r="B35" s="166" t="s">
        <v>124</v>
      </c>
      <c r="C35" s="183">
        <f t="shared" si="6"/>
        <v>481403</v>
      </c>
      <c r="D35" s="183">
        <v>20537.689999999999</v>
      </c>
      <c r="E35" s="314">
        <f t="shared" si="2"/>
        <v>23.439977913777064</v>
      </c>
      <c r="F35" s="182">
        <f t="shared" si="3"/>
        <v>0.62184328245082188</v>
      </c>
      <c r="G35" s="167">
        <v>40</v>
      </c>
      <c r="H35" s="167">
        <v>255</v>
      </c>
      <c r="I35" s="167">
        <v>6</v>
      </c>
      <c r="J35" s="167">
        <v>17</v>
      </c>
      <c r="K35" s="167">
        <f t="shared" si="7"/>
        <v>318</v>
      </c>
      <c r="L35" s="167">
        <f t="shared" si="4"/>
        <v>6.605692112429711E-4</v>
      </c>
      <c r="M35" s="194">
        <f t="shared" si="5"/>
        <v>0.98205050983963682</v>
      </c>
      <c r="T35" s="166"/>
      <c r="U35" s="166"/>
      <c r="AD35" s="195"/>
    </row>
    <row r="36" spans="1:30" x14ac:dyDescent="0.35">
      <c r="A36" s="166">
        <v>4</v>
      </c>
      <c r="B36" s="166" t="s">
        <v>123</v>
      </c>
      <c r="C36" s="183">
        <f t="shared" si="6"/>
        <v>215416</v>
      </c>
      <c r="D36" s="183">
        <v>11492.680000000002</v>
      </c>
      <c r="E36" s="314">
        <f t="shared" si="2"/>
        <v>18.743756895693604</v>
      </c>
      <c r="F36" s="182">
        <f t="shared" si="3"/>
        <v>0.77764521208801773</v>
      </c>
      <c r="G36" s="167">
        <v>12</v>
      </c>
      <c r="H36" s="167">
        <v>172</v>
      </c>
      <c r="I36" s="167">
        <v>9</v>
      </c>
      <c r="J36" s="167">
        <v>12</v>
      </c>
      <c r="K36" s="167">
        <f t="shared" si="7"/>
        <v>205</v>
      </c>
      <c r="L36" s="167">
        <f t="shared" si="4"/>
        <v>9.516470457161956E-4</v>
      </c>
      <c r="M36" s="194">
        <f t="shared" si="5"/>
        <v>1.4147881108089089</v>
      </c>
      <c r="T36" s="166"/>
      <c r="U36" s="166"/>
      <c r="AD36" s="195"/>
    </row>
    <row r="37" spans="1:30" x14ac:dyDescent="0.35">
      <c r="A37" s="166">
        <v>5</v>
      </c>
      <c r="B37" s="166" t="s">
        <v>122</v>
      </c>
      <c r="C37" s="183">
        <f t="shared" si="6"/>
        <v>170577</v>
      </c>
      <c r="D37" s="183">
        <v>5707.62</v>
      </c>
      <c r="E37" s="314">
        <f t="shared" si="2"/>
        <v>29.885836828660633</v>
      </c>
      <c r="F37" s="182">
        <f t="shared" si="3"/>
        <v>0.48772242484103584</v>
      </c>
      <c r="G37" s="167">
        <v>12</v>
      </c>
      <c r="H37" s="167">
        <v>112</v>
      </c>
      <c r="I37" s="167">
        <v>4</v>
      </c>
      <c r="J37" s="167">
        <v>11</v>
      </c>
      <c r="K37" s="167">
        <f t="shared" si="7"/>
        <v>139</v>
      </c>
      <c r="L37" s="167">
        <f t="shared" si="4"/>
        <v>8.1488125597237615E-4</v>
      </c>
      <c r="M37" s="194">
        <f t="shared" si="5"/>
        <v>1.2114620834062539</v>
      </c>
      <c r="T37" s="166"/>
      <c r="U37" s="166"/>
      <c r="AD37" s="195"/>
    </row>
    <row r="38" spans="1:30" x14ac:dyDescent="0.35">
      <c r="A38" s="166">
        <v>6</v>
      </c>
      <c r="B38" s="166" t="s">
        <v>121</v>
      </c>
      <c r="C38" s="183">
        <f t="shared" si="6"/>
        <v>522852</v>
      </c>
      <c r="D38" s="183">
        <v>15549.789999999999</v>
      </c>
      <c r="E38" s="314">
        <f t="shared" si="2"/>
        <v>33.624376920845876</v>
      </c>
      <c r="F38" s="182">
        <f t="shared" si="3"/>
        <v>0.4334948076745273</v>
      </c>
      <c r="G38" s="167">
        <v>40</v>
      </c>
      <c r="H38" s="167">
        <v>269</v>
      </c>
      <c r="I38" s="167">
        <v>7</v>
      </c>
      <c r="J38" s="167">
        <v>40</v>
      </c>
      <c r="K38" s="167">
        <f t="shared" si="7"/>
        <v>356</v>
      </c>
      <c r="L38" s="167">
        <f t="shared" si="4"/>
        <v>6.8088101413019359E-4</v>
      </c>
      <c r="M38" s="194">
        <f t="shared" si="5"/>
        <v>1.0122475218130302</v>
      </c>
      <c r="T38" s="166"/>
      <c r="U38" s="166"/>
      <c r="AD38" s="195"/>
    </row>
    <row r="39" spans="1:30" x14ac:dyDescent="0.35">
      <c r="A39" s="166">
        <v>7</v>
      </c>
      <c r="B39" s="166" t="s">
        <v>120</v>
      </c>
      <c r="C39" s="183">
        <f t="shared" si="6"/>
        <v>205771</v>
      </c>
      <c r="D39" s="183">
        <v>6941.7500000000009</v>
      </c>
      <c r="E39" s="314">
        <f t="shared" si="2"/>
        <v>29.642525299816324</v>
      </c>
      <c r="F39" s="182">
        <f t="shared" si="3"/>
        <v>0.49172574397931662</v>
      </c>
      <c r="G39" s="167">
        <v>15</v>
      </c>
      <c r="H39" s="167">
        <v>137</v>
      </c>
      <c r="I39" s="167">
        <v>1</v>
      </c>
      <c r="J39" s="167">
        <v>8</v>
      </c>
      <c r="K39" s="167">
        <f t="shared" si="7"/>
        <v>161</v>
      </c>
      <c r="L39" s="167">
        <f t="shared" si="4"/>
        <v>7.8242317916518852E-4</v>
      </c>
      <c r="M39" s="194">
        <f t="shared" si="5"/>
        <v>1.1632075321277684</v>
      </c>
      <c r="T39" s="166"/>
      <c r="U39" s="166"/>
      <c r="AD39" s="195"/>
    </row>
    <row r="40" spans="1:30" x14ac:dyDescent="0.35">
      <c r="A40" s="166">
        <v>8</v>
      </c>
      <c r="B40" s="166" t="s">
        <v>119</v>
      </c>
      <c r="C40" s="183">
        <f t="shared" si="6"/>
        <v>162812</v>
      </c>
      <c r="D40" s="183">
        <v>6768.51</v>
      </c>
      <c r="E40" s="314">
        <f t="shared" si="2"/>
        <v>24.054333967150821</v>
      </c>
      <c r="F40" s="182">
        <f t="shared" si="3"/>
        <v>0.60596118879796146</v>
      </c>
      <c r="G40" s="167">
        <v>11</v>
      </c>
      <c r="H40" s="167">
        <v>129</v>
      </c>
      <c r="I40" s="167">
        <v>9</v>
      </c>
      <c r="J40" s="167">
        <v>9</v>
      </c>
      <c r="K40" s="167">
        <f t="shared" si="7"/>
        <v>158</v>
      </c>
      <c r="L40" s="167">
        <f t="shared" si="4"/>
        <v>9.7044443898484142E-4</v>
      </c>
      <c r="M40" s="194">
        <f t="shared" si="5"/>
        <v>1.4427336906647943</v>
      </c>
      <c r="T40" s="166"/>
      <c r="U40" s="166"/>
      <c r="AD40" s="195"/>
    </row>
    <row r="41" spans="1:30" x14ac:dyDescent="0.35">
      <c r="A41" s="166">
        <v>9</v>
      </c>
      <c r="B41" s="166" t="s">
        <v>118</v>
      </c>
      <c r="C41" s="183">
        <f t="shared" si="6"/>
        <v>126921</v>
      </c>
      <c r="D41" s="183">
        <v>6872.1299999999983</v>
      </c>
      <c r="E41" s="314">
        <f t="shared" si="2"/>
        <v>18.468946309222908</v>
      </c>
      <c r="F41" s="182">
        <f t="shared" si="3"/>
        <v>0.78921626401604883</v>
      </c>
      <c r="G41" s="167">
        <v>4</v>
      </c>
      <c r="H41" s="167">
        <v>97</v>
      </c>
      <c r="I41" s="167">
        <v>10</v>
      </c>
      <c r="J41" s="167">
        <v>11</v>
      </c>
      <c r="K41" s="167">
        <f t="shared" si="7"/>
        <v>122</v>
      </c>
      <c r="L41" s="167">
        <f t="shared" si="4"/>
        <v>9.6122785039512763E-4</v>
      </c>
      <c r="M41" s="194">
        <f t="shared" si="5"/>
        <v>1.4290316358771069</v>
      </c>
      <c r="T41" s="166"/>
      <c r="U41" s="166"/>
      <c r="AD41" s="195"/>
    </row>
    <row r="42" spans="1:30" x14ac:dyDescent="0.35">
      <c r="A42" s="166">
        <v>10</v>
      </c>
      <c r="B42" s="166" t="s">
        <v>117</v>
      </c>
      <c r="C42" s="183">
        <f t="shared" si="6"/>
        <v>132702</v>
      </c>
      <c r="D42" s="183">
        <v>17099.04</v>
      </c>
      <c r="E42" s="314">
        <f t="shared" si="2"/>
        <v>7.7607865704741315</v>
      </c>
      <c r="F42" s="182">
        <f t="shared" si="3"/>
        <v>1.8781592141616392</v>
      </c>
      <c r="G42" s="167">
        <v>7</v>
      </c>
      <c r="H42" s="167">
        <v>95</v>
      </c>
      <c r="I42" s="167">
        <v>1</v>
      </c>
      <c r="J42" s="167">
        <v>9</v>
      </c>
      <c r="K42" s="167">
        <f t="shared" si="7"/>
        <v>112</v>
      </c>
      <c r="L42" s="167">
        <f t="shared" si="4"/>
        <v>8.4399632258745161E-4</v>
      </c>
      <c r="M42" s="194">
        <f t="shared" si="5"/>
        <v>1.2547466711931239</v>
      </c>
      <c r="T42" s="166"/>
      <c r="U42" s="166"/>
      <c r="AD42" s="195"/>
    </row>
    <row r="43" spans="1:30" x14ac:dyDescent="0.35">
      <c r="A43" s="166">
        <v>11</v>
      </c>
      <c r="B43" s="166" t="s">
        <v>116</v>
      </c>
      <c r="C43" s="183">
        <f t="shared" si="6"/>
        <v>248265</v>
      </c>
      <c r="D43" s="183">
        <v>21077.939999999995</v>
      </c>
      <c r="E43" s="314">
        <f t="shared" si="2"/>
        <v>11.778428062704423</v>
      </c>
      <c r="F43" s="182">
        <f t="shared" si="3"/>
        <v>1.2375159680799657</v>
      </c>
      <c r="G43" s="167">
        <v>19</v>
      </c>
      <c r="H43" s="167">
        <v>128</v>
      </c>
      <c r="I43" s="167">
        <v>4</v>
      </c>
      <c r="J43" s="167">
        <v>33</v>
      </c>
      <c r="K43" s="167">
        <f t="shared" si="7"/>
        <v>184</v>
      </c>
      <c r="L43" s="167">
        <f t="shared" si="4"/>
        <v>7.4114353614081728E-4</v>
      </c>
      <c r="M43" s="194">
        <f t="shared" si="5"/>
        <v>1.1018381952163465</v>
      </c>
      <c r="T43" s="166"/>
      <c r="U43" s="166"/>
      <c r="AD43" s="195"/>
    </row>
    <row r="44" spans="1:30" x14ac:dyDescent="0.35">
      <c r="A44" s="166">
        <v>12</v>
      </c>
      <c r="B44" s="166" t="s">
        <v>115</v>
      </c>
      <c r="C44" s="183">
        <f t="shared" si="6"/>
        <v>163537</v>
      </c>
      <c r="D44" s="183">
        <v>22903.22</v>
      </c>
      <c r="E44" s="314">
        <f t="shared" si="2"/>
        <v>7.140349697553444</v>
      </c>
      <c r="F44" s="182">
        <f t="shared" si="3"/>
        <v>2.0413555951569413</v>
      </c>
      <c r="G44" s="167">
        <v>6</v>
      </c>
      <c r="H44" s="167">
        <v>105</v>
      </c>
      <c r="I44" s="167">
        <v>2</v>
      </c>
      <c r="J44" s="167">
        <v>16</v>
      </c>
      <c r="K44" s="167">
        <f t="shared" si="7"/>
        <v>129</v>
      </c>
      <c r="L44" s="167">
        <f t="shared" si="4"/>
        <v>7.8881231770180449E-4</v>
      </c>
      <c r="M44" s="194">
        <f t="shared" si="5"/>
        <v>1.1727060928395419</v>
      </c>
      <c r="T44" s="166"/>
      <c r="U44" s="166"/>
      <c r="AD44" s="195"/>
    </row>
    <row r="45" spans="1:30" x14ac:dyDescent="0.35">
      <c r="A45" s="166">
        <v>13</v>
      </c>
      <c r="B45" s="166" t="s">
        <v>114</v>
      </c>
      <c r="C45" s="183">
        <f t="shared" si="6"/>
        <v>272617</v>
      </c>
      <c r="D45" s="183">
        <v>19011.989999999998</v>
      </c>
      <c r="E45" s="314">
        <f t="shared" si="2"/>
        <v>14.339214358938756</v>
      </c>
      <c r="F45" s="182">
        <f t="shared" si="3"/>
        <v>1.0165126513637435</v>
      </c>
      <c r="G45" s="167">
        <v>15</v>
      </c>
      <c r="H45" s="167">
        <v>155</v>
      </c>
      <c r="I45" s="167">
        <v>3</v>
      </c>
      <c r="J45" s="167">
        <v>5</v>
      </c>
      <c r="K45" s="167">
        <f t="shared" si="7"/>
        <v>178</v>
      </c>
      <c r="L45" s="167">
        <f t="shared" si="4"/>
        <v>6.5293066830021608E-4</v>
      </c>
      <c r="M45" s="194">
        <f t="shared" si="5"/>
        <v>0.97069449314420331</v>
      </c>
      <c r="T45" s="166"/>
      <c r="U45" s="166"/>
      <c r="AD45" s="195"/>
    </row>
    <row r="46" spans="1:30" x14ac:dyDescent="0.35">
      <c r="A46" s="166">
        <v>14</v>
      </c>
      <c r="B46" s="166" t="s">
        <v>130</v>
      </c>
      <c r="C46" s="183">
        <f t="shared" si="6"/>
        <v>192150</v>
      </c>
      <c r="D46" s="183">
        <v>14355.830000000002</v>
      </c>
      <c r="E46" s="314">
        <f t="shared" si="2"/>
        <v>13.384806033506942</v>
      </c>
      <c r="F46" s="182">
        <f t="shared" si="3"/>
        <v>1.0889954452824337</v>
      </c>
      <c r="G46" s="167">
        <v>4</v>
      </c>
      <c r="H46" s="167">
        <v>143</v>
      </c>
      <c r="I46" s="167">
        <v>1</v>
      </c>
      <c r="J46" s="167">
        <v>16</v>
      </c>
      <c r="K46" s="167">
        <f t="shared" si="7"/>
        <v>164</v>
      </c>
      <c r="L46" s="167">
        <f t="shared" si="4"/>
        <v>8.5349986989331252E-4</v>
      </c>
      <c r="M46" s="194">
        <f t="shared" si="5"/>
        <v>1.2688753397991648</v>
      </c>
      <c r="T46" s="166"/>
      <c r="U46" s="166"/>
      <c r="AD46" s="195"/>
    </row>
    <row r="47" spans="1:30" x14ac:dyDescent="0.35">
      <c r="A47" s="166">
        <v>15</v>
      </c>
      <c r="B47" s="166" t="s">
        <v>113</v>
      </c>
      <c r="C47" s="183">
        <f t="shared" si="6"/>
        <v>175816</v>
      </c>
      <c r="D47" s="183">
        <v>17833.75</v>
      </c>
      <c r="E47" s="314">
        <f t="shared" si="2"/>
        <v>9.8586107801219605</v>
      </c>
      <c r="F47" s="182">
        <f t="shared" si="3"/>
        <v>1.4785037295384105</v>
      </c>
      <c r="G47" s="167">
        <v>10</v>
      </c>
      <c r="H47" s="167">
        <v>95</v>
      </c>
      <c r="I47" s="167">
        <v>2</v>
      </c>
      <c r="J47" s="167">
        <v>9</v>
      </c>
      <c r="K47" s="167">
        <f t="shared" si="7"/>
        <v>116</v>
      </c>
      <c r="L47" s="167">
        <f t="shared" si="4"/>
        <v>6.5978067980161073E-4</v>
      </c>
      <c r="M47" s="194">
        <f t="shared" si="5"/>
        <v>0.98087822131811242</v>
      </c>
      <c r="T47" s="166"/>
      <c r="U47" s="166"/>
      <c r="W47" s="232"/>
      <c r="X47" s="232"/>
      <c r="Y47" s="232"/>
      <c r="AD47" s="195"/>
    </row>
    <row r="48" spans="1:30" x14ac:dyDescent="0.35">
      <c r="A48" s="166">
        <v>16</v>
      </c>
      <c r="B48" s="166" t="s">
        <v>112</v>
      </c>
      <c r="C48" s="183">
        <f t="shared" si="6"/>
        <v>67988</v>
      </c>
      <c r="D48" s="183">
        <v>6462.96</v>
      </c>
      <c r="E48" s="314">
        <f t="shared" si="2"/>
        <v>10.519638060579053</v>
      </c>
      <c r="F48" s="182">
        <f t="shared" si="3"/>
        <v>1.3855983183584515</v>
      </c>
      <c r="G48" s="167">
        <v>4</v>
      </c>
      <c r="H48" s="167">
        <v>43</v>
      </c>
      <c r="I48" s="167">
        <v>4</v>
      </c>
      <c r="J48" s="167">
        <v>1</v>
      </c>
      <c r="K48" s="167">
        <f t="shared" si="7"/>
        <v>52</v>
      </c>
      <c r="L48" s="167">
        <f t="shared" si="4"/>
        <v>7.648408542684003E-4</v>
      </c>
      <c r="M48" s="194">
        <f t="shared" si="5"/>
        <v>1.137068361795311</v>
      </c>
      <c r="T48" s="166"/>
      <c r="U48" s="166"/>
      <c r="W48" s="232"/>
      <c r="X48" s="232"/>
      <c r="Y48" s="232"/>
      <c r="AD48" s="195"/>
    </row>
    <row r="49" spans="1:30" x14ac:dyDescent="0.35">
      <c r="A49" s="166">
        <v>17</v>
      </c>
      <c r="B49" s="166" t="s">
        <v>111</v>
      </c>
      <c r="C49" s="183">
        <f t="shared" si="6"/>
        <v>413830</v>
      </c>
      <c r="D49" s="183">
        <v>45852.509999999995</v>
      </c>
      <c r="E49" s="314">
        <f t="shared" si="2"/>
        <v>9.0252420205567816</v>
      </c>
      <c r="F49" s="182">
        <f t="shared" si="3"/>
        <v>1.6150251453953455</v>
      </c>
      <c r="G49" s="167">
        <v>19</v>
      </c>
      <c r="H49" s="167">
        <v>240</v>
      </c>
      <c r="I49" s="167">
        <v>6</v>
      </c>
      <c r="J49" s="167">
        <v>18</v>
      </c>
      <c r="K49" s="167">
        <f t="shared" si="7"/>
        <v>283</v>
      </c>
      <c r="L49" s="167">
        <f t="shared" si="4"/>
        <v>6.838556895343499E-4</v>
      </c>
      <c r="M49" s="194">
        <f t="shared" si="5"/>
        <v>1.0166698918653103</v>
      </c>
      <c r="T49" s="166"/>
      <c r="U49" s="166"/>
      <c r="W49" s="232"/>
      <c r="X49" s="232"/>
      <c r="Y49" s="232"/>
      <c r="AD49" s="195"/>
    </row>
    <row r="50" spans="1:30" x14ac:dyDescent="0.35">
      <c r="A50" s="166">
        <v>18</v>
      </c>
      <c r="B50" s="166" t="s">
        <v>110</v>
      </c>
      <c r="C50" s="183">
        <f t="shared" si="6"/>
        <v>71664</v>
      </c>
      <c r="D50" s="183">
        <v>22687.38</v>
      </c>
      <c r="E50" s="314">
        <f t="shared" si="2"/>
        <v>3.1587605091464943</v>
      </c>
      <c r="F50" s="182">
        <f t="shared" si="3"/>
        <v>4.6144659477259227</v>
      </c>
      <c r="G50" s="167">
        <v>2</v>
      </c>
      <c r="H50" s="167">
        <v>51</v>
      </c>
      <c r="I50" s="167">
        <v>1</v>
      </c>
      <c r="J50" s="167">
        <v>21</v>
      </c>
      <c r="K50" s="167">
        <f t="shared" si="7"/>
        <v>75</v>
      </c>
      <c r="L50" s="167">
        <f t="shared" si="4"/>
        <v>1.0465505693235098E-3</v>
      </c>
      <c r="M50" s="194">
        <f t="shared" si="5"/>
        <v>1.5558786311629675</v>
      </c>
      <c r="T50" s="166"/>
      <c r="U50" s="166"/>
      <c r="W50" s="232"/>
      <c r="X50" s="232"/>
      <c r="Y50" s="232"/>
      <c r="AD50" s="195"/>
    </row>
    <row r="51" spans="1:30" x14ac:dyDescent="0.35">
      <c r="A51" s="166">
        <v>19</v>
      </c>
      <c r="B51" s="166" t="s">
        <v>109</v>
      </c>
      <c r="C51" s="183">
        <f t="shared" si="6"/>
        <v>176665</v>
      </c>
      <c r="D51" s="183">
        <v>100370.04000000001</v>
      </c>
      <c r="E51" s="314">
        <f t="shared" si="2"/>
        <v>1.760136789822939</v>
      </c>
      <c r="F51" s="182">
        <f t="shared" si="3"/>
        <v>8.2811704696793313</v>
      </c>
      <c r="G51" s="167">
        <v>6</v>
      </c>
      <c r="H51" s="167">
        <v>108</v>
      </c>
      <c r="I51" s="167">
        <v>8</v>
      </c>
      <c r="J51" s="167">
        <v>36</v>
      </c>
      <c r="K51" s="167">
        <f t="shared" si="7"/>
        <v>158</v>
      </c>
      <c r="L51" s="167">
        <f t="shared" si="4"/>
        <v>8.9434805988735744E-4</v>
      </c>
      <c r="M51" s="194">
        <f t="shared" si="5"/>
        <v>1.3296032470750658</v>
      </c>
      <c r="T51" s="166"/>
      <c r="U51" s="166"/>
      <c r="W51" s="232"/>
      <c r="X51" s="232"/>
      <c r="Y51" s="232"/>
      <c r="AD51" s="195"/>
    </row>
    <row r="52" spans="1:30" x14ac:dyDescent="0.35">
      <c r="A52" s="185" t="s">
        <v>108</v>
      </c>
      <c r="B52" s="185"/>
      <c r="C52" s="183">
        <f t="shared" si="6"/>
        <v>5503664</v>
      </c>
      <c r="D52" s="183">
        <f>SUM(D30:D51)</f>
        <v>377584.16000000003</v>
      </c>
      <c r="E52" s="314">
        <f t="shared" si="2"/>
        <v>14.575992806477897</v>
      </c>
      <c r="F52" s="167">
        <f t="shared" si="3"/>
        <v>1</v>
      </c>
      <c r="G52" s="167">
        <v>445</v>
      </c>
      <c r="H52" s="167">
        <v>2883</v>
      </c>
      <c r="I52" s="167">
        <f>SUM(I30:I51)</f>
        <v>84</v>
      </c>
      <c r="J52" s="167">
        <f>SUM(J30:J51)</f>
        <v>290</v>
      </c>
      <c r="K52" s="167">
        <f t="shared" si="7"/>
        <v>3702</v>
      </c>
      <c r="L52" s="167">
        <f t="shared" si="4"/>
        <v>6.7264280668296607E-4</v>
      </c>
      <c r="M52" s="182">
        <f t="shared" si="5"/>
        <v>1</v>
      </c>
      <c r="T52" s="166"/>
      <c r="U52" s="166"/>
      <c r="W52" s="232"/>
      <c r="X52" s="232"/>
      <c r="Y52" s="232"/>
      <c r="AD52" s="195"/>
    </row>
    <row r="53" spans="1:30" x14ac:dyDescent="0.35">
      <c r="U53" s="232"/>
      <c r="V53" s="232"/>
      <c r="W53" s="232"/>
      <c r="AB53" s="167"/>
      <c r="AC53" s="167"/>
      <c r="AD53" s="167"/>
    </row>
    <row r="54" spans="1:30" x14ac:dyDescent="0.35">
      <c r="X54" s="232"/>
      <c r="Y54" s="232"/>
      <c r="Z54" s="232"/>
    </row>
    <row r="55" spans="1:30" x14ac:dyDescent="0.35">
      <c r="G55" s="185"/>
      <c r="X55" s="232"/>
      <c r="Y55" s="232"/>
      <c r="Z55" s="232"/>
    </row>
    <row r="56" spans="1:30" x14ac:dyDescent="0.35">
      <c r="X56" s="232"/>
      <c r="Y56" s="232"/>
      <c r="Z56" s="232"/>
    </row>
    <row r="57" spans="1:30" x14ac:dyDescent="0.35">
      <c r="X57" s="232"/>
      <c r="Y57" s="232"/>
      <c r="Z57" s="232"/>
    </row>
    <row r="58" spans="1:30" x14ac:dyDescent="0.35">
      <c r="X58" s="232"/>
      <c r="Y58" s="232"/>
      <c r="Z58" s="232"/>
    </row>
    <row r="59" spans="1:30" x14ac:dyDescent="0.35">
      <c r="X59" s="232"/>
      <c r="Y59" s="232"/>
      <c r="Z59" s="232"/>
    </row>
    <row r="60" spans="1:30" x14ac:dyDescent="0.35">
      <c r="X60" s="232"/>
      <c r="Y60" s="232"/>
      <c r="Z60" s="232"/>
    </row>
    <row r="61" spans="1:30" x14ac:dyDescent="0.35">
      <c r="X61" s="232"/>
      <c r="Y61" s="232"/>
      <c r="Z61" s="232"/>
    </row>
    <row r="62" spans="1:30" x14ac:dyDescent="0.35">
      <c r="X62" s="232"/>
      <c r="Y62" s="232"/>
      <c r="Z62" s="232"/>
    </row>
    <row r="63" spans="1:30" x14ac:dyDescent="0.35">
      <c r="X63" s="232"/>
      <c r="Y63" s="232"/>
      <c r="Z63" s="232"/>
    </row>
    <row r="64" spans="1:30" x14ac:dyDescent="0.35">
      <c r="X64" s="232"/>
      <c r="Y64" s="232"/>
      <c r="Z64" s="232"/>
    </row>
    <row r="65" spans="24:26" x14ac:dyDescent="0.35">
      <c r="X65" s="232"/>
      <c r="Y65" s="232"/>
      <c r="Z65" s="232"/>
    </row>
    <row r="66" spans="24:26" x14ac:dyDescent="0.35">
      <c r="X66" s="232"/>
      <c r="Y66" s="232"/>
      <c r="Z66" s="232"/>
    </row>
    <row r="67" spans="24:26" x14ac:dyDescent="0.35">
      <c r="X67" s="232"/>
      <c r="Y67" s="232"/>
      <c r="Z67" s="232"/>
    </row>
    <row r="68" spans="24:26" x14ac:dyDescent="0.35">
      <c r="X68" s="232"/>
      <c r="Y68" s="232"/>
      <c r="Z68" s="232"/>
    </row>
    <row r="69" spans="24:26" x14ac:dyDescent="0.35">
      <c r="X69" s="232"/>
      <c r="Y69" s="232"/>
      <c r="Z69" s="232"/>
    </row>
    <row r="70" spans="24:26" x14ac:dyDescent="0.35">
      <c r="X70" s="232"/>
      <c r="Y70" s="232"/>
      <c r="Z70" s="232"/>
    </row>
    <row r="71" spans="24:26" x14ac:dyDescent="0.35">
      <c r="X71" s="188"/>
      <c r="Y71" s="188"/>
      <c r="Z71" s="188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53"/>
  <sheetViews>
    <sheetView zoomScale="50" zoomScaleNormal="50" workbookViewId="0"/>
  </sheetViews>
  <sheetFormatPr defaultRowHeight="14" x14ac:dyDescent="0.3"/>
  <cols>
    <col min="1" max="1" width="20" customWidth="1"/>
    <col min="2" max="2" width="28.33203125" customWidth="1"/>
    <col min="3" max="3" width="28.83203125" customWidth="1"/>
    <col min="4" max="4" width="26.83203125" customWidth="1"/>
    <col min="5" max="5" width="32.75" customWidth="1"/>
    <col min="6" max="6" width="33.25" customWidth="1"/>
    <col min="7" max="7" width="31.33203125" customWidth="1"/>
    <col min="8" max="10" width="29.08203125" customWidth="1"/>
    <col min="11" max="13" width="42.08203125" customWidth="1"/>
    <col min="14" max="14" width="11.08203125" customWidth="1"/>
    <col min="15" max="17" width="43.33203125" customWidth="1"/>
    <col min="18" max="18" width="30.83203125" customWidth="1"/>
    <col min="21" max="21" width="12.08203125" bestFit="1" customWidth="1"/>
    <col min="25" max="25" width="8.58203125" bestFit="1" customWidth="1"/>
    <col min="26" max="27" width="9.08203125" bestFit="1" customWidth="1"/>
  </cols>
  <sheetData>
    <row r="1" spans="1:27" ht="22.5" x14ac:dyDescent="0.45">
      <c r="A1" s="342" t="s">
        <v>566</v>
      </c>
      <c r="B1" s="343"/>
      <c r="C1" s="343"/>
      <c r="D1" s="343"/>
      <c r="E1" s="343"/>
      <c r="F1" s="343"/>
      <c r="G1" s="330"/>
      <c r="H1" s="343"/>
    </row>
    <row r="2" spans="1:27" ht="15.5" x14ac:dyDescent="0.35">
      <c r="A2" s="344" t="s">
        <v>572</v>
      </c>
      <c r="B2" s="343"/>
      <c r="C2" s="343"/>
      <c r="D2" s="343"/>
      <c r="E2" s="343"/>
      <c r="F2" s="343"/>
      <c r="G2" s="330"/>
      <c r="H2" s="343"/>
    </row>
    <row r="3" spans="1:27" ht="15.5" x14ac:dyDescent="0.35">
      <c r="A3" s="344" t="s">
        <v>567</v>
      </c>
      <c r="B3" s="343"/>
      <c r="C3" s="343"/>
      <c r="D3" s="343"/>
      <c r="E3" s="343"/>
      <c r="F3" s="343"/>
      <c r="G3" s="330"/>
      <c r="H3" s="343"/>
    </row>
    <row r="4" spans="1:27" ht="15.5" x14ac:dyDescent="0.35">
      <c r="A4" s="417" t="s">
        <v>446</v>
      </c>
      <c r="B4" s="417" t="s">
        <v>132</v>
      </c>
      <c r="C4" s="417" t="s">
        <v>440</v>
      </c>
      <c r="D4" s="414" t="s">
        <v>482</v>
      </c>
      <c r="E4" s="414" t="s">
        <v>477</v>
      </c>
      <c r="F4" s="414" t="s">
        <v>478</v>
      </c>
      <c r="G4" s="414" t="s">
        <v>568</v>
      </c>
      <c r="H4" s="414" t="s">
        <v>569</v>
      </c>
      <c r="I4" s="414" t="s">
        <v>570</v>
      </c>
      <c r="J4" s="414" t="s">
        <v>571</v>
      </c>
      <c r="K4" s="414" t="s">
        <v>524</v>
      </c>
      <c r="L4" s="414" t="s">
        <v>525</v>
      </c>
      <c r="M4" s="414" t="s">
        <v>526</v>
      </c>
      <c r="N4" s="414" t="s">
        <v>509</v>
      </c>
      <c r="O4" s="414" t="s">
        <v>479</v>
      </c>
      <c r="P4" s="414" t="s">
        <v>480</v>
      </c>
      <c r="Q4" s="414" t="s">
        <v>481</v>
      </c>
      <c r="R4" s="414" t="s">
        <v>510</v>
      </c>
      <c r="S4" s="5"/>
    </row>
    <row r="5" spans="1:27" ht="15.5" x14ac:dyDescent="0.35">
      <c r="A5" s="415">
        <v>31</v>
      </c>
      <c r="B5" s="360" t="s">
        <v>129</v>
      </c>
      <c r="C5" s="361">
        <f>Määräytymistekijät!C4</f>
        <v>656920</v>
      </c>
      <c r="D5" s="362">
        <v>0.58859411593104249</v>
      </c>
      <c r="E5" s="362">
        <v>0.19745668830747204</v>
      </c>
      <c r="F5" s="362">
        <v>0.21394919576148561</v>
      </c>
      <c r="G5" s="363">
        <f>H32</f>
        <v>0.89196282349624634</v>
      </c>
      <c r="H5" s="363">
        <f t="shared" ref="H5:I5" si="0">I32</f>
        <v>0.74442216120376581</v>
      </c>
      <c r="I5" s="363">
        <f t="shared" si="0"/>
        <v>0.8107296992137909</v>
      </c>
      <c r="J5" s="364">
        <f>D5*G5+E5*H5+F5*I5</f>
        <v>0.845450171319858</v>
      </c>
      <c r="K5" s="365">
        <f>G5*($C5/$C$27)</f>
        <v>0.10646511451483123</v>
      </c>
      <c r="L5" s="365">
        <f>H5*($C5/$C$27)</f>
        <v>8.8854589622109528E-2</v>
      </c>
      <c r="M5" s="365">
        <f t="shared" ref="M5:M26" si="1">I5*($C5/$C$27)</f>
        <v>9.6769089466130845E-2</v>
      </c>
      <c r="N5" s="365">
        <f>C5/$C$27*J5</f>
        <v>0.10091334182890546</v>
      </c>
      <c r="O5" s="364">
        <f>G5/$K$27</f>
        <v>0.8921683917194142</v>
      </c>
      <c r="P5" s="364">
        <f>H5/$L$27</f>
        <v>0.74491856500317544</v>
      </c>
      <c r="Q5" s="364">
        <f>I5/$M$27</f>
        <v>0.81103710215020441</v>
      </c>
      <c r="R5" s="364">
        <f>J5/$N$27</f>
        <v>0.84574473990481802</v>
      </c>
      <c r="S5" s="5"/>
      <c r="Y5" s="6"/>
      <c r="Z5" s="6"/>
      <c r="AA5" s="6"/>
    </row>
    <row r="6" spans="1:27" ht="15.5" x14ac:dyDescent="0.35">
      <c r="A6" s="416">
        <v>32</v>
      </c>
      <c r="B6" s="366" t="s">
        <v>128</v>
      </c>
      <c r="C6" s="367">
        <f>Määräytymistekijät!C5</f>
        <v>274336</v>
      </c>
      <c r="D6" s="355">
        <v>0.58859411593104249</v>
      </c>
      <c r="E6" s="355">
        <v>0.19745668830747204</v>
      </c>
      <c r="F6" s="355">
        <v>0.21394919576148561</v>
      </c>
      <c r="G6" s="363">
        <f t="shared" ref="G6:I26" si="2">H33</f>
        <v>0.88036681915512083</v>
      </c>
      <c r="H6" s="363">
        <f t="shared" si="2"/>
        <v>0.55995262838706972</v>
      </c>
      <c r="I6" s="363">
        <f t="shared" si="2"/>
        <v>0.82576195270805353</v>
      </c>
      <c r="J6" s="364">
        <f t="shared" ref="J6:J27" si="3">D6*G6+E6*H6+F6*I6</f>
        <v>0.80541622689832959</v>
      </c>
      <c r="K6" s="369">
        <f>G6*($C6/$C$27)</f>
        <v>4.3882822734043946E-2</v>
      </c>
      <c r="L6" s="369">
        <f t="shared" ref="L6:L26" si="4">H6*($C6/$C$27)</f>
        <v>2.7911435774639431E-2</v>
      </c>
      <c r="M6" s="369">
        <f t="shared" si="1"/>
        <v>4.1160984947140045E-2</v>
      </c>
      <c r="N6" s="369">
        <f t="shared" ref="N6:N26" si="5">C6/$C$27*J6</f>
        <v>4.0146830551861475E-2</v>
      </c>
      <c r="O6" s="368">
        <f t="shared" ref="O6:Q27" si="6">G6/$K$27</f>
        <v>0.88056971487900337</v>
      </c>
      <c r="P6" s="368">
        <f t="shared" ref="P6:P26" si="7">H6/$L$27</f>
        <v>0.56032602217718908</v>
      </c>
      <c r="Q6" s="368">
        <f t="shared" ref="Q6:Q26" si="8">I6/$M$27</f>
        <v>0.82607505539725712</v>
      </c>
      <c r="R6" s="368">
        <f t="shared" ref="R6:R27" si="9">J6/$N$27</f>
        <v>0.80569684700618394</v>
      </c>
      <c r="S6" s="5"/>
      <c r="Y6" s="6"/>
      <c r="Z6" s="6"/>
      <c r="AA6" s="6"/>
    </row>
    <row r="7" spans="1:27" ht="15.5" x14ac:dyDescent="0.35">
      <c r="A7" s="416">
        <v>33</v>
      </c>
      <c r="B7" s="366" t="s">
        <v>127</v>
      </c>
      <c r="C7" s="367">
        <f>Määräytymistekijät!C6</f>
        <v>473838</v>
      </c>
      <c r="D7" s="355">
        <v>0.58859411593104249</v>
      </c>
      <c r="E7" s="355">
        <v>0.19745668830747204</v>
      </c>
      <c r="F7" s="355">
        <v>0.21394919576148561</v>
      </c>
      <c r="G7" s="363">
        <f t="shared" si="2"/>
        <v>0.85097531127243042</v>
      </c>
      <c r="H7" s="363">
        <f t="shared" si="2"/>
        <v>0.61232323622245788</v>
      </c>
      <c r="I7" s="363">
        <f t="shared" si="2"/>
        <v>0.75232837289276122</v>
      </c>
      <c r="J7" s="364">
        <f t="shared" si="3"/>
        <v>0.78274642974469366</v>
      </c>
      <c r="K7" s="369">
        <f t="shared" ref="K7:K26" si="10">G7*($C7/$C$27)</f>
        <v>7.3264726833379715E-2</v>
      </c>
      <c r="L7" s="369">
        <f t="shared" si="4"/>
        <v>5.2717974354026156E-2</v>
      </c>
      <c r="M7" s="369">
        <f t="shared" si="1"/>
        <v>6.4771717814670407E-2</v>
      </c>
      <c r="N7" s="369">
        <f t="shared" si="5"/>
        <v>6.7390560684185336E-2</v>
      </c>
      <c r="O7" s="368">
        <f t="shared" si="6"/>
        <v>0.85117143321618172</v>
      </c>
      <c r="P7" s="368">
        <f t="shared" si="7"/>
        <v>0.61273155235914578</v>
      </c>
      <c r="Q7" s="368">
        <f t="shared" si="8"/>
        <v>0.75261363190226671</v>
      </c>
      <c r="R7" s="368">
        <f t="shared" si="9"/>
        <v>0.78301915132665567</v>
      </c>
      <c r="S7" s="5"/>
      <c r="Y7" s="6"/>
      <c r="Z7" s="6"/>
      <c r="AA7" s="6"/>
    </row>
    <row r="8" spans="1:27" ht="15.5" x14ac:dyDescent="0.35">
      <c r="A8" s="416">
        <v>34</v>
      </c>
      <c r="B8" s="366" t="s">
        <v>126</v>
      </c>
      <c r="C8" s="367">
        <f>Määräytymistekijät!C7</f>
        <v>98254</v>
      </c>
      <c r="D8" s="355">
        <v>0.58859411593104249</v>
      </c>
      <c r="E8" s="355">
        <v>0.19745668830747204</v>
      </c>
      <c r="F8" s="355">
        <v>0.21394919576148561</v>
      </c>
      <c r="G8" s="363">
        <f t="shared" si="2"/>
        <v>0.96898725666542052</v>
      </c>
      <c r="H8" s="363">
        <f t="shared" si="2"/>
        <v>0.90495094728164671</v>
      </c>
      <c r="I8" s="363">
        <f t="shared" si="2"/>
        <v>0.85502894793777462</v>
      </c>
      <c r="J8" s="364">
        <f t="shared" si="3"/>
        <v>0.93196157058044893</v>
      </c>
      <c r="K8" s="369">
        <f t="shared" si="10"/>
        <v>1.7298816555008485E-2</v>
      </c>
      <c r="L8" s="369">
        <f t="shared" si="4"/>
        <v>1.6155610221519866E-2</v>
      </c>
      <c r="M8" s="369">
        <f t="shared" si="1"/>
        <v>1.5264379193693165E-2</v>
      </c>
      <c r="N8" s="369">
        <f t="shared" si="5"/>
        <v>1.6637816581065164E-2</v>
      </c>
      <c r="O8" s="368">
        <f t="shared" si="6"/>
        <v>0.96921057649824072</v>
      </c>
      <c r="P8" s="368">
        <f t="shared" si="7"/>
        <v>0.90555439665744653</v>
      </c>
      <c r="Q8" s="368">
        <f t="shared" si="8"/>
        <v>0.85535314774144477</v>
      </c>
      <c r="R8" s="368">
        <f t="shared" si="9"/>
        <v>0.93228628114340795</v>
      </c>
      <c r="S8" s="5"/>
      <c r="Y8" s="6"/>
      <c r="Z8" s="6"/>
      <c r="AA8" s="6"/>
    </row>
    <row r="9" spans="1:27" ht="15.5" x14ac:dyDescent="0.35">
      <c r="A9" s="416">
        <v>35</v>
      </c>
      <c r="B9" s="366" t="s">
        <v>125</v>
      </c>
      <c r="C9" s="367">
        <f>Määräytymistekijät!C8</f>
        <v>199330</v>
      </c>
      <c r="D9" s="355">
        <v>0.58859411593104249</v>
      </c>
      <c r="E9" s="355">
        <v>0.19745668830747204</v>
      </c>
      <c r="F9" s="355">
        <v>0.21394919576148561</v>
      </c>
      <c r="G9" s="363">
        <f t="shared" si="2"/>
        <v>0.92135342251815788</v>
      </c>
      <c r="H9" s="363">
        <f t="shared" si="2"/>
        <v>0.73235071257553108</v>
      </c>
      <c r="I9" s="363">
        <f t="shared" si="2"/>
        <v>0.85129417527427675</v>
      </c>
      <c r="J9" s="364">
        <f t="shared" si="3"/>
        <v>0.86904445372826578</v>
      </c>
      <c r="K9" s="369">
        <f t="shared" si="10"/>
        <v>3.3369293203681115E-2</v>
      </c>
      <c r="L9" s="369">
        <f t="shared" si="4"/>
        <v>2.6524051529613839E-2</v>
      </c>
      <c r="M9" s="369">
        <f t="shared" si="1"/>
        <v>3.0831909062294063E-2</v>
      </c>
      <c r="N9" s="369">
        <f t="shared" si="5"/>
        <v>3.1474783155667797E-2</v>
      </c>
      <c r="O9" s="368">
        <f t="shared" si="6"/>
        <v>0.92156576431199433</v>
      </c>
      <c r="P9" s="368">
        <f t="shared" si="7"/>
        <v>0.73283906675837129</v>
      </c>
      <c r="Q9" s="368">
        <f t="shared" si="8"/>
        <v>0.85161695897084644</v>
      </c>
      <c r="R9" s="368">
        <f t="shared" si="9"/>
        <v>0.86934724294481114</v>
      </c>
      <c r="S9" s="5"/>
      <c r="Y9" s="6"/>
      <c r="Z9" s="6"/>
      <c r="AA9" s="6"/>
    </row>
    <row r="10" spans="1:27" ht="15.5" x14ac:dyDescent="0.35">
      <c r="A10" s="366">
        <v>2</v>
      </c>
      <c r="B10" s="366" t="s">
        <v>124</v>
      </c>
      <c r="C10" s="367">
        <f>Määräytymistekijät!C9</f>
        <v>481403</v>
      </c>
      <c r="D10" s="355">
        <v>0.58859411593104249</v>
      </c>
      <c r="E10" s="355">
        <v>0.19745668830747204</v>
      </c>
      <c r="F10" s="355">
        <v>0.21394919576148561</v>
      </c>
      <c r="G10" s="363">
        <f t="shared" si="2"/>
        <v>1.0134617814201357</v>
      </c>
      <c r="H10" s="363">
        <f t="shared" si="2"/>
        <v>1.0745838655975342</v>
      </c>
      <c r="I10" s="363">
        <f t="shared" si="2"/>
        <v>1.0086606183418274</v>
      </c>
      <c r="J10" s="364">
        <f t="shared" si="3"/>
        <v>1.0245035407649317</v>
      </c>
      <c r="K10" s="369">
        <f t="shared" si="10"/>
        <v>8.8647043489754745E-2</v>
      </c>
      <c r="L10" s="369">
        <f t="shared" si="4"/>
        <v>9.3993364538650939E-2</v>
      </c>
      <c r="M10" s="369">
        <f t="shared" si="1"/>
        <v>8.8227087927535322E-2</v>
      </c>
      <c r="N10" s="369">
        <f t="shared" si="5"/>
        <v>8.961286118390592E-2</v>
      </c>
      <c r="O10" s="368">
        <f t="shared" si="6"/>
        <v>1.0136953511745772</v>
      </c>
      <c r="P10" s="368">
        <f t="shared" si="7"/>
        <v>1.0753004314676371</v>
      </c>
      <c r="Q10" s="368">
        <f t="shared" si="8"/>
        <v>1.0090430703923983</v>
      </c>
      <c r="R10" s="368">
        <f t="shared" si="9"/>
        <v>1.0248604944548441</v>
      </c>
      <c r="S10" s="5"/>
      <c r="Y10" s="6"/>
      <c r="Z10" s="6"/>
      <c r="AA10" s="6"/>
    </row>
    <row r="11" spans="1:27" ht="15.5" x14ac:dyDescent="0.35">
      <c r="A11" s="366">
        <v>4</v>
      </c>
      <c r="B11" s="366" t="s">
        <v>123</v>
      </c>
      <c r="C11" s="367">
        <f>Määräytymistekijät!C10</f>
        <v>215416</v>
      </c>
      <c r="D11" s="355">
        <v>0.58859411593104249</v>
      </c>
      <c r="E11" s="355">
        <v>0.19745668830747204</v>
      </c>
      <c r="F11" s="355">
        <v>0.21394919576148561</v>
      </c>
      <c r="G11" s="363">
        <f t="shared" si="2"/>
        <v>1.0513374690399169</v>
      </c>
      <c r="H11" s="363">
        <f t="shared" si="2"/>
        <v>1.1674451028511048</v>
      </c>
      <c r="I11" s="363">
        <f t="shared" si="2"/>
        <v>1.1056733300247192</v>
      </c>
      <c r="J11" s="364">
        <f t="shared" si="3"/>
        <v>1.0858888116581973</v>
      </c>
      <c r="K11" s="369">
        <f t="shared" si="10"/>
        <v>4.1149843491663507E-2</v>
      </c>
      <c r="L11" s="369">
        <f t="shared" si="4"/>
        <v>4.5694350940713967E-2</v>
      </c>
      <c r="M11" s="369">
        <f t="shared" si="1"/>
        <v>4.3276574671092735E-2</v>
      </c>
      <c r="N11" s="369">
        <f t="shared" si="5"/>
        <v>4.2502199307981416E-2</v>
      </c>
      <c r="O11" s="368">
        <f t="shared" si="6"/>
        <v>1.0515797679001015</v>
      </c>
      <c r="P11" s="368">
        <f t="shared" si="7"/>
        <v>1.1682235914760544</v>
      </c>
      <c r="Q11" s="368">
        <f t="shared" si="8"/>
        <v>1.1060925662124317</v>
      </c>
      <c r="R11" s="368">
        <f t="shared" si="9"/>
        <v>1.0862671529744865</v>
      </c>
      <c r="S11" s="5"/>
      <c r="Y11" s="6"/>
      <c r="Z11" s="6"/>
      <c r="AA11" s="6"/>
    </row>
    <row r="12" spans="1:27" ht="15.5" x14ac:dyDescent="0.35">
      <c r="A12" s="366">
        <v>5</v>
      </c>
      <c r="B12" s="366" t="s">
        <v>122</v>
      </c>
      <c r="C12" s="367">
        <f>Määräytymistekijät!C11</f>
        <v>170577</v>
      </c>
      <c r="D12" s="355">
        <v>0.58859411593104249</v>
      </c>
      <c r="E12" s="355">
        <v>0.19745668830747204</v>
      </c>
      <c r="F12" s="355">
        <v>0.21394919576148561</v>
      </c>
      <c r="G12" s="363">
        <f t="shared" si="2"/>
        <v>1.0499411867797852</v>
      </c>
      <c r="H12" s="363">
        <f t="shared" si="2"/>
        <v>1.1044843952095031</v>
      </c>
      <c r="I12" s="363">
        <f t="shared" si="2"/>
        <v>1.0175263332153319</v>
      </c>
      <c r="J12" s="364">
        <f t="shared" si="3"/>
        <v>1.0537759762351406</v>
      </c>
      <c r="K12" s="369">
        <f t="shared" si="10"/>
        <v>3.2541197612596884E-2</v>
      </c>
      <c r="L12" s="369">
        <f t="shared" si="4"/>
        <v>3.4231674513860479E-2</v>
      </c>
      <c r="M12" s="369">
        <f t="shared" si="1"/>
        <v>3.1536552620376475E-2</v>
      </c>
      <c r="N12" s="369">
        <f t="shared" si="5"/>
        <v>3.2660050595069316E-2</v>
      </c>
      <c r="O12" s="368">
        <f t="shared" si="6"/>
        <v>1.0501831638426307</v>
      </c>
      <c r="P12" s="368">
        <f t="shared" si="7"/>
        <v>1.1052208996806812</v>
      </c>
      <c r="Q12" s="368">
        <f t="shared" si="8"/>
        <v>1.0179121468632244</v>
      </c>
      <c r="R12" s="368">
        <f t="shared" si="9"/>
        <v>1.0541431289174801</v>
      </c>
      <c r="S12" s="5"/>
      <c r="Y12" s="6"/>
      <c r="Z12" s="6"/>
      <c r="AA12" s="6"/>
    </row>
    <row r="13" spans="1:27" ht="15.5" x14ac:dyDescent="0.35">
      <c r="A13" s="366">
        <v>6</v>
      </c>
      <c r="B13" s="366" t="s">
        <v>121</v>
      </c>
      <c r="C13" s="367">
        <f>Määräytymistekijät!C12</f>
        <v>522852</v>
      </c>
      <c r="D13" s="355">
        <v>0.58859411593104249</v>
      </c>
      <c r="E13" s="355">
        <v>0.19745668830747204</v>
      </c>
      <c r="F13" s="355">
        <v>0.21394919576148561</v>
      </c>
      <c r="G13" s="363">
        <f t="shared" si="2"/>
        <v>1.0031378320854187</v>
      </c>
      <c r="H13" s="363">
        <f t="shared" si="2"/>
        <v>1.0022692631210326</v>
      </c>
      <c r="I13" s="363">
        <f t="shared" si="2"/>
        <v>0.94682289923019414</v>
      </c>
      <c r="J13" s="364">
        <f t="shared" si="3"/>
        <v>0.99091779274040714</v>
      </c>
      <c r="K13" s="369">
        <f t="shared" si="10"/>
        <v>9.5298808535827298E-2</v>
      </c>
      <c r="L13" s="369">
        <f t="shared" si="4"/>
        <v>9.5216293865569943E-2</v>
      </c>
      <c r="M13" s="369">
        <f t="shared" si="1"/>
        <v>8.9948849804113315E-2</v>
      </c>
      <c r="N13" s="369">
        <f t="shared" si="5"/>
        <v>9.4137896094294168E-2</v>
      </c>
      <c r="O13" s="368">
        <f t="shared" si="6"/>
        <v>1.0033690225076002</v>
      </c>
      <c r="P13" s="368">
        <f t="shared" si="7"/>
        <v>1.0029376073700005</v>
      </c>
      <c r="Q13" s="368">
        <f t="shared" si="8"/>
        <v>0.9471819043829216</v>
      </c>
      <c r="R13" s="368">
        <f t="shared" si="9"/>
        <v>0.99126304460967296</v>
      </c>
      <c r="S13" s="5"/>
      <c r="Y13" s="6"/>
      <c r="Z13" s="6"/>
      <c r="AA13" s="6"/>
    </row>
    <row r="14" spans="1:27" ht="15.5" x14ac:dyDescent="0.35">
      <c r="A14" s="366">
        <v>7</v>
      </c>
      <c r="B14" s="366" t="s">
        <v>120</v>
      </c>
      <c r="C14" s="367">
        <f>Määräytymistekijät!C13</f>
        <v>205771</v>
      </c>
      <c r="D14" s="355">
        <v>0.58859411593104249</v>
      </c>
      <c r="E14" s="355">
        <v>0.19745668830747204</v>
      </c>
      <c r="F14" s="355">
        <v>0.21394919576148561</v>
      </c>
      <c r="G14" s="363">
        <f t="shared" si="2"/>
        <v>1.0856313762695313</v>
      </c>
      <c r="H14" s="363">
        <f t="shared" si="2"/>
        <v>1.1599063431304932</v>
      </c>
      <c r="I14" s="363">
        <f t="shared" si="2"/>
        <v>1.0645983254951477</v>
      </c>
      <c r="J14" s="364">
        <f t="shared" si="3"/>
        <v>1.0957974609524543</v>
      </c>
      <c r="K14" s="369">
        <f t="shared" si="10"/>
        <v>4.0589587941116632E-2</v>
      </c>
      <c r="L14" s="369">
        <f t="shared" si="4"/>
        <v>4.3366580542036126E-2</v>
      </c>
      <c r="M14" s="369">
        <f t="shared" si="1"/>
        <v>3.9803204199141157E-2</v>
      </c>
      <c r="N14" s="369">
        <f t="shared" si="5"/>
        <v>4.0969677534392991E-2</v>
      </c>
      <c r="O14" s="368">
        <f t="shared" si="6"/>
        <v>1.0858815787523659</v>
      </c>
      <c r="P14" s="368">
        <f t="shared" si="7"/>
        <v>1.1606798046765039</v>
      </c>
      <c r="Q14" s="368">
        <f t="shared" si="8"/>
        <v>1.0650019873465335</v>
      </c>
      <c r="R14" s="368">
        <f t="shared" si="9"/>
        <v>1.0961792546032518</v>
      </c>
      <c r="S14" s="5"/>
      <c r="Y14" s="6"/>
      <c r="Z14" s="6"/>
      <c r="AA14" s="6"/>
    </row>
    <row r="15" spans="1:27" ht="15.5" x14ac:dyDescent="0.35">
      <c r="A15" s="366">
        <v>8</v>
      </c>
      <c r="B15" s="366" t="s">
        <v>119</v>
      </c>
      <c r="C15" s="367">
        <f>Määräytymistekijät!C14</f>
        <v>162812</v>
      </c>
      <c r="D15" s="355">
        <v>0.58859411593104249</v>
      </c>
      <c r="E15" s="355">
        <v>0.19745668830747204</v>
      </c>
      <c r="F15" s="355">
        <v>0.21394919576148561</v>
      </c>
      <c r="G15" s="363">
        <f t="shared" si="2"/>
        <v>1.1087882273933412</v>
      </c>
      <c r="H15" s="363">
        <f t="shared" si="2"/>
        <v>1.3859494261550904</v>
      </c>
      <c r="I15" s="363">
        <f t="shared" si="2"/>
        <v>1.1432212706832887</v>
      </c>
      <c r="J15" s="364">
        <f t="shared" si="3"/>
        <v>1.17088248174767</v>
      </c>
      <c r="K15" s="369">
        <f t="shared" si="10"/>
        <v>3.2800699475542962E-2</v>
      </c>
      <c r="L15" s="369">
        <f t="shared" si="4"/>
        <v>4.0999813573496233E-2</v>
      </c>
      <c r="M15" s="369">
        <f t="shared" si="1"/>
        <v>3.3819314101022083E-2</v>
      </c>
      <c r="N15" s="369">
        <f t="shared" si="5"/>
        <v>3.4637601172292067E-2</v>
      </c>
      <c r="O15" s="368">
        <f t="shared" si="6"/>
        <v>1.1090437667720803</v>
      </c>
      <c r="P15" s="368">
        <f t="shared" si="7"/>
        <v>1.3868736202438592</v>
      </c>
      <c r="Q15" s="368">
        <f t="shared" si="8"/>
        <v>1.1436547438568005</v>
      </c>
      <c r="R15" s="368">
        <f t="shared" si="9"/>
        <v>1.1712904362404397</v>
      </c>
      <c r="S15" s="5"/>
      <c r="Y15" s="6"/>
      <c r="Z15" s="6"/>
      <c r="AA15" s="6"/>
    </row>
    <row r="16" spans="1:27" ht="15.5" x14ac:dyDescent="0.35">
      <c r="A16" s="366">
        <v>9</v>
      </c>
      <c r="B16" s="366" t="s">
        <v>118</v>
      </c>
      <c r="C16" s="367">
        <f>Määräytymistekijät!C15</f>
        <v>126921</v>
      </c>
      <c r="D16" s="355">
        <v>0.58859411593104249</v>
      </c>
      <c r="E16" s="355">
        <v>0.19745668830747204</v>
      </c>
      <c r="F16" s="355">
        <v>0.21394919576148561</v>
      </c>
      <c r="G16" s="363">
        <f t="shared" si="2"/>
        <v>1.0313786756011964</v>
      </c>
      <c r="H16" s="363">
        <f t="shared" si="2"/>
        <v>1.2085237612220765</v>
      </c>
      <c r="I16" s="363">
        <f t="shared" si="2"/>
        <v>1.0065336317115783</v>
      </c>
      <c r="J16" s="364">
        <f t="shared" si="3"/>
        <v>1.0610415803989965</v>
      </c>
      <c r="K16" s="369">
        <f t="shared" si="10"/>
        <v>2.3784811879137144E-2</v>
      </c>
      <c r="L16" s="369">
        <f t="shared" si="4"/>
        <v>2.7869987030107065E-2</v>
      </c>
      <c r="M16" s="369">
        <f t="shared" si="1"/>
        <v>2.3211855787429108E-2</v>
      </c>
      <c r="N16" s="369">
        <f t="shared" si="5"/>
        <v>2.4468873540576069E-2</v>
      </c>
      <c r="O16" s="368">
        <f t="shared" si="6"/>
        <v>1.0316163746130516</v>
      </c>
      <c r="P16" s="368">
        <f t="shared" si="7"/>
        <v>1.2093296423712585</v>
      </c>
      <c r="Q16" s="368">
        <f t="shared" si="8"/>
        <v>1.0069152772764161</v>
      </c>
      <c r="R16" s="368">
        <f t="shared" si="9"/>
        <v>1.0614112645359504</v>
      </c>
      <c r="S16" s="5"/>
      <c r="Y16" s="6"/>
      <c r="Z16" s="6"/>
      <c r="AA16" s="6"/>
    </row>
    <row r="17" spans="1:27" ht="15.5" x14ac:dyDescent="0.35">
      <c r="A17" s="366">
        <v>10</v>
      </c>
      <c r="B17" s="366" t="s">
        <v>117</v>
      </c>
      <c r="C17" s="367">
        <f>Määräytymistekijät!C16</f>
        <v>132702</v>
      </c>
      <c r="D17" s="355">
        <v>0.58859411593104249</v>
      </c>
      <c r="E17" s="355">
        <v>0.19745668830747204</v>
      </c>
      <c r="F17" s="355">
        <v>0.21394919576148561</v>
      </c>
      <c r="G17" s="363">
        <f t="shared" si="2"/>
        <v>1.1395789175804139</v>
      </c>
      <c r="H17" s="363">
        <f t="shared" si="2"/>
        <v>1.4598218015220641</v>
      </c>
      <c r="I17" s="363">
        <f t="shared" si="2"/>
        <v>1.2334039672332764</v>
      </c>
      <c r="J17" s="364">
        <f t="shared" si="3"/>
        <v>1.2228868108130779</v>
      </c>
      <c r="K17" s="369">
        <f t="shared" si="10"/>
        <v>2.747704102589767E-2</v>
      </c>
      <c r="L17" s="369">
        <f t="shared" si="4"/>
        <v>3.5198600914877969E-2</v>
      </c>
      <c r="M17" s="369">
        <f t="shared" si="1"/>
        <v>2.973931062284875E-2</v>
      </c>
      <c r="N17" s="369">
        <f t="shared" si="5"/>
        <v>2.9485725431006884E-2</v>
      </c>
      <c r="O17" s="368">
        <f t="shared" si="6"/>
        <v>1.1398415532049888</v>
      </c>
      <c r="P17" s="368">
        <f t="shared" si="7"/>
        <v>1.4607952560032751</v>
      </c>
      <c r="Q17" s="368">
        <f t="shared" si="8"/>
        <v>1.233871634819254</v>
      </c>
      <c r="R17" s="368">
        <f t="shared" si="9"/>
        <v>1.2233128844595771</v>
      </c>
      <c r="S17" s="5"/>
      <c r="Y17" s="6"/>
      <c r="Z17" s="6"/>
      <c r="AA17" s="6"/>
    </row>
    <row r="18" spans="1:27" ht="15.5" x14ac:dyDescent="0.35">
      <c r="A18" s="366">
        <v>11</v>
      </c>
      <c r="B18" s="366" t="s">
        <v>116</v>
      </c>
      <c r="C18" s="367">
        <f>Määräytymistekijät!C17</f>
        <v>248265</v>
      </c>
      <c r="D18" s="355">
        <v>0.58859411593104249</v>
      </c>
      <c r="E18" s="355">
        <v>0.19745668830747204</v>
      </c>
      <c r="F18" s="355">
        <v>0.21394919576148561</v>
      </c>
      <c r="G18" s="363">
        <f t="shared" si="2"/>
        <v>1.1345010621932983</v>
      </c>
      <c r="H18" s="363">
        <f t="shared" si="2"/>
        <v>1.2659900432815552</v>
      </c>
      <c r="I18" s="363">
        <f t="shared" si="2"/>
        <v>1.209712684765625</v>
      </c>
      <c r="J18" s="364">
        <f t="shared" si="3"/>
        <v>1.1765559071091751</v>
      </c>
      <c r="K18" s="369">
        <f t="shared" si="10"/>
        <v>5.1176253892937354E-2</v>
      </c>
      <c r="L18" s="369">
        <f t="shared" si="4"/>
        <v>5.7107595611813382E-2</v>
      </c>
      <c r="M18" s="369">
        <f t="shared" si="1"/>
        <v>5.456897799054191E-2</v>
      </c>
      <c r="N18" s="369">
        <f t="shared" si="5"/>
        <v>5.3073307578089673E-2</v>
      </c>
      <c r="O18" s="368">
        <f t="shared" si="6"/>
        <v>1.1347625275384827</v>
      </c>
      <c r="P18" s="368">
        <f t="shared" si="7"/>
        <v>1.266834244731017</v>
      </c>
      <c r="Q18" s="368">
        <f t="shared" si="8"/>
        <v>1.2101713693702154</v>
      </c>
      <c r="R18" s="368">
        <f t="shared" si="9"/>
        <v>1.176965838315579</v>
      </c>
      <c r="S18" s="5"/>
      <c r="Y18" s="6"/>
      <c r="Z18" s="6"/>
      <c r="AA18" s="6"/>
    </row>
    <row r="19" spans="1:27" ht="15.5" x14ac:dyDescent="0.35">
      <c r="A19" s="366">
        <v>12</v>
      </c>
      <c r="B19" s="366" t="s">
        <v>115</v>
      </c>
      <c r="C19" s="367">
        <f>Määräytymistekijät!C18</f>
        <v>163537</v>
      </c>
      <c r="D19" s="355">
        <v>0.58859411593104249</v>
      </c>
      <c r="E19" s="355">
        <v>0.19745668830747204</v>
      </c>
      <c r="F19" s="355">
        <v>0.21394919576148561</v>
      </c>
      <c r="G19" s="363">
        <f t="shared" si="2"/>
        <v>1.1929962501045228</v>
      </c>
      <c r="H19" s="363">
        <f t="shared" si="2"/>
        <v>1.3481103025215149</v>
      </c>
      <c r="I19" s="363">
        <f t="shared" si="2"/>
        <v>1.2892135801750184</v>
      </c>
      <c r="J19" s="364">
        <f t="shared" si="3"/>
        <v>1.2442101775916337</v>
      </c>
      <c r="K19" s="369">
        <f t="shared" si="10"/>
        <v>3.5448935064593942E-2</v>
      </c>
      <c r="L19" s="369">
        <f t="shared" si="4"/>
        <v>4.0058025806710036E-2</v>
      </c>
      <c r="M19" s="369">
        <f t="shared" si="1"/>
        <v>3.8307956528792812E-2</v>
      </c>
      <c r="N19" s="369">
        <f t="shared" si="5"/>
        <v>3.697071620157099E-2</v>
      </c>
      <c r="O19" s="368">
        <f t="shared" si="6"/>
        <v>1.1932711966750744</v>
      </c>
      <c r="P19" s="368">
        <f t="shared" si="7"/>
        <v>1.3490092643083493</v>
      </c>
      <c r="Q19" s="368">
        <f t="shared" si="8"/>
        <v>1.2897024089925568</v>
      </c>
      <c r="R19" s="368">
        <f t="shared" si="9"/>
        <v>1.2446436806457923</v>
      </c>
      <c r="S19" s="5"/>
      <c r="Y19" s="6"/>
      <c r="Z19" s="6"/>
      <c r="AA19" s="6"/>
    </row>
    <row r="20" spans="1:27" ht="15.5" x14ac:dyDescent="0.35">
      <c r="A20" s="366">
        <v>13</v>
      </c>
      <c r="B20" s="366" t="s">
        <v>114</v>
      </c>
      <c r="C20" s="367">
        <f>Määräytymistekijät!C19</f>
        <v>272617</v>
      </c>
      <c r="D20" s="355">
        <v>0.58859411593104249</v>
      </c>
      <c r="E20" s="355">
        <v>0.19745668830747204</v>
      </c>
      <c r="F20" s="355">
        <v>0.21394919576148561</v>
      </c>
      <c r="G20" s="363">
        <f t="shared" si="2"/>
        <v>0.99165546564636231</v>
      </c>
      <c r="H20" s="363">
        <f t="shared" si="2"/>
        <v>1.0256178181388855</v>
      </c>
      <c r="I20" s="363">
        <f t="shared" si="2"/>
        <v>1.0432796975746155</v>
      </c>
      <c r="J20" s="364">
        <f t="shared" si="3"/>
        <v>1.0094065221995212</v>
      </c>
      <c r="K20" s="369">
        <f t="shared" si="10"/>
        <v>4.9120392901549646E-2</v>
      </c>
      <c r="L20" s="369">
        <f t="shared" si="4"/>
        <v>5.0802674859433378E-2</v>
      </c>
      <c r="M20" s="369">
        <f t="shared" si="1"/>
        <v>5.1677533605557852E-2</v>
      </c>
      <c r="N20" s="369">
        <f t="shared" si="5"/>
        <v>4.99996689228243E-2</v>
      </c>
      <c r="O20" s="368">
        <f t="shared" si="6"/>
        <v>0.99188400975907376</v>
      </c>
      <c r="P20" s="368">
        <f t="shared" si="7"/>
        <v>1.0263017319289358</v>
      </c>
      <c r="Q20" s="368">
        <f t="shared" si="8"/>
        <v>1.043675276079814</v>
      </c>
      <c r="R20" s="368">
        <f t="shared" si="9"/>
        <v>1.0097582158427192</v>
      </c>
      <c r="S20" s="5"/>
      <c r="Y20" s="6"/>
      <c r="Z20" s="6"/>
      <c r="AA20" s="6"/>
    </row>
    <row r="21" spans="1:27" ht="15.5" x14ac:dyDescent="0.35">
      <c r="A21" s="366">
        <v>14</v>
      </c>
      <c r="B21" s="366" t="s">
        <v>130</v>
      </c>
      <c r="C21" s="367">
        <f>Määräytymistekijät!C20</f>
        <v>192150</v>
      </c>
      <c r="D21" s="355">
        <v>0.58859411593104249</v>
      </c>
      <c r="E21" s="355">
        <v>0.19745668830747204</v>
      </c>
      <c r="F21" s="355">
        <v>0.21394919576148561</v>
      </c>
      <c r="G21" s="363">
        <f t="shared" si="2"/>
        <v>1.0952739813476562</v>
      </c>
      <c r="H21" s="363">
        <f t="shared" si="2"/>
        <v>1.2900855621498106</v>
      </c>
      <c r="I21" s="363">
        <f t="shared" si="2"/>
        <v>1.1020892667572022</v>
      </c>
      <c r="J21" s="364">
        <f t="shared" si="3"/>
        <v>1.1351989557690505</v>
      </c>
      <c r="K21" s="369">
        <f t="shared" si="10"/>
        <v>3.8239415690338681E-2</v>
      </c>
      <c r="L21" s="369">
        <f t="shared" si="4"/>
        <v>4.5040892897365487E-2</v>
      </c>
      <c r="M21" s="369">
        <f t="shared" si="1"/>
        <v>3.8477358466540906E-2</v>
      </c>
      <c r="N21" s="369">
        <f t="shared" si="5"/>
        <v>3.9633320520842667E-2</v>
      </c>
      <c r="O21" s="368">
        <f t="shared" si="6"/>
        <v>1.0955264061352108</v>
      </c>
      <c r="P21" s="368">
        <f t="shared" si="7"/>
        <v>1.2909458312390316</v>
      </c>
      <c r="Q21" s="368">
        <f t="shared" si="8"/>
        <v>1.1025071439820275</v>
      </c>
      <c r="R21" s="368">
        <f t="shared" si="9"/>
        <v>1.135594477541229</v>
      </c>
      <c r="S21" s="5"/>
      <c r="Y21" s="6"/>
      <c r="Z21" s="6"/>
      <c r="AA21" s="6"/>
    </row>
    <row r="22" spans="1:27" ht="15.5" x14ac:dyDescent="0.35">
      <c r="A22" s="366">
        <v>15</v>
      </c>
      <c r="B22" s="366" t="s">
        <v>113</v>
      </c>
      <c r="C22" s="367">
        <f>Määräytymistekijät!C21</f>
        <v>175816</v>
      </c>
      <c r="D22" s="355">
        <v>0.58859411593104249</v>
      </c>
      <c r="E22" s="355">
        <v>0.19745668830747204</v>
      </c>
      <c r="F22" s="355">
        <v>0.21394919576148561</v>
      </c>
      <c r="G22" s="363">
        <f t="shared" si="2"/>
        <v>0.96546953861999518</v>
      </c>
      <c r="H22" s="363">
        <f t="shared" si="2"/>
        <v>0.99285559275779722</v>
      </c>
      <c r="I22" s="363">
        <f t="shared" si="2"/>
        <v>0.86205600895576473</v>
      </c>
      <c r="J22" s="364">
        <f t="shared" si="3"/>
        <v>0.94875185667333628</v>
      </c>
      <c r="K22" s="369">
        <f t="shared" si="10"/>
        <v>3.084217939213096E-2</v>
      </c>
      <c r="L22" s="369">
        <f t="shared" si="4"/>
        <v>3.1717034124231575E-2</v>
      </c>
      <c r="M22" s="369">
        <f t="shared" si="1"/>
        <v>2.7538606875450011E-2</v>
      </c>
      <c r="N22" s="369">
        <f t="shared" si="5"/>
        <v>3.030812862719804E-2</v>
      </c>
      <c r="O22" s="368">
        <f t="shared" si="6"/>
        <v>0.96569204773399486</v>
      </c>
      <c r="P22" s="368">
        <f t="shared" si="7"/>
        <v>0.99351765967922401</v>
      </c>
      <c r="Q22" s="368">
        <f t="shared" si="8"/>
        <v>0.86238287319764817</v>
      </c>
      <c r="R22" s="368">
        <f t="shared" si="9"/>
        <v>0.94908241724494535</v>
      </c>
      <c r="S22" s="5"/>
      <c r="Y22" s="6"/>
      <c r="Z22" s="6"/>
      <c r="AA22" s="6"/>
    </row>
    <row r="23" spans="1:27" ht="15.5" x14ac:dyDescent="0.35">
      <c r="A23" s="366">
        <v>16</v>
      </c>
      <c r="B23" s="366" t="s">
        <v>112</v>
      </c>
      <c r="C23" s="367">
        <f>Määräytymistekijät!C22</f>
        <v>67988</v>
      </c>
      <c r="D23" s="355">
        <v>0.58859411593104249</v>
      </c>
      <c r="E23" s="355">
        <v>0.19745668830747204</v>
      </c>
      <c r="F23" s="355">
        <v>0.21394919576148561</v>
      </c>
      <c r="G23" s="363">
        <f t="shared" si="2"/>
        <v>1.1345740989593507</v>
      </c>
      <c r="H23" s="363">
        <f t="shared" si="2"/>
        <v>1.2300452396827697</v>
      </c>
      <c r="I23" s="363">
        <f t="shared" si="2"/>
        <v>1.1552415975250243</v>
      </c>
      <c r="J23" s="364">
        <f t="shared" si="3"/>
        <v>1.1578473089320613</v>
      </c>
      <c r="K23" s="369">
        <f t="shared" si="10"/>
        <v>1.4015649182080944E-2</v>
      </c>
      <c r="L23" s="369">
        <f t="shared" si="4"/>
        <v>1.5195025669363564E-2</v>
      </c>
      <c r="M23" s="369">
        <f t="shared" si="1"/>
        <v>1.4270959443114869E-2</v>
      </c>
      <c r="N23" s="369">
        <f t="shared" si="5"/>
        <v>1.4303148382545336E-2</v>
      </c>
      <c r="O23" s="368">
        <f t="shared" si="6"/>
        <v>1.134835581137118</v>
      </c>
      <c r="P23" s="368">
        <f t="shared" si="7"/>
        <v>1.2308654720216845</v>
      </c>
      <c r="Q23" s="368">
        <f t="shared" si="8"/>
        <v>1.1556796284244606</v>
      </c>
      <c r="R23" s="368">
        <f t="shared" si="9"/>
        <v>1.1582507217586973</v>
      </c>
      <c r="S23" s="5"/>
      <c r="Y23" s="6"/>
      <c r="Z23" s="6"/>
      <c r="AA23" s="6"/>
    </row>
    <row r="24" spans="1:27" ht="15.5" x14ac:dyDescent="0.35">
      <c r="A24" s="366">
        <v>17</v>
      </c>
      <c r="B24" s="366" t="s">
        <v>111</v>
      </c>
      <c r="C24" s="367">
        <f>Määräytymistekijät!C23</f>
        <v>413830</v>
      </c>
      <c r="D24" s="355">
        <v>0.58859411593104249</v>
      </c>
      <c r="E24" s="355">
        <v>0.19745668830747204</v>
      </c>
      <c r="F24" s="355">
        <v>0.21394919576148561</v>
      </c>
      <c r="G24" s="363">
        <f t="shared" si="2"/>
        <v>0.98308898789710997</v>
      </c>
      <c r="H24" s="363">
        <f t="shared" si="2"/>
        <v>0.97713417571411132</v>
      </c>
      <c r="I24" s="363">
        <f t="shared" si="2"/>
        <v>1.157460168865204</v>
      </c>
      <c r="J24" s="364">
        <f t="shared" si="3"/>
        <v>1.0192197443360664</v>
      </c>
      <c r="K24" s="369">
        <f t="shared" si="10"/>
        <v>7.3920158618233409E-2</v>
      </c>
      <c r="L24" s="369">
        <f t="shared" si="4"/>
        <v>7.3472406007301802E-2</v>
      </c>
      <c r="M24" s="369">
        <f t="shared" si="1"/>
        <v>8.703142882296E-2</v>
      </c>
      <c r="N24" s="369">
        <f t="shared" si="5"/>
        <v>7.6636892586210634E-2</v>
      </c>
      <c r="O24" s="368">
        <f t="shared" si="6"/>
        <v>0.98331555771721268</v>
      </c>
      <c r="P24" s="368">
        <f t="shared" si="7"/>
        <v>0.97778575910675658</v>
      </c>
      <c r="Q24" s="368">
        <f t="shared" si="8"/>
        <v>1.1578990409763847</v>
      </c>
      <c r="R24" s="368">
        <f t="shared" si="9"/>
        <v>1.0195748570653993</v>
      </c>
      <c r="S24" s="5"/>
      <c r="Y24" s="6"/>
      <c r="Z24" s="6"/>
      <c r="AA24" s="6"/>
    </row>
    <row r="25" spans="1:27" ht="15.5" x14ac:dyDescent="0.35">
      <c r="A25" s="366">
        <v>18</v>
      </c>
      <c r="B25" s="366" t="s">
        <v>110</v>
      </c>
      <c r="C25" s="367">
        <f>Määräytymistekijät!C24</f>
        <v>71664</v>
      </c>
      <c r="D25" s="355">
        <v>0.58859411593104249</v>
      </c>
      <c r="E25" s="355">
        <v>0.19745668830747204</v>
      </c>
      <c r="F25" s="355">
        <v>0.21394919576148561</v>
      </c>
      <c r="G25" s="363">
        <f t="shared" si="2"/>
        <v>1.1440896858299254</v>
      </c>
      <c r="H25" s="363">
        <f t="shared" si="2"/>
        <v>1.4120447243240357</v>
      </c>
      <c r="I25" s="363">
        <f t="shared" si="2"/>
        <v>1.2928676572235107</v>
      </c>
      <c r="J25" s="364">
        <f t="shared" si="3"/>
        <v>1.2288301276729567</v>
      </c>
      <c r="K25" s="369">
        <f t="shared" si="10"/>
        <v>1.4897356242189888E-2</v>
      </c>
      <c r="L25" s="369">
        <f t="shared" si="4"/>
        <v>1.8386437312299168E-2</v>
      </c>
      <c r="M25" s="369">
        <f t="shared" si="1"/>
        <v>1.6834615591952137E-2</v>
      </c>
      <c r="N25" s="369">
        <f t="shared" si="5"/>
        <v>1.6000773715393012E-2</v>
      </c>
      <c r="O25" s="368">
        <f t="shared" si="6"/>
        <v>1.144353361038875</v>
      </c>
      <c r="P25" s="368">
        <f t="shared" si="7"/>
        <v>1.4129863195674621</v>
      </c>
      <c r="Q25" s="368">
        <f t="shared" si="8"/>
        <v>1.2933578715509371</v>
      </c>
      <c r="R25" s="368">
        <f t="shared" si="9"/>
        <v>1.2292582720676759</v>
      </c>
      <c r="S25" s="5"/>
      <c r="Y25" s="6"/>
      <c r="Z25" s="6"/>
      <c r="AA25" s="6"/>
    </row>
    <row r="26" spans="1:27" ht="15.5" x14ac:dyDescent="0.35">
      <c r="A26" s="366">
        <v>19</v>
      </c>
      <c r="B26" s="366" t="s">
        <v>109</v>
      </c>
      <c r="C26" s="367">
        <f>Määräytymistekijät!C25</f>
        <v>176665</v>
      </c>
      <c r="D26" s="355">
        <v>0.58859411593104249</v>
      </c>
      <c r="E26" s="355">
        <v>0.19745668830747204</v>
      </c>
      <c r="F26" s="355">
        <v>0.21394919576148561</v>
      </c>
      <c r="G26" s="363">
        <f t="shared" si="2"/>
        <v>1.1071639721725464</v>
      </c>
      <c r="H26" s="363">
        <f t="shared" si="2"/>
        <v>1.2093385699241637</v>
      </c>
      <c r="I26" s="363">
        <f t="shared" si="2"/>
        <v>1.325649148725891</v>
      </c>
      <c r="J26" s="364">
        <f t="shared" si="3"/>
        <v>1.1740837576831233</v>
      </c>
      <c r="K26" s="369">
        <f t="shared" si="10"/>
        <v>3.5539437571745464E-2</v>
      </c>
      <c r="L26" s="369">
        <f t="shared" si="4"/>
        <v>3.8819193623675495E-2</v>
      </c>
      <c r="M26" s="369">
        <f t="shared" si="1"/>
        <v>4.255270795231314E-2</v>
      </c>
      <c r="N26" s="369">
        <f t="shared" si="5"/>
        <v>3.7687530897796265E-2</v>
      </c>
      <c r="O26" s="368">
        <f t="shared" si="6"/>
        <v>1.1074191372136439</v>
      </c>
      <c r="P26" s="368">
        <f t="shared" si="7"/>
        <v>1.2101449944130749</v>
      </c>
      <c r="Q26" s="368">
        <f t="shared" si="8"/>
        <v>1.3261517927530775</v>
      </c>
      <c r="R26" s="368">
        <f t="shared" si="9"/>
        <v>1.1744928275524751</v>
      </c>
      <c r="S26" s="5"/>
      <c r="Y26" s="6"/>
      <c r="Z26" s="6"/>
      <c r="AA26" s="6"/>
    </row>
    <row r="27" spans="1:27" ht="15.5" x14ac:dyDescent="0.35">
      <c r="A27" s="370" t="s">
        <v>108</v>
      </c>
      <c r="B27" s="370"/>
      <c r="C27" s="371">
        <f>SUM(C5:C26)</f>
        <v>5503664</v>
      </c>
      <c r="D27" s="355">
        <v>0.58859411593104249</v>
      </c>
      <c r="E27" s="355">
        <v>0.19745668830747204</v>
      </c>
      <c r="F27" s="355">
        <v>0.21394919576148561</v>
      </c>
      <c r="G27" s="372">
        <v>1</v>
      </c>
      <c r="H27" s="372">
        <v>1</v>
      </c>
      <c r="I27" s="372">
        <v>1</v>
      </c>
      <c r="J27" s="364">
        <f t="shared" si="3"/>
        <v>1.0000000000000002</v>
      </c>
      <c r="K27" s="357">
        <f>SUM(K5:K26)</f>
        <v>0.99976958584828179</v>
      </c>
      <c r="L27" s="357">
        <f>SUM(L5:L26)</f>
        <v>0.99933361333341519</v>
      </c>
      <c r="M27" s="357">
        <f>SUM(M5:M26)</f>
        <v>0.99962097549471096</v>
      </c>
      <c r="N27" s="369">
        <f>SUM(N5:N26)</f>
        <v>0.99965170509367496</v>
      </c>
      <c r="O27" s="368">
        <f t="shared" si="6"/>
        <v>1.0002304672546352</v>
      </c>
      <c r="P27" s="368">
        <f t="shared" si="6"/>
        <v>1.0002304672546352</v>
      </c>
      <c r="Q27" s="368">
        <f t="shared" si="6"/>
        <v>1.0002304672546352</v>
      </c>
      <c r="R27" s="368">
        <f t="shared" si="9"/>
        <v>1.0003484162579332</v>
      </c>
      <c r="S27" s="5"/>
    </row>
    <row r="28" spans="1:27" ht="15.5" x14ac:dyDescent="0.35">
      <c r="A28" s="373"/>
      <c r="B28" s="373"/>
      <c r="C28" s="374"/>
      <c r="D28" s="375"/>
      <c r="E28" s="375"/>
      <c r="F28" s="375"/>
      <c r="G28" s="358"/>
      <c r="H28" s="358"/>
      <c r="I28" s="358"/>
      <c r="J28" s="376"/>
      <c r="K28" s="376"/>
      <c r="L28" s="376"/>
      <c r="M28" s="376"/>
      <c r="N28" s="376"/>
      <c r="O28" s="377"/>
      <c r="P28" s="377"/>
      <c r="Q28" s="377"/>
      <c r="R28" s="377">
        <f>J28/$N$27</f>
        <v>0</v>
      </c>
      <c r="S28" s="5"/>
    </row>
    <row r="29" spans="1:27" ht="15.5" x14ac:dyDescent="0.35">
      <c r="A29" s="373"/>
      <c r="B29" s="373"/>
      <c r="C29" s="374"/>
      <c r="D29" s="375"/>
      <c r="E29" s="375"/>
      <c r="F29" s="375"/>
      <c r="G29" s="358"/>
      <c r="H29" s="358"/>
      <c r="I29" s="358"/>
      <c r="J29" s="376"/>
      <c r="K29" s="376"/>
      <c r="L29" s="376"/>
      <c r="M29" s="376"/>
      <c r="N29" s="376"/>
      <c r="O29" s="377"/>
      <c r="P29" s="377"/>
      <c r="Q29" s="377"/>
      <c r="R29" s="377">
        <f>J29/$N$27</f>
        <v>0</v>
      </c>
      <c r="S29" s="5"/>
    </row>
    <row r="30" spans="1:27" x14ac:dyDescent="0.3">
      <c r="A30" s="346" t="s">
        <v>826</v>
      </c>
      <c r="B30" s="5"/>
      <c r="C30" s="5"/>
      <c r="D30" s="5"/>
      <c r="E30" s="33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27" ht="29.15" customHeight="1" x14ac:dyDescent="0.35">
      <c r="A31" s="412" t="s">
        <v>132</v>
      </c>
      <c r="B31" s="413" t="s">
        <v>797</v>
      </c>
      <c r="C31" s="413" t="s">
        <v>798</v>
      </c>
      <c r="D31" s="413" t="s">
        <v>799</v>
      </c>
      <c r="E31" s="413" t="s">
        <v>800</v>
      </c>
      <c r="F31" s="413" t="s">
        <v>801</v>
      </c>
      <c r="G31" s="413" t="s">
        <v>802</v>
      </c>
      <c r="H31" s="414" t="s">
        <v>568</v>
      </c>
      <c r="I31" s="414" t="s">
        <v>569</v>
      </c>
      <c r="J31" s="414" t="s">
        <v>570</v>
      </c>
    </row>
    <row r="32" spans="1:27" x14ac:dyDescent="0.3">
      <c r="A32" s="411" t="s">
        <v>129</v>
      </c>
      <c r="B32" s="409">
        <v>0.8964858</v>
      </c>
      <c r="C32" s="409">
        <v>0.75132779999999999</v>
      </c>
      <c r="D32" s="410">
        <v>0.81577060000000001</v>
      </c>
      <c r="E32" s="409">
        <v>0.88743984699249268</v>
      </c>
      <c r="F32" s="409">
        <v>0.73751652240753174</v>
      </c>
      <c r="G32" s="410">
        <v>0.80568879842758179</v>
      </c>
      <c r="H32" s="359">
        <f t="shared" ref="H32:H53" si="11">(E32+B32)/2</f>
        <v>0.89196282349624634</v>
      </c>
      <c r="I32" s="359">
        <f t="shared" ref="I32:I53" si="12">(F32+C32)/2</f>
        <v>0.74442216120376581</v>
      </c>
      <c r="J32" s="359">
        <f t="shared" ref="J32:J53" si="13">(G32+D32)/2</f>
        <v>0.8107296992137909</v>
      </c>
      <c r="M32" s="378"/>
      <c r="O32" s="378"/>
      <c r="P32" s="378"/>
      <c r="Q32" s="378"/>
    </row>
    <row r="33" spans="1:17" x14ac:dyDescent="0.3">
      <c r="A33" s="411" t="s">
        <v>434</v>
      </c>
      <c r="B33" s="409">
        <v>0.87473979999999996</v>
      </c>
      <c r="C33" s="409">
        <v>0.55659970000000003</v>
      </c>
      <c r="D33" s="410">
        <v>0.82337559999999999</v>
      </c>
      <c r="E33" s="409">
        <v>0.8859938383102417</v>
      </c>
      <c r="F33" s="409">
        <v>0.5633055567741394</v>
      </c>
      <c r="G33" s="410">
        <v>0.82814830541610718</v>
      </c>
      <c r="H33" s="356">
        <f t="shared" si="11"/>
        <v>0.88036681915512083</v>
      </c>
      <c r="I33" s="356">
        <f t="shared" si="12"/>
        <v>0.55995262838706972</v>
      </c>
      <c r="J33" s="356">
        <f t="shared" si="13"/>
        <v>0.82576195270805353</v>
      </c>
      <c r="M33" s="378"/>
      <c r="O33" s="378"/>
      <c r="P33" s="378"/>
      <c r="Q33" s="378"/>
    </row>
    <row r="34" spans="1:17" x14ac:dyDescent="0.3">
      <c r="A34" s="411" t="s">
        <v>127</v>
      </c>
      <c r="B34" s="409">
        <v>0.85634060000000001</v>
      </c>
      <c r="C34" s="409">
        <v>0.61399789999999999</v>
      </c>
      <c r="D34" s="410">
        <v>0.75222129999999998</v>
      </c>
      <c r="E34" s="409">
        <v>0.84561002254486084</v>
      </c>
      <c r="F34" s="409">
        <v>0.61064857244491577</v>
      </c>
      <c r="G34" s="410">
        <v>0.75243544578552246</v>
      </c>
      <c r="H34" s="356">
        <f t="shared" si="11"/>
        <v>0.85097531127243042</v>
      </c>
      <c r="I34" s="356">
        <f t="shared" si="12"/>
        <v>0.61232323622245788</v>
      </c>
      <c r="J34" s="356">
        <f t="shared" si="13"/>
        <v>0.75232837289276122</v>
      </c>
      <c r="M34" s="378"/>
      <c r="O34" s="378"/>
      <c r="P34" s="378"/>
      <c r="Q34" s="378"/>
    </row>
    <row r="35" spans="1:17" x14ac:dyDescent="0.3">
      <c r="A35" s="411" t="s">
        <v>126</v>
      </c>
      <c r="B35" s="409">
        <v>0.98186039999999997</v>
      </c>
      <c r="C35" s="409">
        <v>0.91324859999999997</v>
      </c>
      <c r="D35" s="410">
        <v>0.86558060000000003</v>
      </c>
      <c r="E35" s="409">
        <v>0.95611411333084106</v>
      </c>
      <c r="F35" s="409">
        <v>0.89665329456329346</v>
      </c>
      <c r="G35" s="410">
        <v>0.84447729587554932</v>
      </c>
      <c r="H35" s="356">
        <f t="shared" si="11"/>
        <v>0.96898725666542052</v>
      </c>
      <c r="I35" s="356">
        <f t="shared" si="12"/>
        <v>0.90495094728164671</v>
      </c>
      <c r="J35" s="356">
        <f t="shared" si="13"/>
        <v>0.85502894793777462</v>
      </c>
      <c r="L35" s="384"/>
      <c r="M35" s="378"/>
      <c r="O35" s="378"/>
      <c r="P35" s="378"/>
      <c r="Q35" s="378"/>
    </row>
    <row r="36" spans="1:17" x14ac:dyDescent="0.3">
      <c r="A36" s="411" t="s">
        <v>125</v>
      </c>
      <c r="B36" s="409">
        <v>0.93788079999999996</v>
      </c>
      <c r="C36" s="409">
        <v>0.74931420000000004</v>
      </c>
      <c r="D36" s="410">
        <v>0.86504230000000004</v>
      </c>
      <c r="E36" s="409">
        <v>0.90482604503631592</v>
      </c>
      <c r="F36" s="409">
        <v>0.71538722515106201</v>
      </c>
      <c r="G36" s="410">
        <v>0.83754605054855347</v>
      </c>
      <c r="H36" s="356">
        <f t="shared" si="11"/>
        <v>0.92135342251815788</v>
      </c>
      <c r="I36" s="356">
        <f t="shared" si="12"/>
        <v>0.73235071257553108</v>
      </c>
      <c r="J36" s="356">
        <f t="shared" si="13"/>
        <v>0.85129417527427675</v>
      </c>
      <c r="M36" s="378"/>
      <c r="O36" s="378"/>
      <c r="P36" s="378"/>
      <c r="Q36" s="378"/>
    </row>
    <row r="37" spans="1:17" x14ac:dyDescent="0.3">
      <c r="A37" s="411" t="s">
        <v>124</v>
      </c>
      <c r="B37" s="409">
        <v>1.0139313000000001</v>
      </c>
      <c r="C37" s="409">
        <v>1.0817606</v>
      </c>
      <c r="D37" s="410">
        <v>1.0076418</v>
      </c>
      <c r="E37" s="409">
        <v>1.012992262840271</v>
      </c>
      <c r="F37" s="409">
        <v>1.0674071311950684</v>
      </c>
      <c r="G37" s="410">
        <v>1.0096794366836548</v>
      </c>
      <c r="H37" s="356">
        <f t="shared" si="11"/>
        <v>1.0134617814201357</v>
      </c>
      <c r="I37" s="356">
        <f t="shared" si="12"/>
        <v>1.0745838655975342</v>
      </c>
      <c r="J37" s="356">
        <f t="shared" si="13"/>
        <v>1.0086606183418274</v>
      </c>
      <c r="M37" s="378"/>
      <c r="O37" s="378"/>
      <c r="P37" s="378"/>
      <c r="Q37" s="378"/>
    </row>
    <row r="38" spans="1:17" x14ac:dyDescent="0.3">
      <c r="A38" s="411" t="s">
        <v>123</v>
      </c>
      <c r="B38" s="409">
        <v>1.042222</v>
      </c>
      <c r="C38" s="409">
        <v>1.1611043999999999</v>
      </c>
      <c r="D38" s="410">
        <v>1.102433</v>
      </c>
      <c r="E38" s="409">
        <v>1.060452938079834</v>
      </c>
      <c r="F38" s="409">
        <v>1.1737858057022095</v>
      </c>
      <c r="G38" s="410">
        <v>1.1089136600494385</v>
      </c>
      <c r="H38" s="356">
        <f t="shared" si="11"/>
        <v>1.0513374690399169</v>
      </c>
      <c r="I38" s="356">
        <f t="shared" si="12"/>
        <v>1.1674451028511048</v>
      </c>
      <c r="J38" s="356">
        <f t="shared" si="13"/>
        <v>1.1056733300247192</v>
      </c>
      <c r="M38" s="378"/>
      <c r="O38" s="378"/>
      <c r="P38" s="378"/>
      <c r="Q38" s="378"/>
    </row>
    <row r="39" spans="1:17" x14ac:dyDescent="0.3">
      <c r="A39" s="411" t="s">
        <v>122</v>
      </c>
      <c r="B39" s="409">
        <v>1.0510676000000001</v>
      </c>
      <c r="C39" s="409">
        <v>1.0896148999999999</v>
      </c>
      <c r="D39" s="410">
        <v>1.0195402</v>
      </c>
      <c r="E39" s="409">
        <v>1.0488147735595703</v>
      </c>
      <c r="F39" s="409">
        <v>1.1193538904190063</v>
      </c>
      <c r="G39" s="410">
        <v>1.0155124664306641</v>
      </c>
      <c r="H39" s="356">
        <f t="shared" si="11"/>
        <v>1.0499411867797852</v>
      </c>
      <c r="I39" s="356">
        <f t="shared" si="12"/>
        <v>1.1044843952095031</v>
      </c>
      <c r="J39" s="356">
        <f t="shared" si="13"/>
        <v>1.0175263332153319</v>
      </c>
      <c r="M39" s="378"/>
      <c r="O39" s="378"/>
      <c r="P39" s="378"/>
      <c r="Q39" s="378"/>
    </row>
    <row r="40" spans="1:17" x14ac:dyDescent="0.3">
      <c r="A40" s="411" t="s">
        <v>121</v>
      </c>
      <c r="B40" s="409">
        <v>0.99615109999999996</v>
      </c>
      <c r="C40" s="409">
        <v>0.99768279999999998</v>
      </c>
      <c r="D40" s="410">
        <v>0.94394889999999998</v>
      </c>
      <c r="E40" s="409">
        <v>1.0101245641708374</v>
      </c>
      <c r="F40" s="409">
        <v>1.0068557262420654</v>
      </c>
      <c r="G40" s="410">
        <v>0.94969689846038818</v>
      </c>
      <c r="H40" s="356">
        <f t="shared" si="11"/>
        <v>1.0031378320854187</v>
      </c>
      <c r="I40" s="356">
        <f t="shared" si="12"/>
        <v>1.0022692631210326</v>
      </c>
      <c r="J40" s="356">
        <f t="shared" si="13"/>
        <v>0.94682289923019414</v>
      </c>
      <c r="M40" s="378"/>
      <c r="O40" s="378"/>
      <c r="P40" s="378"/>
      <c r="Q40" s="378"/>
    </row>
    <row r="41" spans="1:17" x14ac:dyDescent="0.3">
      <c r="A41" s="411" t="s">
        <v>120</v>
      </c>
      <c r="B41" s="409">
        <v>1.0799388999999999</v>
      </c>
      <c r="C41" s="409">
        <v>1.1690362999999999</v>
      </c>
      <c r="D41" s="410">
        <v>1.0542362999999999</v>
      </c>
      <c r="E41" s="409">
        <v>1.0913238525390625</v>
      </c>
      <c r="F41" s="409">
        <v>1.1507763862609863</v>
      </c>
      <c r="G41" s="410">
        <v>1.0749603509902954</v>
      </c>
      <c r="H41" s="356">
        <f t="shared" si="11"/>
        <v>1.0856313762695313</v>
      </c>
      <c r="I41" s="356">
        <f t="shared" si="12"/>
        <v>1.1599063431304932</v>
      </c>
      <c r="J41" s="356">
        <f t="shared" si="13"/>
        <v>1.0645983254951477</v>
      </c>
      <c r="M41" s="378"/>
      <c r="O41" s="378"/>
      <c r="P41" s="378"/>
      <c r="Q41" s="378"/>
    </row>
    <row r="42" spans="1:17" x14ac:dyDescent="0.3">
      <c r="A42" s="411" t="s">
        <v>119</v>
      </c>
      <c r="B42" s="409">
        <v>1.0990494</v>
      </c>
      <c r="C42" s="409">
        <v>1.37896</v>
      </c>
      <c r="D42" s="410">
        <v>1.1290560000000001</v>
      </c>
      <c r="E42" s="409">
        <v>1.1185270547866821</v>
      </c>
      <c r="F42" s="409">
        <v>1.3929388523101807</v>
      </c>
      <c r="G42" s="410">
        <v>1.1573865413665771</v>
      </c>
      <c r="H42" s="356">
        <f t="shared" si="11"/>
        <v>1.1087882273933412</v>
      </c>
      <c r="I42" s="356">
        <f t="shared" si="12"/>
        <v>1.3859494261550904</v>
      </c>
      <c r="J42" s="356">
        <f t="shared" si="13"/>
        <v>1.1432212706832887</v>
      </c>
      <c r="M42" s="378"/>
      <c r="O42" s="378"/>
      <c r="P42" s="378"/>
      <c r="Q42" s="378"/>
    </row>
    <row r="43" spans="1:17" x14ac:dyDescent="0.3">
      <c r="A43" s="411" t="s">
        <v>118</v>
      </c>
      <c r="B43" s="409">
        <v>1.0318769000000001</v>
      </c>
      <c r="C43" s="409">
        <v>1.2059143999999999</v>
      </c>
      <c r="D43" s="410">
        <v>1.0124587</v>
      </c>
      <c r="E43" s="409">
        <v>1.0308804512023926</v>
      </c>
      <c r="F43" s="409">
        <v>1.2111331224441528</v>
      </c>
      <c r="G43" s="410">
        <v>1.0006085634231567</v>
      </c>
      <c r="H43" s="356">
        <f t="shared" si="11"/>
        <v>1.0313786756011964</v>
      </c>
      <c r="I43" s="356">
        <f t="shared" si="12"/>
        <v>1.2085237612220765</v>
      </c>
      <c r="J43" s="356">
        <f t="shared" si="13"/>
        <v>1.0065336317115783</v>
      </c>
      <c r="M43" s="378"/>
      <c r="O43" s="378"/>
      <c r="P43" s="378"/>
      <c r="Q43" s="378"/>
    </row>
    <row r="44" spans="1:17" x14ac:dyDescent="0.3">
      <c r="A44" s="411" t="s">
        <v>117</v>
      </c>
      <c r="B44" s="409">
        <v>1.1398166000000001</v>
      </c>
      <c r="C44" s="409">
        <v>1.4545606</v>
      </c>
      <c r="D44" s="410">
        <v>1.2380887</v>
      </c>
      <c r="E44" s="409">
        <v>1.1393412351608276</v>
      </c>
      <c r="F44" s="409">
        <v>1.4650830030441284</v>
      </c>
      <c r="G44" s="410">
        <v>1.2287192344665527</v>
      </c>
      <c r="H44" s="356">
        <f t="shared" si="11"/>
        <v>1.1395789175804139</v>
      </c>
      <c r="I44" s="356">
        <f t="shared" si="12"/>
        <v>1.4598218015220641</v>
      </c>
      <c r="J44" s="356">
        <f t="shared" si="13"/>
        <v>1.2334039672332764</v>
      </c>
      <c r="M44" s="378"/>
      <c r="O44" s="378"/>
      <c r="P44" s="378"/>
      <c r="Q44" s="378"/>
    </row>
    <row r="45" spans="1:17" x14ac:dyDescent="0.3">
      <c r="A45" s="411" t="s">
        <v>116</v>
      </c>
      <c r="B45" s="409">
        <v>1.1337208000000001</v>
      </c>
      <c r="C45" s="409">
        <v>1.259023</v>
      </c>
      <c r="D45" s="410">
        <v>1.2106241</v>
      </c>
      <c r="E45" s="409">
        <v>1.1352813243865967</v>
      </c>
      <c r="F45" s="409">
        <v>1.2729570865631104</v>
      </c>
      <c r="G45" s="410">
        <v>1.20880126953125</v>
      </c>
      <c r="H45" s="356">
        <f t="shared" si="11"/>
        <v>1.1345010621932983</v>
      </c>
      <c r="I45" s="356">
        <f t="shared" si="12"/>
        <v>1.2659900432815552</v>
      </c>
      <c r="J45" s="356">
        <f t="shared" si="13"/>
        <v>1.209712684765625</v>
      </c>
      <c r="M45" s="378"/>
      <c r="O45" s="378"/>
      <c r="P45" s="378"/>
      <c r="Q45" s="378"/>
    </row>
    <row r="46" spans="1:17" x14ac:dyDescent="0.3">
      <c r="A46" s="411" t="s">
        <v>115</v>
      </c>
      <c r="B46" s="409">
        <v>1.2000092</v>
      </c>
      <c r="C46" s="409">
        <v>1.3600336</v>
      </c>
      <c r="D46" s="410">
        <v>1.3026137</v>
      </c>
      <c r="E46" s="409">
        <v>1.1859833002090454</v>
      </c>
      <c r="F46" s="409">
        <v>1.3361870050430298</v>
      </c>
      <c r="G46" s="410">
        <v>1.2758134603500366</v>
      </c>
      <c r="H46" s="356">
        <f t="shared" si="11"/>
        <v>1.1929962501045228</v>
      </c>
      <c r="I46" s="356">
        <f t="shared" si="12"/>
        <v>1.3481103025215149</v>
      </c>
      <c r="J46" s="356">
        <f t="shared" si="13"/>
        <v>1.2892135801750184</v>
      </c>
      <c r="M46" s="378"/>
      <c r="O46" s="378"/>
      <c r="P46" s="378"/>
      <c r="Q46" s="378"/>
    </row>
    <row r="47" spans="1:17" x14ac:dyDescent="0.3">
      <c r="A47" s="411" t="s">
        <v>114</v>
      </c>
      <c r="B47" s="409">
        <v>0.98886370000000001</v>
      </c>
      <c r="C47" s="409">
        <v>1.0212756000000001</v>
      </c>
      <c r="D47" s="410">
        <v>1.041728</v>
      </c>
      <c r="E47" s="409">
        <v>0.99444723129272461</v>
      </c>
      <c r="F47" s="409">
        <v>1.029960036277771</v>
      </c>
      <c r="G47" s="410">
        <v>1.044831395149231</v>
      </c>
      <c r="H47" s="356">
        <f t="shared" si="11"/>
        <v>0.99165546564636231</v>
      </c>
      <c r="I47" s="356">
        <f t="shared" si="12"/>
        <v>1.0256178181388855</v>
      </c>
      <c r="J47" s="356">
        <f t="shared" si="13"/>
        <v>1.0432796975746155</v>
      </c>
      <c r="M47" s="378"/>
      <c r="O47" s="378"/>
      <c r="P47" s="378"/>
      <c r="Q47" s="378"/>
    </row>
    <row r="48" spans="1:17" x14ac:dyDescent="0.3">
      <c r="A48" s="411" t="s">
        <v>130</v>
      </c>
      <c r="B48" s="409">
        <v>1.0933037000000001</v>
      </c>
      <c r="C48" s="409">
        <v>1.2787135999999999</v>
      </c>
      <c r="D48" s="410">
        <v>1.1019909000000001</v>
      </c>
      <c r="E48" s="409">
        <v>1.0972442626953125</v>
      </c>
      <c r="F48" s="409">
        <v>1.3014575242996216</v>
      </c>
      <c r="G48" s="410">
        <v>1.1021876335144043</v>
      </c>
      <c r="H48" s="356">
        <f t="shared" si="11"/>
        <v>1.0952739813476562</v>
      </c>
      <c r="I48" s="356">
        <f t="shared" si="12"/>
        <v>1.2900855621498106</v>
      </c>
      <c r="J48" s="356">
        <f t="shared" si="13"/>
        <v>1.1020892667572022</v>
      </c>
      <c r="M48" s="378"/>
      <c r="O48" s="378"/>
      <c r="P48" s="378"/>
      <c r="Q48" s="378"/>
    </row>
    <row r="49" spans="1:17" x14ac:dyDescent="0.3">
      <c r="A49" s="411" t="s">
        <v>113</v>
      </c>
      <c r="B49" s="409">
        <v>0.95553100000000002</v>
      </c>
      <c r="C49" s="409">
        <v>0.98574819999999996</v>
      </c>
      <c r="D49" s="410">
        <v>0.85848610000000003</v>
      </c>
      <c r="E49" s="409">
        <v>0.97540807723999023</v>
      </c>
      <c r="F49" s="409">
        <v>0.99996298551559448</v>
      </c>
      <c r="G49" s="410">
        <v>0.86562591791152954</v>
      </c>
      <c r="H49" s="356">
        <f t="shared" si="11"/>
        <v>0.96546953861999518</v>
      </c>
      <c r="I49" s="356">
        <f t="shared" si="12"/>
        <v>0.99285559275779722</v>
      </c>
      <c r="J49" s="356">
        <f t="shared" si="13"/>
        <v>0.86205600895576473</v>
      </c>
      <c r="M49" s="378"/>
      <c r="O49" s="378"/>
      <c r="P49" s="378"/>
      <c r="Q49" s="378"/>
    </row>
    <row r="50" spans="1:17" x14ac:dyDescent="0.3">
      <c r="A50" s="411" t="s">
        <v>112</v>
      </c>
      <c r="B50" s="409">
        <v>1.1394833</v>
      </c>
      <c r="C50" s="409">
        <v>1.2315137</v>
      </c>
      <c r="D50" s="410">
        <v>1.1479728</v>
      </c>
      <c r="E50" s="409">
        <v>1.1296648979187012</v>
      </c>
      <c r="F50" s="409">
        <v>1.2285767793655396</v>
      </c>
      <c r="G50" s="410">
        <v>1.1625103950500488</v>
      </c>
      <c r="H50" s="356">
        <f t="shared" si="11"/>
        <v>1.1345740989593507</v>
      </c>
      <c r="I50" s="356">
        <f t="shared" si="12"/>
        <v>1.2300452396827697</v>
      </c>
      <c r="J50" s="356">
        <f t="shared" si="13"/>
        <v>1.1552415975250243</v>
      </c>
      <c r="M50" s="378"/>
      <c r="O50" s="378"/>
      <c r="P50" s="378"/>
      <c r="Q50" s="378"/>
    </row>
    <row r="51" spans="1:17" x14ac:dyDescent="0.3">
      <c r="A51" s="411" t="s">
        <v>111</v>
      </c>
      <c r="B51" s="409">
        <v>0.97489139999999996</v>
      </c>
      <c r="C51" s="409">
        <v>0.96368969999999998</v>
      </c>
      <c r="D51" s="410">
        <v>1.146606</v>
      </c>
      <c r="E51" s="409">
        <v>0.99128657579421997</v>
      </c>
      <c r="F51" s="409">
        <v>0.99057865142822266</v>
      </c>
      <c r="G51" s="410">
        <v>1.1683143377304077</v>
      </c>
      <c r="H51" s="356">
        <f t="shared" si="11"/>
        <v>0.98308898789710997</v>
      </c>
      <c r="I51" s="356">
        <f t="shared" si="12"/>
        <v>0.97713417571411132</v>
      </c>
      <c r="J51" s="356">
        <f t="shared" si="13"/>
        <v>1.157460168865204</v>
      </c>
      <c r="M51" s="378"/>
      <c r="O51" s="378"/>
      <c r="P51" s="378"/>
      <c r="Q51" s="378"/>
    </row>
    <row r="52" spans="1:17" x14ac:dyDescent="0.3">
      <c r="A52" s="411" t="s">
        <v>110</v>
      </c>
      <c r="B52" s="409">
        <v>1.1500226</v>
      </c>
      <c r="C52" s="409">
        <v>1.4178105999999999</v>
      </c>
      <c r="D52" s="410">
        <v>1.2908615999999999</v>
      </c>
      <c r="E52" s="409">
        <v>1.1381567716598511</v>
      </c>
      <c r="F52" s="409">
        <v>1.4062788486480713</v>
      </c>
      <c r="G52" s="410">
        <v>1.2948737144470215</v>
      </c>
      <c r="H52" s="356">
        <f t="shared" si="11"/>
        <v>1.1440896858299254</v>
      </c>
      <c r="I52" s="356">
        <f t="shared" si="12"/>
        <v>1.4120447243240357</v>
      </c>
      <c r="J52" s="356">
        <f t="shared" si="13"/>
        <v>1.2928676572235107</v>
      </c>
      <c r="M52" s="378"/>
      <c r="O52" s="378"/>
      <c r="P52" s="378"/>
      <c r="Q52" s="378"/>
    </row>
    <row r="53" spans="1:17" x14ac:dyDescent="0.3">
      <c r="A53" s="411" t="s">
        <v>109</v>
      </c>
      <c r="B53" s="409">
        <v>1.1220621</v>
      </c>
      <c r="C53" s="409">
        <v>1.2110985999999999</v>
      </c>
      <c r="D53" s="410">
        <v>1.3297763</v>
      </c>
      <c r="E53" s="409">
        <v>1.0922658443450928</v>
      </c>
      <c r="F53" s="409">
        <v>1.2075785398483276</v>
      </c>
      <c r="G53" s="410">
        <v>1.3215219974517822</v>
      </c>
      <c r="H53" s="356">
        <f t="shared" si="11"/>
        <v>1.1071639721725464</v>
      </c>
      <c r="I53" s="356">
        <f t="shared" si="12"/>
        <v>1.2093385699241637</v>
      </c>
      <c r="J53" s="356">
        <f t="shared" si="13"/>
        <v>1.325649148725891</v>
      </c>
      <c r="M53" s="378"/>
      <c r="O53" s="378"/>
      <c r="P53" s="378"/>
      <c r="Q53" s="378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196"/>
  <sheetViews>
    <sheetView zoomScale="90" zoomScaleNormal="90" workbookViewId="0"/>
  </sheetViews>
  <sheetFormatPr defaultRowHeight="14" x14ac:dyDescent="0.3"/>
  <cols>
    <col min="1" max="1" width="29" customWidth="1"/>
    <col min="2" max="2" width="14.25" customWidth="1"/>
    <col min="4" max="4" width="31.33203125" customWidth="1"/>
    <col min="5" max="5" width="12.58203125" customWidth="1"/>
    <col min="7" max="7" width="33.33203125" customWidth="1"/>
    <col min="8" max="8" width="13.83203125" customWidth="1"/>
  </cols>
  <sheetData>
    <row r="1" spans="1:8" ht="22.5" x14ac:dyDescent="0.45">
      <c r="A1" s="322" t="s">
        <v>573</v>
      </c>
    </row>
    <row r="2" spans="1:8" s="304" customFormat="1" x14ac:dyDescent="0.3">
      <c r="A2" s="304" t="s">
        <v>574</v>
      </c>
    </row>
    <row r="3" spans="1:8" s="304" customFormat="1" x14ac:dyDescent="0.3">
      <c r="A3" s="304" t="s">
        <v>575</v>
      </c>
    </row>
    <row r="4" spans="1:8" s="304" customFormat="1" x14ac:dyDescent="0.3">
      <c r="A4" s="304" t="s">
        <v>576</v>
      </c>
    </row>
    <row r="7" spans="1:8" s="269" customFormat="1" ht="12" thickBot="1" x14ac:dyDescent="0.3">
      <c r="A7" s="347" t="s">
        <v>577</v>
      </c>
      <c r="B7" s="348" t="s">
        <v>578</v>
      </c>
      <c r="D7" s="347" t="s">
        <v>579</v>
      </c>
      <c r="E7" s="348" t="s">
        <v>578</v>
      </c>
      <c r="G7" s="347" t="s">
        <v>580</v>
      </c>
      <c r="H7" s="348" t="s">
        <v>578</v>
      </c>
    </row>
    <row r="8" spans="1:8" s="269" customFormat="1" ht="12" thickBot="1" x14ac:dyDescent="0.3">
      <c r="A8" s="349" t="s">
        <v>581</v>
      </c>
      <c r="B8" s="350">
        <v>1.4145993569999999</v>
      </c>
      <c r="D8" s="349" t="s">
        <v>582</v>
      </c>
      <c r="E8" s="350">
        <v>2.3114774809999998</v>
      </c>
      <c r="G8" s="349" t="s">
        <v>583</v>
      </c>
      <c r="H8" s="350">
        <v>7.8393279999999996E-3</v>
      </c>
    </row>
    <row r="9" spans="1:8" s="269" customFormat="1" ht="12" thickBot="1" x14ac:dyDescent="0.3">
      <c r="A9" s="349" t="s">
        <v>584</v>
      </c>
      <c r="B9" s="350">
        <v>0.90365364800000003</v>
      </c>
      <c r="D9" s="349" t="s">
        <v>585</v>
      </c>
      <c r="E9" s="350">
        <v>2.3587004309999999</v>
      </c>
      <c r="G9" s="349" t="s">
        <v>586</v>
      </c>
      <c r="H9" s="350">
        <v>6.9653892949999996</v>
      </c>
    </row>
    <row r="10" spans="1:8" s="269" customFormat="1" ht="12" thickBot="1" x14ac:dyDescent="0.3">
      <c r="A10" s="349" t="s">
        <v>587</v>
      </c>
      <c r="B10" s="350">
        <v>1.0034076430000001</v>
      </c>
      <c r="D10" s="349" t="s">
        <v>588</v>
      </c>
      <c r="E10" s="350">
        <v>2.5251351830000002</v>
      </c>
      <c r="G10" s="349" t="s">
        <v>589</v>
      </c>
      <c r="H10" s="350">
        <v>6.9895841839999999</v>
      </c>
    </row>
    <row r="11" spans="1:8" s="269" customFormat="1" ht="12" thickBot="1" x14ac:dyDescent="0.3">
      <c r="A11" s="349" t="s">
        <v>590</v>
      </c>
      <c r="B11" s="350">
        <v>1.2195660349999999</v>
      </c>
      <c r="D11" s="349" t="s">
        <v>591</v>
      </c>
      <c r="E11" s="350">
        <v>3.0563532009999999</v>
      </c>
      <c r="G11" s="349" t="s">
        <v>592</v>
      </c>
      <c r="H11" s="350">
        <v>7.0256288290000004</v>
      </c>
    </row>
    <row r="12" spans="1:8" s="269" customFormat="1" ht="12" thickBot="1" x14ac:dyDescent="0.3">
      <c r="A12" s="349" t="s">
        <v>593</v>
      </c>
      <c r="B12" s="350">
        <v>1.020826596</v>
      </c>
      <c r="D12" s="349" t="s">
        <v>594</v>
      </c>
      <c r="E12" s="350">
        <v>4.0246329540000003</v>
      </c>
      <c r="G12" s="349" t="s">
        <v>595</v>
      </c>
      <c r="H12" s="350">
        <v>8.8021765009999999</v>
      </c>
    </row>
    <row r="13" spans="1:8" s="269" customFormat="1" ht="12" thickBot="1" x14ac:dyDescent="0.3">
      <c r="A13" s="349" t="s">
        <v>596</v>
      </c>
      <c r="B13" s="350">
        <v>0.98560329099999999</v>
      </c>
      <c r="D13" s="349" t="s">
        <v>597</v>
      </c>
      <c r="E13" s="350">
        <v>5.0617126609999996</v>
      </c>
      <c r="G13" s="349" t="s">
        <v>598</v>
      </c>
      <c r="H13" s="350">
        <v>6.7179123220000001</v>
      </c>
    </row>
    <row r="14" spans="1:8" s="269" customFormat="1" ht="12" thickBot="1" x14ac:dyDescent="0.3">
      <c r="A14" s="349" t="s">
        <v>599</v>
      </c>
      <c r="B14" s="350">
        <v>0.96095506399999997</v>
      </c>
      <c r="D14" s="349" t="s">
        <v>600</v>
      </c>
      <c r="E14" s="350">
        <v>5.7374435400000001</v>
      </c>
      <c r="G14" s="349" t="s">
        <v>601</v>
      </c>
      <c r="H14" s="350">
        <v>6.7265639249999998</v>
      </c>
    </row>
    <row r="15" spans="1:8" s="269" customFormat="1" ht="12" thickBot="1" x14ac:dyDescent="0.3">
      <c r="A15" s="349" t="s">
        <v>602</v>
      </c>
      <c r="B15" s="350">
        <v>0.93700505499999998</v>
      </c>
      <c r="D15" s="349" t="s">
        <v>603</v>
      </c>
      <c r="E15" s="350">
        <v>2.32779954</v>
      </c>
      <c r="G15" s="349" t="s">
        <v>604</v>
      </c>
      <c r="H15" s="350">
        <v>6.8816574949999998</v>
      </c>
    </row>
    <row r="16" spans="1:8" s="269" customFormat="1" ht="12" thickBot="1" x14ac:dyDescent="0.3">
      <c r="A16" s="349" t="s">
        <v>605</v>
      </c>
      <c r="B16" s="350">
        <v>0.90052346699999997</v>
      </c>
      <c r="D16" s="349" t="s">
        <v>606</v>
      </c>
      <c r="E16" s="350">
        <v>2.3672283670000001</v>
      </c>
      <c r="G16" s="349" t="s">
        <v>607</v>
      </c>
      <c r="H16" s="350">
        <v>6.957208885</v>
      </c>
    </row>
    <row r="17" spans="1:8" s="269" customFormat="1" ht="12" thickBot="1" x14ac:dyDescent="0.3">
      <c r="A17" s="349" t="s">
        <v>608</v>
      </c>
      <c r="B17" s="350">
        <v>0.94724325600000003</v>
      </c>
      <c r="D17" s="349" t="s">
        <v>609</v>
      </c>
      <c r="E17" s="350">
        <v>2.4070270640000002</v>
      </c>
      <c r="G17" s="349" t="s">
        <v>610</v>
      </c>
      <c r="H17" s="350">
        <v>7.0029629409999998</v>
      </c>
    </row>
    <row r="18" spans="1:8" s="269" customFormat="1" ht="12" thickBot="1" x14ac:dyDescent="0.3">
      <c r="A18" s="349" t="s">
        <v>611</v>
      </c>
      <c r="B18" s="350">
        <v>1.00038849</v>
      </c>
      <c r="D18" s="349" t="s">
        <v>612</v>
      </c>
      <c r="E18" s="350">
        <v>2.6721377569999998</v>
      </c>
      <c r="G18" s="349" t="s">
        <v>613</v>
      </c>
      <c r="H18" s="350">
        <v>7.0696916879999998</v>
      </c>
    </row>
    <row r="19" spans="1:8" s="269" customFormat="1" ht="12" thickBot="1" x14ac:dyDescent="0.3">
      <c r="A19" s="349" t="s">
        <v>614</v>
      </c>
      <c r="B19" s="350">
        <v>0.96567817700000003</v>
      </c>
      <c r="D19" s="349" t="s">
        <v>615</v>
      </c>
      <c r="E19" s="350">
        <v>3.3266804589999999</v>
      </c>
      <c r="G19" s="349" t="s">
        <v>616</v>
      </c>
      <c r="H19" s="350">
        <v>7.1288464679999999</v>
      </c>
    </row>
    <row r="20" spans="1:8" s="269" customFormat="1" ht="12" thickBot="1" x14ac:dyDescent="0.3">
      <c r="A20" s="349" t="s">
        <v>617</v>
      </c>
      <c r="B20" s="350">
        <v>0.97966629999999999</v>
      </c>
      <c r="D20" s="349" t="s">
        <v>618</v>
      </c>
      <c r="E20" s="350">
        <v>4.1505045709999999</v>
      </c>
      <c r="G20" s="349" t="s">
        <v>619</v>
      </c>
      <c r="H20" s="350">
        <v>7.0932056210000001</v>
      </c>
    </row>
    <row r="21" spans="1:8" s="269" customFormat="1" ht="12" thickBot="1" x14ac:dyDescent="0.3">
      <c r="A21" s="349" t="s">
        <v>620</v>
      </c>
      <c r="B21" s="350">
        <v>1.0700920629999999</v>
      </c>
      <c r="D21" s="349" t="s">
        <v>621</v>
      </c>
      <c r="E21" s="350">
        <v>4.4877224389999997</v>
      </c>
      <c r="G21" s="349" t="s">
        <v>622</v>
      </c>
      <c r="H21" s="350">
        <v>6.9828234399999998</v>
      </c>
    </row>
    <row r="22" spans="1:8" s="269" customFormat="1" ht="12" thickBot="1" x14ac:dyDescent="0.3">
      <c r="A22" s="349" t="s">
        <v>585</v>
      </c>
      <c r="B22" s="350">
        <v>1.2306156109999999</v>
      </c>
      <c r="D22" s="349" t="s">
        <v>623</v>
      </c>
      <c r="E22" s="350">
        <v>0.67831545999999998</v>
      </c>
      <c r="G22" s="349" t="s">
        <v>624</v>
      </c>
      <c r="H22" s="350">
        <v>7.0038401009999998</v>
      </c>
    </row>
    <row r="23" spans="1:8" s="269" customFormat="1" ht="12" thickBot="1" x14ac:dyDescent="0.3">
      <c r="A23" s="349" t="s">
        <v>588</v>
      </c>
      <c r="B23" s="350">
        <v>1.250363149</v>
      </c>
      <c r="D23" s="349" t="s">
        <v>625</v>
      </c>
      <c r="E23" s="350">
        <v>0.28944421300000001</v>
      </c>
      <c r="G23" s="349" t="s">
        <v>626</v>
      </c>
      <c r="H23" s="350">
        <v>6.8111587719999998</v>
      </c>
    </row>
    <row r="24" spans="1:8" s="269" customFormat="1" ht="23.5" thickBot="1" x14ac:dyDescent="0.3">
      <c r="A24" s="349" t="s">
        <v>591</v>
      </c>
      <c r="B24" s="350">
        <v>1.3741422459999999</v>
      </c>
      <c r="D24" s="351" t="s">
        <v>627</v>
      </c>
      <c r="E24" s="350">
        <v>0.11542516</v>
      </c>
      <c r="G24" s="349" t="s">
        <v>628</v>
      </c>
      <c r="H24" s="350">
        <v>6.6362332930000001</v>
      </c>
    </row>
    <row r="25" spans="1:8" s="269" customFormat="1" ht="12" thickBot="1" x14ac:dyDescent="0.3">
      <c r="A25" s="349" t="s">
        <v>594</v>
      </c>
      <c r="B25" s="350">
        <v>1.1178970349999999</v>
      </c>
      <c r="D25" s="349" t="s">
        <v>629</v>
      </c>
      <c r="E25" s="350">
        <v>0.20051866700000001</v>
      </c>
      <c r="G25" s="349" t="s">
        <v>630</v>
      </c>
      <c r="H25" s="350">
        <v>6.2585840130000001</v>
      </c>
    </row>
    <row r="26" spans="1:8" s="269" customFormat="1" ht="12" thickBot="1" x14ac:dyDescent="0.3">
      <c r="A26" s="349" t="s">
        <v>597</v>
      </c>
      <c r="B26" s="350">
        <v>0.67381324399999998</v>
      </c>
      <c r="D26" s="349" t="s">
        <v>631</v>
      </c>
      <c r="E26" s="350">
        <v>0.440444428</v>
      </c>
      <c r="G26" s="349" t="s">
        <v>632</v>
      </c>
      <c r="H26" s="350">
        <v>5.740335258</v>
      </c>
    </row>
    <row r="27" spans="1:8" s="269" customFormat="1" ht="12" thickBot="1" x14ac:dyDescent="0.3">
      <c r="A27" s="349" t="s">
        <v>600</v>
      </c>
      <c r="B27" s="350">
        <v>0.42386813800000001</v>
      </c>
      <c r="D27" s="349" t="s">
        <v>633</v>
      </c>
      <c r="E27" s="350">
        <v>0.84605207599999999</v>
      </c>
      <c r="G27" s="349" t="s">
        <v>634</v>
      </c>
      <c r="H27" s="350">
        <v>5.2555346639999998</v>
      </c>
    </row>
    <row r="28" spans="1:8" s="269" customFormat="1" ht="12" thickBot="1" x14ac:dyDescent="0.3">
      <c r="A28" s="349" t="s">
        <v>635</v>
      </c>
      <c r="B28" s="350">
        <v>1.569821216</v>
      </c>
      <c r="D28" s="349" t="s">
        <v>636</v>
      </c>
      <c r="E28" s="350">
        <v>1.5204589879999999</v>
      </c>
      <c r="G28" s="349" t="s">
        <v>637</v>
      </c>
      <c r="H28" s="350">
        <v>6.9316212259999999</v>
      </c>
    </row>
    <row r="29" spans="1:8" s="269" customFormat="1" ht="12" thickBot="1" x14ac:dyDescent="0.3">
      <c r="A29" s="349" t="s">
        <v>638</v>
      </c>
      <c r="B29" s="350">
        <v>0.99573749300000003</v>
      </c>
      <c r="D29" s="349" t="s">
        <v>639</v>
      </c>
      <c r="E29" s="350">
        <v>0.72483695299999995</v>
      </c>
      <c r="G29" s="349" t="s">
        <v>640</v>
      </c>
      <c r="H29" s="350">
        <v>1.7270621829999999</v>
      </c>
    </row>
    <row r="30" spans="1:8" s="269" customFormat="1" ht="12" thickBot="1" x14ac:dyDescent="0.3">
      <c r="A30" s="349" t="s">
        <v>641</v>
      </c>
      <c r="B30" s="350">
        <v>1.0166063519999999</v>
      </c>
      <c r="D30" s="349" t="s">
        <v>642</v>
      </c>
      <c r="E30" s="350">
        <v>0.13011701000000001</v>
      </c>
      <c r="G30" s="349" t="s">
        <v>625</v>
      </c>
      <c r="H30" s="350">
        <v>1.0270140919999999</v>
      </c>
    </row>
    <row r="31" spans="1:8" s="269" customFormat="1" ht="12" thickBot="1" x14ac:dyDescent="0.3">
      <c r="A31" s="349" t="s">
        <v>643</v>
      </c>
      <c r="B31" s="350">
        <v>0.93411561600000004</v>
      </c>
      <c r="D31" s="349" t="s">
        <v>644</v>
      </c>
      <c r="E31" s="350">
        <v>0.753933772</v>
      </c>
      <c r="G31" s="349" t="s">
        <v>633</v>
      </c>
      <c r="H31" s="350">
        <v>3.806210031</v>
      </c>
    </row>
    <row r="32" spans="1:8" s="269" customFormat="1" ht="12" thickBot="1" x14ac:dyDescent="0.3">
      <c r="A32" s="349" t="s">
        <v>645</v>
      </c>
      <c r="B32" s="350">
        <v>0.92756834899999996</v>
      </c>
      <c r="D32" s="349" t="s">
        <v>646</v>
      </c>
      <c r="E32" s="350">
        <v>3.9407874550000002</v>
      </c>
      <c r="G32" s="349" t="s">
        <v>647</v>
      </c>
      <c r="H32" s="350">
        <v>6.1123107360000004</v>
      </c>
    </row>
    <row r="33" spans="1:8" s="269" customFormat="1" ht="12" thickBot="1" x14ac:dyDescent="0.3">
      <c r="A33" s="349" t="s">
        <v>648</v>
      </c>
      <c r="B33" s="350">
        <v>0.93636381999999996</v>
      </c>
      <c r="D33" s="349" t="s">
        <v>649</v>
      </c>
      <c r="E33" s="350">
        <v>2.3649112410000002</v>
      </c>
      <c r="G33" s="349" t="s">
        <v>636</v>
      </c>
      <c r="H33" s="350">
        <v>2.6442480339999999</v>
      </c>
    </row>
    <row r="34" spans="1:8" s="269" customFormat="1" ht="12" thickBot="1" x14ac:dyDescent="0.3">
      <c r="A34" s="349" t="s">
        <v>650</v>
      </c>
      <c r="B34" s="350">
        <v>0.88309870000000001</v>
      </c>
      <c r="D34" s="349" t="s">
        <v>651</v>
      </c>
      <c r="E34" s="350">
        <v>1.03369541</v>
      </c>
      <c r="G34" s="349" t="s">
        <v>639</v>
      </c>
      <c r="H34" s="350">
        <v>8.4572313999999996E-2</v>
      </c>
    </row>
    <row r="35" spans="1:8" s="269" customFormat="1" ht="12" thickBot="1" x14ac:dyDescent="0.3">
      <c r="A35" s="349" t="s">
        <v>652</v>
      </c>
      <c r="B35" s="350">
        <v>0.90390701500000004</v>
      </c>
      <c r="D35" s="349" t="s">
        <v>653</v>
      </c>
      <c r="E35" s="350">
        <v>0.63571733799999997</v>
      </c>
      <c r="G35" s="349" t="s">
        <v>654</v>
      </c>
      <c r="H35" s="350">
        <v>43.018700580000001</v>
      </c>
    </row>
    <row r="36" spans="1:8" s="269" customFormat="1" ht="12" thickBot="1" x14ac:dyDescent="0.3">
      <c r="A36" s="349" t="s">
        <v>655</v>
      </c>
      <c r="B36" s="350">
        <v>0.88591428900000002</v>
      </c>
      <c r="D36" s="349" t="s">
        <v>656</v>
      </c>
      <c r="E36" s="350">
        <v>0.85501244300000001</v>
      </c>
      <c r="G36" s="349" t="s">
        <v>657</v>
      </c>
      <c r="H36" s="350">
        <v>7.7863846900000002</v>
      </c>
    </row>
    <row r="37" spans="1:8" s="269" customFormat="1" ht="12" thickBot="1" x14ac:dyDescent="0.3">
      <c r="A37" s="349" t="s">
        <v>658</v>
      </c>
      <c r="B37" s="350">
        <v>0.89903484499999997</v>
      </c>
      <c r="D37" s="349" t="s">
        <v>659</v>
      </c>
      <c r="E37" s="350">
        <v>1.8889344029999999</v>
      </c>
      <c r="G37" s="349" t="s">
        <v>660</v>
      </c>
      <c r="H37" s="350">
        <v>11.339968689999999</v>
      </c>
    </row>
    <row r="38" spans="1:8" s="269" customFormat="1" ht="12" thickBot="1" x14ac:dyDescent="0.3">
      <c r="A38" s="349" t="s">
        <v>661</v>
      </c>
      <c r="B38" s="350">
        <v>0.95723585</v>
      </c>
      <c r="D38" s="349" t="s">
        <v>662</v>
      </c>
      <c r="E38" s="350">
        <v>0.21423489500000001</v>
      </c>
      <c r="G38" s="349" t="s">
        <v>646</v>
      </c>
      <c r="H38" s="350">
        <v>0.37307052000000002</v>
      </c>
    </row>
    <row r="39" spans="1:8" s="269" customFormat="1" ht="12" thickBot="1" x14ac:dyDescent="0.3">
      <c r="A39" s="349" t="s">
        <v>663</v>
      </c>
      <c r="B39" s="350">
        <v>0.97548320799999999</v>
      </c>
      <c r="D39" s="349" t="s">
        <v>664</v>
      </c>
      <c r="E39" s="350">
        <v>1.598062139</v>
      </c>
      <c r="G39" s="349" t="s">
        <v>649</v>
      </c>
      <c r="H39" s="350">
        <v>20.462727910000002</v>
      </c>
    </row>
    <row r="40" spans="1:8" s="269" customFormat="1" ht="12" thickBot="1" x14ac:dyDescent="0.3">
      <c r="A40" s="349" t="s">
        <v>665</v>
      </c>
      <c r="B40" s="350">
        <v>1.012390047</v>
      </c>
      <c r="D40" s="349" t="s">
        <v>666</v>
      </c>
      <c r="E40" s="350">
        <v>1.1157790670000001</v>
      </c>
      <c r="G40" s="349" t="s">
        <v>651</v>
      </c>
      <c r="H40" s="350">
        <v>1.4850106970000001</v>
      </c>
    </row>
    <row r="41" spans="1:8" s="269" customFormat="1" ht="12" thickBot="1" x14ac:dyDescent="0.3">
      <c r="A41" s="349" t="s">
        <v>667</v>
      </c>
      <c r="B41" s="350">
        <v>1.1321484129999999</v>
      </c>
      <c r="D41" s="349" t="s">
        <v>668</v>
      </c>
      <c r="E41" s="350">
        <v>3.2750731999999998E-2</v>
      </c>
      <c r="G41" s="349" t="s">
        <v>653</v>
      </c>
      <c r="H41" s="350">
        <v>3.122478922</v>
      </c>
    </row>
    <row r="42" spans="1:8" s="269" customFormat="1" ht="12" thickBot="1" x14ac:dyDescent="0.3">
      <c r="A42" s="349" t="s">
        <v>606</v>
      </c>
      <c r="B42" s="350">
        <v>1.31998729</v>
      </c>
      <c r="D42" s="349" t="s">
        <v>669</v>
      </c>
      <c r="E42" s="350">
        <v>0.54164994899999996</v>
      </c>
      <c r="G42" s="349" t="s">
        <v>656</v>
      </c>
      <c r="H42" s="350">
        <v>18.437175140000001</v>
      </c>
    </row>
    <row r="43" spans="1:8" s="269" customFormat="1" ht="12" thickBot="1" x14ac:dyDescent="0.3">
      <c r="A43" s="349" t="s">
        <v>609</v>
      </c>
      <c r="B43" s="350">
        <v>1.451287438</v>
      </c>
      <c r="D43" s="349" t="s">
        <v>670</v>
      </c>
      <c r="E43" s="350">
        <v>1.4334575599999999</v>
      </c>
      <c r="G43" s="349" t="s">
        <v>659</v>
      </c>
      <c r="H43" s="350">
        <v>5.4502711120000003</v>
      </c>
    </row>
    <row r="44" spans="1:8" s="269" customFormat="1" ht="12" thickBot="1" x14ac:dyDescent="0.3">
      <c r="A44" s="349" t="s">
        <v>612</v>
      </c>
      <c r="B44" s="350">
        <v>1.635082079</v>
      </c>
      <c r="D44" s="349" t="s">
        <v>671</v>
      </c>
      <c r="E44" s="350">
        <v>0.18883845899999999</v>
      </c>
      <c r="G44" s="349" t="s">
        <v>662</v>
      </c>
      <c r="H44" s="350">
        <v>1.1134122339999999</v>
      </c>
    </row>
    <row r="45" spans="1:8" s="269" customFormat="1" ht="12" thickBot="1" x14ac:dyDescent="0.3">
      <c r="A45" s="349" t="s">
        <v>615</v>
      </c>
      <c r="B45" s="350">
        <v>1.662409851</v>
      </c>
      <c r="D45" s="349" t="s">
        <v>672</v>
      </c>
      <c r="E45" s="350">
        <v>0.30820967599999999</v>
      </c>
      <c r="G45" s="349" t="s">
        <v>664</v>
      </c>
      <c r="H45" s="350">
        <v>3.0385556870000001</v>
      </c>
    </row>
    <row r="46" spans="1:8" s="269" customFormat="1" ht="12" thickBot="1" x14ac:dyDescent="0.3">
      <c r="A46" s="349" t="s">
        <v>618</v>
      </c>
      <c r="B46" s="350">
        <v>1.454006227</v>
      </c>
      <c r="D46" s="349" t="s">
        <v>673</v>
      </c>
      <c r="E46" s="350">
        <v>0.44848775400000002</v>
      </c>
      <c r="G46" s="349" t="s">
        <v>666</v>
      </c>
      <c r="H46" s="350">
        <v>3.9436836390000001</v>
      </c>
    </row>
    <row r="47" spans="1:8" s="269" customFormat="1" ht="12" thickBot="1" x14ac:dyDescent="0.3">
      <c r="A47" s="349" t="s">
        <v>621</v>
      </c>
      <c r="B47" s="350">
        <v>1.4467700889999999</v>
      </c>
      <c r="D47" s="349" t="s">
        <v>674</v>
      </c>
      <c r="E47" s="350">
        <v>0.35002486700000002</v>
      </c>
      <c r="G47" s="349" t="s">
        <v>670</v>
      </c>
      <c r="H47" s="350">
        <v>1.0826609199999999</v>
      </c>
    </row>
    <row r="48" spans="1:8" s="269" customFormat="1" ht="12" thickBot="1" x14ac:dyDescent="0.3">
      <c r="A48" s="349" t="s">
        <v>623</v>
      </c>
      <c r="B48" s="350">
        <v>0.75945327399999996</v>
      </c>
      <c r="D48" s="349" t="s">
        <v>675</v>
      </c>
      <c r="E48" s="350">
        <v>0.11888362</v>
      </c>
      <c r="G48" s="349" t="s">
        <v>673</v>
      </c>
      <c r="H48" s="350">
        <v>0.97566217899999996</v>
      </c>
    </row>
    <row r="49" spans="1:8" s="269" customFormat="1" ht="12" thickBot="1" x14ac:dyDescent="0.3">
      <c r="A49" s="349" t="s">
        <v>640</v>
      </c>
      <c r="B49" s="350">
        <v>1.687825557</v>
      </c>
      <c r="D49" s="349" t="s">
        <v>676</v>
      </c>
      <c r="E49" s="350">
        <v>0.117329611</v>
      </c>
      <c r="G49" s="349" t="s">
        <v>677</v>
      </c>
      <c r="H49" s="350">
        <v>0.28496890200000002</v>
      </c>
    </row>
    <row r="50" spans="1:8" s="269" customFormat="1" ht="12" thickBot="1" x14ac:dyDescent="0.3">
      <c r="A50" s="349" t="s">
        <v>678</v>
      </c>
      <c r="B50" s="350">
        <v>0.49001565600000002</v>
      </c>
      <c r="D50" s="349" t="s">
        <v>679</v>
      </c>
      <c r="E50" s="350">
        <v>0.97676483400000003</v>
      </c>
      <c r="G50" s="349" t="s">
        <v>674</v>
      </c>
      <c r="H50" s="350">
        <v>6.27660894</v>
      </c>
    </row>
    <row r="51" spans="1:8" s="269" customFormat="1" ht="12" thickBot="1" x14ac:dyDescent="0.3">
      <c r="A51" s="349" t="s">
        <v>680</v>
      </c>
      <c r="B51" s="350">
        <v>1.3695732039999999</v>
      </c>
      <c r="D51" s="349" t="s">
        <v>681</v>
      </c>
      <c r="E51" s="350">
        <v>0.13566729999999999</v>
      </c>
      <c r="G51" s="349" t="s">
        <v>675</v>
      </c>
      <c r="H51" s="350">
        <v>1.0273394650000001</v>
      </c>
    </row>
    <row r="52" spans="1:8" s="269" customFormat="1" ht="12" thickBot="1" x14ac:dyDescent="0.3">
      <c r="A52" s="349" t="s">
        <v>625</v>
      </c>
      <c r="B52" s="350">
        <v>0.95658833499999996</v>
      </c>
      <c r="D52" s="349" t="s">
        <v>682</v>
      </c>
      <c r="E52" s="350">
        <v>0.123973017</v>
      </c>
      <c r="G52" s="349" t="s">
        <v>683</v>
      </c>
      <c r="H52" s="350">
        <v>0.96720289999999998</v>
      </c>
    </row>
    <row r="53" spans="1:8" s="269" customFormat="1" ht="12" thickBot="1" x14ac:dyDescent="0.3">
      <c r="A53" s="349" t="s">
        <v>684</v>
      </c>
      <c r="B53" s="350">
        <v>0.19832923299999999</v>
      </c>
      <c r="D53" s="349" t="s">
        <v>685</v>
      </c>
      <c r="E53" s="350">
        <v>0.734207371</v>
      </c>
      <c r="G53" s="349" t="s">
        <v>679</v>
      </c>
      <c r="H53" s="350">
        <v>1.7792132089999999</v>
      </c>
    </row>
    <row r="54" spans="1:8" s="269" customFormat="1" ht="12" thickBot="1" x14ac:dyDescent="0.3">
      <c r="A54" s="349" t="s">
        <v>686</v>
      </c>
      <c r="B54" s="350">
        <v>1.4416996980000001</v>
      </c>
      <c r="D54" s="349" t="s">
        <v>687</v>
      </c>
      <c r="E54" s="350">
        <v>1.010767865</v>
      </c>
      <c r="G54" s="349" t="s">
        <v>681</v>
      </c>
      <c r="H54" s="350">
        <v>0.202071156</v>
      </c>
    </row>
    <row r="55" spans="1:8" s="269" customFormat="1" ht="12" thickBot="1" x14ac:dyDescent="0.3">
      <c r="A55" s="349" t="s">
        <v>688</v>
      </c>
      <c r="B55" s="350">
        <v>2.3766645020000001</v>
      </c>
      <c r="D55" s="349" t="s">
        <v>689</v>
      </c>
      <c r="E55" s="350">
        <v>0.13635222</v>
      </c>
      <c r="G55" s="349" t="s">
        <v>690</v>
      </c>
      <c r="H55" s="350">
        <v>0.247050876</v>
      </c>
    </row>
    <row r="56" spans="1:8" s="269" customFormat="1" ht="12" thickBot="1" x14ac:dyDescent="0.3">
      <c r="A56" s="349" t="s">
        <v>691</v>
      </c>
      <c r="B56" s="350">
        <v>2.15063776</v>
      </c>
      <c r="D56" s="349" t="s">
        <v>692</v>
      </c>
      <c r="E56" s="350">
        <v>0.35709382899999997</v>
      </c>
      <c r="G56" s="349" t="s">
        <v>687</v>
      </c>
      <c r="H56" s="350">
        <v>1.031850605</v>
      </c>
    </row>
    <row r="57" spans="1:8" s="269" customFormat="1" ht="12" thickBot="1" x14ac:dyDescent="0.3">
      <c r="A57" s="349" t="s">
        <v>693</v>
      </c>
      <c r="B57" s="350">
        <v>2.8991193220000002</v>
      </c>
      <c r="D57" s="349" t="s">
        <v>694</v>
      </c>
      <c r="E57" s="350">
        <v>1.158253191</v>
      </c>
      <c r="G57" s="349" t="s">
        <v>695</v>
      </c>
      <c r="H57" s="350">
        <v>0.29320178400000002</v>
      </c>
    </row>
    <row r="58" spans="1:8" s="269" customFormat="1" ht="12" thickBot="1" x14ac:dyDescent="0.3">
      <c r="A58" s="349" t="s">
        <v>696</v>
      </c>
      <c r="B58" s="350">
        <v>0.353836706</v>
      </c>
      <c r="D58" s="349" t="s">
        <v>697</v>
      </c>
      <c r="E58" s="350">
        <v>0.55042791499999999</v>
      </c>
      <c r="G58" s="349" t="s">
        <v>692</v>
      </c>
      <c r="H58" s="350">
        <v>0.65196210499999996</v>
      </c>
    </row>
    <row r="59" spans="1:8" s="269" customFormat="1" ht="12" thickBot="1" x14ac:dyDescent="0.3">
      <c r="A59" s="349" t="s">
        <v>698</v>
      </c>
      <c r="B59" s="350">
        <v>2.297667975</v>
      </c>
      <c r="D59" s="349" t="s">
        <v>699</v>
      </c>
      <c r="E59" s="350">
        <v>1.05849024</v>
      </c>
      <c r="G59" s="349" t="s">
        <v>697</v>
      </c>
      <c r="H59" s="350">
        <v>2.8357386330000001</v>
      </c>
    </row>
    <row r="60" spans="1:8" s="269" customFormat="1" ht="12" thickBot="1" x14ac:dyDescent="0.3">
      <c r="A60" s="349" t="s">
        <v>700</v>
      </c>
      <c r="B60" s="350">
        <v>0.94514910600000002</v>
      </c>
      <c r="D60" s="349" t="s">
        <v>701</v>
      </c>
      <c r="E60" s="350">
        <v>1.00333962</v>
      </c>
      <c r="G60" s="349" t="s">
        <v>699</v>
      </c>
      <c r="H60" s="350">
        <v>5.6421714209999996</v>
      </c>
    </row>
    <row r="61" spans="1:8" s="269" customFormat="1" ht="12" thickBot="1" x14ac:dyDescent="0.3">
      <c r="A61" s="349" t="s">
        <v>702</v>
      </c>
      <c r="B61" s="350">
        <v>1.669459509</v>
      </c>
      <c r="D61" s="349" t="s">
        <v>703</v>
      </c>
      <c r="E61" s="350">
        <v>1.6628088000000001</v>
      </c>
      <c r="G61" s="349" t="s">
        <v>701</v>
      </c>
      <c r="H61" s="350">
        <v>7.0004989799999997</v>
      </c>
    </row>
    <row r="62" spans="1:8" s="269" customFormat="1" ht="12" thickBot="1" x14ac:dyDescent="0.3">
      <c r="A62" s="349" t="s">
        <v>704</v>
      </c>
      <c r="B62" s="350">
        <v>0.76137779500000002</v>
      </c>
      <c r="D62" s="349" t="s">
        <v>705</v>
      </c>
      <c r="E62" s="350">
        <v>2.2774804710000001</v>
      </c>
      <c r="G62" s="349" t="s">
        <v>703</v>
      </c>
      <c r="H62" s="350">
        <v>9.2813654149999998</v>
      </c>
    </row>
    <row r="63" spans="1:8" s="269" customFormat="1" ht="12" thickBot="1" x14ac:dyDescent="0.3">
      <c r="A63" s="349" t="s">
        <v>706</v>
      </c>
      <c r="B63" s="350">
        <v>1.090446593</v>
      </c>
      <c r="D63" s="349" t="s">
        <v>707</v>
      </c>
      <c r="E63" s="350">
        <v>0.20901736400000001</v>
      </c>
      <c r="G63" s="349" t="s">
        <v>705</v>
      </c>
      <c r="H63" s="350">
        <v>22.78245545</v>
      </c>
    </row>
    <row r="64" spans="1:8" s="269" customFormat="1" ht="12" thickBot="1" x14ac:dyDescent="0.3">
      <c r="A64" s="349" t="s">
        <v>708</v>
      </c>
      <c r="B64" s="350">
        <v>1.979249059</v>
      </c>
      <c r="D64" s="349" t="s">
        <v>709</v>
      </c>
      <c r="E64" s="350">
        <v>-5.7185648999999998E-2</v>
      </c>
      <c r="G64" s="349" t="s">
        <v>707</v>
      </c>
      <c r="H64" s="350">
        <v>2.3961070929999999</v>
      </c>
    </row>
    <row r="65" spans="1:8" s="269" customFormat="1" ht="12" thickBot="1" x14ac:dyDescent="0.3">
      <c r="A65" s="349" t="s">
        <v>710</v>
      </c>
      <c r="B65" s="350">
        <v>0.87350234299999996</v>
      </c>
      <c r="D65" s="349" t="s">
        <v>711</v>
      </c>
      <c r="E65" s="350">
        <v>-3.0152924000000001E-2</v>
      </c>
      <c r="G65" s="349" t="s">
        <v>712</v>
      </c>
      <c r="H65" s="350">
        <v>-1.8149768E-2</v>
      </c>
    </row>
    <row r="66" spans="1:8" s="269" customFormat="1" ht="12" thickBot="1" x14ac:dyDescent="0.3">
      <c r="A66" s="349" t="s">
        <v>713</v>
      </c>
      <c r="B66" s="350">
        <v>3.0770671169999999</v>
      </c>
      <c r="D66" s="349" t="s">
        <v>714</v>
      </c>
      <c r="E66" s="350">
        <v>-0.25658336199999998</v>
      </c>
      <c r="G66" s="349" t="s">
        <v>715</v>
      </c>
      <c r="H66" s="350">
        <v>-0.51051338199999996</v>
      </c>
    </row>
    <row r="67" spans="1:8" s="269" customFormat="1" ht="12" thickBot="1" x14ac:dyDescent="0.3">
      <c r="A67" s="349" t="s">
        <v>716</v>
      </c>
      <c r="B67" s="350">
        <v>3.2412192110000002</v>
      </c>
      <c r="D67" s="349" t="s">
        <v>717</v>
      </c>
      <c r="E67" s="350">
        <v>0.46201878800000001</v>
      </c>
      <c r="G67" s="349" t="s">
        <v>718</v>
      </c>
      <c r="H67" s="350">
        <v>4.4538319999999999E-2</v>
      </c>
    </row>
    <row r="68" spans="1:8" s="269" customFormat="1" ht="12" thickBot="1" x14ac:dyDescent="0.3">
      <c r="A68" s="349" t="s">
        <v>719</v>
      </c>
      <c r="B68" s="350">
        <v>0.1621879</v>
      </c>
      <c r="D68" s="349" t="s">
        <v>720</v>
      </c>
      <c r="E68" s="350">
        <v>0.21013527600000001</v>
      </c>
      <c r="G68" s="349" t="s">
        <v>721</v>
      </c>
      <c r="H68" s="350">
        <v>-0.45955501500000001</v>
      </c>
    </row>
    <row r="69" spans="1:8" s="269" customFormat="1" ht="12" thickBot="1" x14ac:dyDescent="0.3">
      <c r="A69" s="349" t="s">
        <v>722</v>
      </c>
      <c r="B69" s="350">
        <v>0.66559991399999996</v>
      </c>
      <c r="D69" s="349" t="s">
        <v>723</v>
      </c>
      <c r="E69" s="350">
        <v>0.35874070600000002</v>
      </c>
      <c r="G69" s="349" t="s">
        <v>724</v>
      </c>
      <c r="H69" s="350">
        <v>-0.20828002600000001</v>
      </c>
    </row>
    <row r="70" spans="1:8" s="269" customFormat="1" ht="12" thickBot="1" x14ac:dyDescent="0.3">
      <c r="A70" s="349" t="s">
        <v>725</v>
      </c>
      <c r="B70" s="350">
        <v>1.6100914989999999</v>
      </c>
      <c r="D70" s="352" t="s">
        <v>726</v>
      </c>
      <c r="E70" s="353">
        <v>-0.26642349300000001</v>
      </c>
      <c r="G70" s="349" t="s">
        <v>727</v>
      </c>
      <c r="H70" s="350">
        <v>4.7476702020000001</v>
      </c>
    </row>
    <row r="71" spans="1:8" s="269" customFormat="1" ht="12" thickBot="1" x14ac:dyDescent="0.3">
      <c r="A71" s="349" t="s">
        <v>627</v>
      </c>
      <c r="B71" s="350">
        <v>1.4861178150000001</v>
      </c>
      <c r="D71" s="354"/>
      <c r="G71" s="349" t="s">
        <v>728</v>
      </c>
      <c r="H71" s="350">
        <v>3.26047873</v>
      </c>
    </row>
    <row r="72" spans="1:8" s="269" customFormat="1" ht="12" thickBot="1" x14ac:dyDescent="0.3">
      <c r="A72" s="349" t="s">
        <v>729</v>
      </c>
      <c r="B72" s="350">
        <v>1.8002998480000001</v>
      </c>
      <c r="G72" s="349" t="s">
        <v>730</v>
      </c>
      <c r="H72" s="350">
        <v>1.491606727</v>
      </c>
    </row>
    <row r="73" spans="1:8" s="269" customFormat="1" ht="12" thickBot="1" x14ac:dyDescent="0.3">
      <c r="A73" s="349" t="s">
        <v>731</v>
      </c>
      <c r="B73" s="350">
        <v>2.3952149679999999</v>
      </c>
      <c r="G73" s="349" t="s">
        <v>709</v>
      </c>
      <c r="H73" s="350">
        <v>0.98683939899999995</v>
      </c>
    </row>
    <row r="74" spans="1:8" s="269" customFormat="1" ht="12" thickBot="1" x14ac:dyDescent="0.3">
      <c r="A74" s="349" t="s">
        <v>732</v>
      </c>
      <c r="B74" s="350">
        <v>4.5600621000000001E-2</v>
      </c>
      <c r="G74" s="349" t="s">
        <v>711</v>
      </c>
      <c r="H74" s="350">
        <v>1.1544308889999999</v>
      </c>
    </row>
    <row r="75" spans="1:8" s="269" customFormat="1" ht="12" thickBot="1" x14ac:dyDescent="0.3">
      <c r="A75" s="349" t="s">
        <v>629</v>
      </c>
      <c r="B75" s="350">
        <v>0.36744314300000003</v>
      </c>
      <c r="G75" s="349" t="s">
        <v>714</v>
      </c>
      <c r="H75" s="350">
        <v>-0.66733539399999997</v>
      </c>
    </row>
    <row r="76" spans="1:8" s="269" customFormat="1" ht="12" thickBot="1" x14ac:dyDescent="0.3">
      <c r="A76" s="349" t="s">
        <v>733</v>
      </c>
      <c r="B76" s="350">
        <v>0.55528265200000004</v>
      </c>
      <c r="G76" s="349" t="s">
        <v>717</v>
      </c>
      <c r="H76" s="350">
        <v>0.23631492000000001</v>
      </c>
    </row>
    <row r="77" spans="1:8" s="269" customFormat="1" ht="12" thickBot="1" x14ac:dyDescent="0.3">
      <c r="A77" s="349" t="s">
        <v>734</v>
      </c>
      <c r="B77" s="350">
        <v>0.39857848600000001</v>
      </c>
      <c r="G77" s="349" t="s">
        <v>720</v>
      </c>
      <c r="H77" s="350">
        <v>-0.113779704</v>
      </c>
    </row>
    <row r="78" spans="1:8" s="269" customFormat="1" ht="12" thickBot="1" x14ac:dyDescent="0.3">
      <c r="A78" s="349" t="s">
        <v>735</v>
      </c>
      <c r="B78" s="350">
        <v>0.12935790699999999</v>
      </c>
      <c r="G78" s="349" t="s">
        <v>723</v>
      </c>
      <c r="H78" s="350">
        <v>-0.17791653900000001</v>
      </c>
    </row>
    <row r="79" spans="1:8" s="269" customFormat="1" ht="12" thickBot="1" x14ac:dyDescent="0.3">
      <c r="A79" s="349" t="s">
        <v>631</v>
      </c>
      <c r="B79" s="350">
        <v>0.43816675300000002</v>
      </c>
      <c r="G79" s="349" t="s">
        <v>736</v>
      </c>
      <c r="H79" s="350">
        <v>0.42941566399999997</v>
      </c>
    </row>
    <row r="80" spans="1:8" s="269" customFormat="1" ht="12" thickBot="1" x14ac:dyDescent="0.3">
      <c r="A80" s="349" t="s">
        <v>633</v>
      </c>
      <c r="B80" s="350">
        <v>1.4268985169999999</v>
      </c>
      <c r="G80" s="352" t="s">
        <v>726</v>
      </c>
      <c r="H80" s="353">
        <v>-0.75493374599999996</v>
      </c>
    </row>
    <row r="81" spans="1:2" s="269" customFormat="1" ht="12" thickBot="1" x14ac:dyDescent="0.3">
      <c r="A81" s="349" t="s">
        <v>647</v>
      </c>
      <c r="B81" s="350">
        <v>4.1618164010000003</v>
      </c>
    </row>
    <row r="82" spans="1:2" s="269" customFormat="1" ht="12" thickBot="1" x14ac:dyDescent="0.3">
      <c r="A82" s="349" t="s">
        <v>737</v>
      </c>
      <c r="B82" s="350">
        <v>7.0608655000000006E-2</v>
      </c>
    </row>
    <row r="83" spans="1:2" s="269" customFormat="1" ht="12" thickBot="1" x14ac:dyDescent="0.3">
      <c r="A83" s="349" t="s">
        <v>636</v>
      </c>
      <c r="B83" s="350">
        <v>3.1638238140000001</v>
      </c>
    </row>
    <row r="84" spans="1:2" s="269" customFormat="1" ht="12" thickBot="1" x14ac:dyDescent="0.3">
      <c r="A84" s="349" t="s">
        <v>639</v>
      </c>
      <c r="B84" s="350">
        <v>0.47382988199999998</v>
      </c>
    </row>
    <row r="85" spans="1:2" s="269" customFormat="1" ht="12" thickBot="1" x14ac:dyDescent="0.3">
      <c r="A85" s="349" t="s">
        <v>642</v>
      </c>
      <c r="B85" s="350">
        <v>1.0297046679999999</v>
      </c>
    </row>
    <row r="86" spans="1:2" s="269" customFormat="1" ht="12" thickBot="1" x14ac:dyDescent="0.3">
      <c r="A86" s="349" t="s">
        <v>738</v>
      </c>
      <c r="B86" s="350">
        <v>4.0448366140000003</v>
      </c>
    </row>
    <row r="87" spans="1:2" s="269" customFormat="1" ht="12" thickBot="1" x14ac:dyDescent="0.3">
      <c r="A87" s="349" t="s">
        <v>739</v>
      </c>
      <c r="B87" s="350">
        <v>1.588859335</v>
      </c>
    </row>
    <row r="88" spans="1:2" s="269" customFormat="1" ht="12" thickBot="1" x14ac:dyDescent="0.3">
      <c r="A88" s="349" t="s">
        <v>740</v>
      </c>
      <c r="B88" s="350">
        <v>0.170825332</v>
      </c>
    </row>
    <row r="89" spans="1:2" s="269" customFormat="1" ht="12" thickBot="1" x14ac:dyDescent="0.3">
      <c r="A89" s="349" t="s">
        <v>741</v>
      </c>
      <c r="B89" s="350">
        <v>0.487834449</v>
      </c>
    </row>
    <row r="90" spans="1:2" s="269" customFormat="1" ht="12" thickBot="1" x14ac:dyDescent="0.3">
      <c r="A90" s="349" t="s">
        <v>742</v>
      </c>
      <c r="B90" s="350">
        <v>0.492899857</v>
      </c>
    </row>
    <row r="91" spans="1:2" s="269" customFormat="1" ht="12" thickBot="1" x14ac:dyDescent="0.3">
      <c r="A91" s="349" t="s">
        <v>657</v>
      </c>
      <c r="B91" s="350">
        <v>0.25908409100000002</v>
      </c>
    </row>
    <row r="92" spans="1:2" s="269" customFormat="1" ht="12" thickBot="1" x14ac:dyDescent="0.3">
      <c r="A92" s="349" t="s">
        <v>660</v>
      </c>
      <c r="B92" s="350">
        <v>0.92104134400000004</v>
      </c>
    </row>
    <row r="93" spans="1:2" s="269" customFormat="1" ht="12" thickBot="1" x14ac:dyDescent="0.3">
      <c r="A93" s="349" t="s">
        <v>644</v>
      </c>
      <c r="B93" s="350">
        <v>0.47346498599999998</v>
      </c>
    </row>
    <row r="94" spans="1:2" s="269" customFormat="1" ht="12" thickBot="1" x14ac:dyDescent="0.3">
      <c r="A94" s="349" t="s">
        <v>743</v>
      </c>
      <c r="B94" s="350">
        <v>1.327046441</v>
      </c>
    </row>
    <row r="95" spans="1:2" s="269" customFormat="1" ht="12" thickBot="1" x14ac:dyDescent="0.3">
      <c r="A95" s="349" t="s">
        <v>744</v>
      </c>
      <c r="B95" s="350">
        <v>1.502504219</v>
      </c>
    </row>
    <row r="96" spans="1:2" s="269" customFormat="1" ht="12" thickBot="1" x14ac:dyDescent="0.3">
      <c r="A96" s="349" t="s">
        <v>649</v>
      </c>
      <c r="B96" s="350">
        <v>2.51085365</v>
      </c>
    </row>
    <row r="97" spans="1:2" s="269" customFormat="1" ht="12" thickBot="1" x14ac:dyDescent="0.3">
      <c r="A97" s="349" t="s">
        <v>651</v>
      </c>
      <c r="B97" s="350">
        <v>1.137202761</v>
      </c>
    </row>
    <row r="98" spans="1:2" s="269" customFormat="1" ht="12" thickBot="1" x14ac:dyDescent="0.3">
      <c r="A98" s="349" t="s">
        <v>653</v>
      </c>
      <c r="B98" s="350">
        <v>0.332458635</v>
      </c>
    </row>
    <row r="99" spans="1:2" s="269" customFormat="1" ht="12" thickBot="1" x14ac:dyDescent="0.3">
      <c r="A99" s="349" t="s">
        <v>745</v>
      </c>
      <c r="B99" s="350">
        <v>0.184492824</v>
      </c>
    </row>
    <row r="100" spans="1:2" s="269" customFormat="1" ht="12" thickBot="1" x14ac:dyDescent="0.3">
      <c r="A100" s="349" t="s">
        <v>659</v>
      </c>
      <c r="B100" s="350">
        <v>0.65299492999999997</v>
      </c>
    </row>
    <row r="101" spans="1:2" s="269" customFormat="1" ht="12" thickBot="1" x14ac:dyDescent="0.3">
      <c r="A101" s="349" t="s">
        <v>662</v>
      </c>
      <c r="B101" s="350">
        <v>1.2025215760000001</v>
      </c>
    </row>
    <row r="102" spans="1:2" s="269" customFormat="1" ht="12" thickBot="1" x14ac:dyDescent="0.3">
      <c r="A102" s="349" t="s">
        <v>746</v>
      </c>
      <c r="B102" s="350">
        <v>0.29964199800000002</v>
      </c>
    </row>
    <row r="103" spans="1:2" s="269" customFormat="1" ht="12" thickBot="1" x14ac:dyDescent="0.3">
      <c r="A103" s="349" t="s">
        <v>664</v>
      </c>
      <c r="B103" s="350">
        <v>1.5665415250000001</v>
      </c>
    </row>
    <row r="104" spans="1:2" s="269" customFormat="1" ht="12" thickBot="1" x14ac:dyDescent="0.3">
      <c r="A104" s="349" t="s">
        <v>666</v>
      </c>
      <c r="B104" s="350">
        <v>1.011220995</v>
      </c>
    </row>
    <row r="105" spans="1:2" s="269" customFormat="1" ht="12" thickBot="1" x14ac:dyDescent="0.3">
      <c r="A105" s="349" t="s">
        <v>747</v>
      </c>
      <c r="B105" s="350">
        <v>3.1735731000000003E-2</v>
      </c>
    </row>
    <row r="106" spans="1:2" s="269" customFormat="1" ht="12" thickBot="1" x14ac:dyDescent="0.3">
      <c r="A106" s="349" t="s">
        <v>748</v>
      </c>
      <c r="B106" s="350">
        <v>0.63165310100000005</v>
      </c>
    </row>
    <row r="107" spans="1:2" s="269" customFormat="1" ht="12" thickBot="1" x14ac:dyDescent="0.3">
      <c r="A107" s="349" t="s">
        <v>749</v>
      </c>
      <c r="B107" s="350">
        <v>0.16413298700000001</v>
      </c>
    </row>
    <row r="108" spans="1:2" s="269" customFormat="1" ht="12" thickBot="1" x14ac:dyDescent="0.3">
      <c r="A108" s="349" t="s">
        <v>750</v>
      </c>
      <c r="B108" s="350">
        <v>0.14741649200000001</v>
      </c>
    </row>
    <row r="109" spans="1:2" s="269" customFormat="1" ht="12" thickBot="1" x14ac:dyDescent="0.3">
      <c r="A109" s="349" t="s">
        <v>751</v>
      </c>
      <c r="B109" s="350">
        <v>0.212248723</v>
      </c>
    </row>
    <row r="110" spans="1:2" s="269" customFormat="1" ht="12" thickBot="1" x14ac:dyDescent="0.3">
      <c r="A110" s="349" t="s">
        <v>752</v>
      </c>
      <c r="B110" s="350">
        <v>0.38755041499999998</v>
      </c>
    </row>
    <row r="111" spans="1:2" s="269" customFormat="1" ht="12" thickBot="1" x14ac:dyDescent="0.3">
      <c r="A111" s="349" t="s">
        <v>753</v>
      </c>
      <c r="B111" s="350">
        <v>0.29543230599999998</v>
      </c>
    </row>
    <row r="112" spans="1:2" s="269" customFormat="1" ht="12" thickBot="1" x14ac:dyDescent="0.3">
      <c r="A112" s="349" t="s">
        <v>754</v>
      </c>
      <c r="B112" s="350">
        <v>0.262834226</v>
      </c>
    </row>
    <row r="113" spans="1:2" s="269" customFormat="1" ht="12" thickBot="1" x14ac:dyDescent="0.3">
      <c r="A113" s="349" t="s">
        <v>755</v>
      </c>
      <c r="B113" s="350">
        <v>0.38616439200000002</v>
      </c>
    </row>
    <row r="114" spans="1:2" s="269" customFormat="1" ht="12" thickBot="1" x14ac:dyDescent="0.3">
      <c r="A114" s="349" t="s">
        <v>756</v>
      </c>
      <c r="B114" s="350">
        <v>0.16565909300000001</v>
      </c>
    </row>
    <row r="115" spans="1:2" s="269" customFormat="1" ht="12" thickBot="1" x14ac:dyDescent="0.3">
      <c r="A115" s="349" t="s">
        <v>757</v>
      </c>
      <c r="B115" s="350">
        <v>0.14382471299999999</v>
      </c>
    </row>
    <row r="116" spans="1:2" s="269" customFormat="1" ht="12" thickBot="1" x14ac:dyDescent="0.3">
      <c r="A116" s="349" t="s">
        <v>758</v>
      </c>
      <c r="B116" s="350">
        <v>0.182079201</v>
      </c>
    </row>
    <row r="117" spans="1:2" s="269" customFormat="1" ht="12" thickBot="1" x14ac:dyDescent="0.3">
      <c r="A117" s="349" t="s">
        <v>759</v>
      </c>
      <c r="B117" s="350">
        <v>0.34743135200000003</v>
      </c>
    </row>
    <row r="118" spans="1:2" s="269" customFormat="1" ht="12" thickBot="1" x14ac:dyDescent="0.3">
      <c r="A118" s="349" t="s">
        <v>668</v>
      </c>
      <c r="B118" s="350">
        <v>0.55534325100000004</v>
      </c>
    </row>
    <row r="119" spans="1:2" s="269" customFormat="1" ht="12" thickBot="1" x14ac:dyDescent="0.3">
      <c r="A119" s="349" t="s">
        <v>669</v>
      </c>
      <c r="B119" s="350">
        <v>1.158859069</v>
      </c>
    </row>
    <row r="120" spans="1:2" s="269" customFormat="1" ht="12" thickBot="1" x14ac:dyDescent="0.3">
      <c r="A120" s="349" t="s">
        <v>670</v>
      </c>
      <c r="B120" s="350">
        <v>0.660440519</v>
      </c>
    </row>
    <row r="121" spans="1:2" s="269" customFormat="1" ht="12" thickBot="1" x14ac:dyDescent="0.3">
      <c r="A121" s="349" t="s">
        <v>671</v>
      </c>
      <c r="B121" s="350">
        <v>2.2969832929999998</v>
      </c>
    </row>
    <row r="122" spans="1:2" s="269" customFormat="1" ht="12" thickBot="1" x14ac:dyDescent="0.3">
      <c r="A122" s="349" t="s">
        <v>760</v>
      </c>
      <c r="B122" s="350">
        <v>0.88113550600000001</v>
      </c>
    </row>
    <row r="123" spans="1:2" s="269" customFormat="1" ht="12" thickBot="1" x14ac:dyDescent="0.3">
      <c r="A123" s="349" t="s">
        <v>761</v>
      </c>
      <c r="B123" s="350">
        <v>0.50281831300000002</v>
      </c>
    </row>
    <row r="124" spans="1:2" s="269" customFormat="1" ht="12" thickBot="1" x14ac:dyDescent="0.3">
      <c r="A124" s="349" t="s">
        <v>762</v>
      </c>
      <c r="B124" s="350">
        <v>0.41110656099999998</v>
      </c>
    </row>
    <row r="125" spans="1:2" s="269" customFormat="1" ht="12" thickBot="1" x14ac:dyDescent="0.3">
      <c r="A125" s="349" t="s">
        <v>672</v>
      </c>
      <c r="B125" s="350">
        <v>0.81850149699999997</v>
      </c>
    </row>
    <row r="126" spans="1:2" s="269" customFormat="1" ht="12" thickBot="1" x14ac:dyDescent="0.3">
      <c r="A126" s="349" t="s">
        <v>763</v>
      </c>
      <c r="B126" s="350">
        <v>0.75923479199999999</v>
      </c>
    </row>
    <row r="127" spans="1:2" s="269" customFormat="1" ht="12" thickBot="1" x14ac:dyDescent="0.3">
      <c r="A127" s="349" t="s">
        <v>764</v>
      </c>
      <c r="B127" s="350">
        <v>1.080938146</v>
      </c>
    </row>
    <row r="128" spans="1:2" s="269" customFormat="1" ht="12" thickBot="1" x14ac:dyDescent="0.3">
      <c r="A128" s="349" t="s">
        <v>677</v>
      </c>
      <c r="B128" s="350">
        <v>0.80139707599999999</v>
      </c>
    </row>
    <row r="129" spans="1:2" s="269" customFormat="1" ht="12" thickBot="1" x14ac:dyDescent="0.3">
      <c r="A129" s="349" t="s">
        <v>765</v>
      </c>
      <c r="B129" s="350">
        <v>0.22198262599999999</v>
      </c>
    </row>
    <row r="130" spans="1:2" s="269" customFormat="1" ht="12" thickBot="1" x14ac:dyDescent="0.3">
      <c r="A130" s="349" t="s">
        <v>766</v>
      </c>
      <c r="B130" s="350">
        <v>1.199108928</v>
      </c>
    </row>
    <row r="131" spans="1:2" s="269" customFormat="1" ht="12" thickBot="1" x14ac:dyDescent="0.3">
      <c r="A131" s="349" t="s">
        <v>674</v>
      </c>
      <c r="B131" s="350">
        <v>2.3928661349999998</v>
      </c>
    </row>
    <row r="132" spans="1:2" s="269" customFormat="1" ht="12" thickBot="1" x14ac:dyDescent="0.3">
      <c r="A132" s="349" t="s">
        <v>675</v>
      </c>
      <c r="B132" s="350">
        <v>1.17129236</v>
      </c>
    </row>
    <row r="133" spans="1:2" s="269" customFormat="1" ht="12" thickBot="1" x14ac:dyDescent="0.3">
      <c r="A133" s="349" t="s">
        <v>767</v>
      </c>
      <c r="B133" s="350">
        <v>0.80177141600000001</v>
      </c>
    </row>
    <row r="134" spans="1:2" s="269" customFormat="1" ht="12" thickBot="1" x14ac:dyDescent="0.3">
      <c r="A134" s="349" t="s">
        <v>683</v>
      </c>
      <c r="B134" s="350">
        <v>1.199247108</v>
      </c>
    </row>
    <row r="135" spans="1:2" s="269" customFormat="1" ht="12" thickBot="1" x14ac:dyDescent="0.3">
      <c r="A135" s="349" t="s">
        <v>768</v>
      </c>
      <c r="B135" s="350">
        <v>0.42811112099999998</v>
      </c>
    </row>
    <row r="136" spans="1:2" s="269" customFormat="1" ht="12" thickBot="1" x14ac:dyDescent="0.3">
      <c r="A136" s="349" t="s">
        <v>676</v>
      </c>
      <c r="B136" s="350">
        <v>0.35208575399999997</v>
      </c>
    </row>
    <row r="137" spans="1:2" s="269" customFormat="1" ht="12" thickBot="1" x14ac:dyDescent="0.3">
      <c r="A137" s="349" t="s">
        <v>769</v>
      </c>
      <c r="B137" s="350">
        <v>0.35272440700000002</v>
      </c>
    </row>
    <row r="138" spans="1:2" s="269" customFormat="1" ht="12" thickBot="1" x14ac:dyDescent="0.3">
      <c r="A138" s="349" t="s">
        <v>770</v>
      </c>
      <c r="B138" s="350">
        <v>0.62954904899999997</v>
      </c>
    </row>
    <row r="139" spans="1:2" s="269" customFormat="1" ht="12" thickBot="1" x14ac:dyDescent="0.3">
      <c r="A139" s="349" t="s">
        <v>771</v>
      </c>
      <c r="B139" s="350">
        <v>1.1806209459999999</v>
      </c>
    </row>
    <row r="140" spans="1:2" s="269" customFormat="1" ht="12" thickBot="1" x14ac:dyDescent="0.3">
      <c r="A140" s="349" t="s">
        <v>772</v>
      </c>
      <c r="B140" s="350">
        <v>0.63043363200000002</v>
      </c>
    </row>
    <row r="141" spans="1:2" s="269" customFormat="1" ht="12" thickBot="1" x14ac:dyDescent="0.3">
      <c r="A141" s="349" t="s">
        <v>773</v>
      </c>
      <c r="B141" s="350">
        <v>0.27323594400000001</v>
      </c>
    </row>
    <row r="142" spans="1:2" s="269" customFormat="1" ht="12" thickBot="1" x14ac:dyDescent="0.3">
      <c r="A142" s="349" t="s">
        <v>774</v>
      </c>
      <c r="B142" s="350">
        <v>0.184362099</v>
      </c>
    </row>
    <row r="143" spans="1:2" s="269" customFormat="1" ht="12" thickBot="1" x14ac:dyDescent="0.3">
      <c r="A143" s="349" t="s">
        <v>775</v>
      </c>
      <c r="B143" s="350">
        <v>0.30967318999999999</v>
      </c>
    </row>
    <row r="144" spans="1:2" s="269" customFormat="1" ht="12" thickBot="1" x14ac:dyDescent="0.3">
      <c r="A144" s="349" t="s">
        <v>679</v>
      </c>
      <c r="B144" s="350">
        <v>3.0865004809999999</v>
      </c>
    </row>
    <row r="145" spans="1:2" s="269" customFormat="1" ht="12" thickBot="1" x14ac:dyDescent="0.3">
      <c r="A145" s="349" t="s">
        <v>776</v>
      </c>
      <c r="B145" s="350">
        <v>0.271666397</v>
      </c>
    </row>
    <row r="146" spans="1:2" s="269" customFormat="1" ht="12" thickBot="1" x14ac:dyDescent="0.3">
      <c r="A146" s="349" t="s">
        <v>777</v>
      </c>
      <c r="B146" s="350">
        <v>0.10074493499999999</v>
      </c>
    </row>
    <row r="147" spans="1:2" s="269" customFormat="1" ht="12" thickBot="1" x14ac:dyDescent="0.3">
      <c r="A147" s="349" t="s">
        <v>681</v>
      </c>
      <c r="B147" s="350">
        <v>0.59284101899999997</v>
      </c>
    </row>
    <row r="148" spans="1:2" s="269" customFormat="1" ht="12" thickBot="1" x14ac:dyDescent="0.3">
      <c r="A148" s="349" t="s">
        <v>682</v>
      </c>
      <c r="B148" s="350">
        <v>0.47878475700000001</v>
      </c>
    </row>
    <row r="149" spans="1:2" s="269" customFormat="1" ht="12" thickBot="1" x14ac:dyDescent="0.3">
      <c r="A149" s="349" t="s">
        <v>778</v>
      </c>
      <c r="B149" s="350">
        <v>9.9562875999999995E-2</v>
      </c>
    </row>
    <row r="150" spans="1:2" s="269" customFormat="1" ht="12" thickBot="1" x14ac:dyDescent="0.3">
      <c r="A150" s="349" t="s">
        <v>779</v>
      </c>
      <c r="B150" s="350">
        <v>0.248648917</v>
      </c>
    </row>
    <row r="151" spans="1:2" s="269" customFormat="1" ht="12" thickBot="1" x14ac:dyDescent="0.3">
      <c r="A151" s="349" t="s">
        <v>780</v>
      </c>
      <c r="B151" s="350">
        <v>0.32125130600000001</v>
      </c>
    </row>
    <row r="152" spans="1:2" s="269" customFormat="1" ht="12" thickBot="1" x14ac:dyDescent="0.3">
      <c r="A152" s="349" t="s">
        <v>685</v>
      </c>
      <c r="B152" s="350">
        <v>0.61662547999999995</v>
      </c>
    </row>
    <row r="153" spans="1:2" s="269" customFormat="1" ht="12" thickBot="1" x14ac:dyDescent="0.3">
      <c r="A153" s="349" t="s">
        <v>781</v>
      </c>
      <c r="B153" s="350">
        <v>0.10774065200000001</v>
      </c>
    </row>
    <row r="154" spans="1:2" s="269" customFormat="1" ht="12" thickBot="1" x14ac:dyDescent="0.3">
      <c r="A154" s="349" t="s">
        <v>782</v>
      </c>
      <c r="B154" s="350">
        <v>0.47140445399999997</v>
      </c>
    </row>
    <row r="155" spans="1:2" s="269" customFormat="1" ht="12" thickBot="1" x14ac:dyDescent="0.3">
      <c r="A155" s="349" t="s">
        <v>690</v>
      </c>
      <c r="B155" s="350">
        <v>0.34941380900000002</v>
      </c>
    </row>
    <row r="156" spans="1:2" s="269" customFormat="1" ht="12" thickBot="1" x14ac:dyDescent="0.3">
      <c r="A156" s="349" t="s">
        <v>783</v>
      </c>
      <c r="B156" s="350">
        <v>4.3363125919999996</v>
      </c>
    </row>
    <row r="157" spans="1:2" s="269" customFormat="1" ht="12" thickBot="1" x14ac:dyDescent="0.3">
      <c r="A157" s="349" t="s">
        <v>687</v>
      </c>
      <c r="B157" s="350">
        <v>0.98755141400000002</v>
      </c>
    </row>
    <row r="158" spans="1:2" s="269" customFormat="1" ht="12" thickBot="1" x14ac:dyDescent="0.3">
      <c r="A158" s="349" t="s">
        <v>689</v>
      </c>
      <c r="B158" s="350">
        <v>0.43975085800000002</v>
      </c>
    </row>
    <row r="159" spans="1:2" s="269" customFormat="1" ht="12" thickBot="1" x14ac:dyDescent="0.3">
      <c r="A159" s="349" t="s">
        <v>784</v>
      </c>
      <c r="B159" s="350">
        <v>0.67418375600000002</v>
      </c>
    </row>
    <row r="160" spans="1:2" s="269" customFormat="1" ht="12" thickBot="1" x14ac:dyDescent="0.3">
      <c r="A160" s="349" t="s">
        <v>785</v>
      </c>
      <c r="B160" s="350">
        <v>0.13903840000000001</v>
      </c>
    </row>
    <row r="161" spans="1:2" s="269" customFormat="1" ht="12" thickBot="1" x14ac:dyDescent="0.3">
      <c r="A161" s="349" t="s">
        <v>786</v>
      </c>
      <c r="B161" s="350">
        <v>0.377944479</v>
      </c>
    </row>
    <row r="162" spans="1:2" s="269" customFormat="1" ht="12" thickBot="1" x14ac:dyDescent="0.3">
      <c r="A162" s="349" t="s">
        <v>695</v>
      </c>
      <c r="B162" s="350">
        <v>0.81461985000000003</v>
      </c>
    </row>
    <row r="163" spans="1:2" s="269" customFormat="1" ht="12" thickBot="1" x14ac:dyDescent="0.3">
      <c r="A163" s="349" t="s">
        <v>787</v>
      </c>
      <c r="B163" s="350">
        <v>0.28733545999999999</v>
      </c>
    </row>
    <row r="164" spans="1:2" s="269" customFormat="1" ht="12" thickBot="1" x14ac:dyDescent="0.3">
      <c r="A164" s="349" t="s">
        <v>692</v>
      </c>
      <c r="B164" s="350">
        <v>0.29711791300000001</v>
      </c>
    </row>
    <row r="165" spans="1:2" s="269" customFormat="1" ht="12" thickBot="1" x14ac:dyDescent="0.3">
      <c r="A165" s="349" t="s">
        <v>694</v>
      </c>
      <c r="B165" s="350">
        <v>0.77888725400000003</v>
      </c>
    </row>
    <row r="166" spans="1:2" s="269" customFormat="1" ht="12" thickBot="1" x14ac:dyDescent="0.3">
      <c r="A166" s="349" t="s">
        <v>697</v>
      </c>
      <c r="B166" s="350">
        <v>0.25150713899999999</v>
      </c>
    </row>
    <row r="167" spans="1:2" s="269" customFormat="1" ht="12" thickBot="1" x14ac:dyDescent="0.3">
      <c r="A167" s="349" t="s">
        <v>699</v>
      </c>
      <c r="B167" s="350">
        <v>0.27257185099999998</v>
      </c>
    </row>
    <row r="168" spans="1:2" s="269" customFormat="1" ht="12" thickBot="1" x14ac:dyDescent="0.3">
      <c r="A168" s="349" t="s">
        <v>701</v>
      </c>
      <c r="B168" s="350">
        <v>4.7416947000000001E-2</v>
      </c>
    </row>
    <row r="169" spans="1:2" s="269" customFormat="1" ht="12" thickBot="1" x14ac:dyDescent="0.3">
      <c r="A169" s="349" t="s">
        <v>703</v>
      </c>
      <c r="B169" s="350">
        <v>0.23554076900000001</v>
      </c>
    </row>
    <row r="170" spans="1:2" s="269" customFormat="1" ht="12" thickBot="1" x14ac:dyDescent="0.3">
      <c r="A170" s="349" t="s">
        <v>705</v>
      </c>
      <c r="B170" s="350">
        <v>0.95946577200000005</v>
      </c>
    </row>
    <row r="171" spans="1:2" s="269" customFormat="1" ht="12" thickBot="1" x14ac:dyDescent="0.3">
      <c r="A171" s="349" t="s">
        <v>707</v>
      </c>
      <c r="B171" s="350">
        <v>0.71969459999999996</v>
      </c>
    </row>
    <row r="172" spans="1:2" s="269" customFormat="1" ht="12" thickBot="1" x14ac:dyDescent="0.3">
      <c r="A172" s="349" t="s">
        <v>788</v>
      </c>
      <c r="B172" s="350">
        <v>-0.17036105800000001</v>
      </c>
    </row>
    <row r="173" spans="1:2" s="269" customFormat="1" ht="12" thickBot="1" x14ac:dyDescent="0.3">
      <c r="A173" s="349" t="s">
        <v>789</v>
      </c>
      <c r="B173" s="350">
        <v>1.0337842E-2</v>
      </c>
    </row>
    <row r="174" spans="1:2" s="269" customFormat="1" ht="12" thickBot="1" x14ac:dyDescent="0.3">
      <c r="A174" s="349" t="s">
        <v>790</v>
      </c>
      <c r="B174" s="350">
        <v>2.8401840539999998</v>
      </c>
    </row>
    <row r="175" spans="1:2" s="269" customFormat="1" ht="12" thickBot="1" x14ac:dyDescent="0.3">
      <c r="A175" s="349" t="s">
        <v>712</v>
      </c>
      <c r="B175" s="350">
        <v>1.6117374710000001</v>
      </c>
    </row>
    <row r="176" spans="1:2" s="269" customFormat="1" ht="12" thickBot="1" x14ac:dyDescent="0.3">
      <c r="A176" s="349" t="s">
        <v>715</v>
      </c>
      <c r="B176" s="350">
        <v>0.27556149499999999</v>
      </c>
    </row>
    <row r="177" spans="1:2" s="269" customFormat="1" ht="12" thickBot="1" x14ac:dyDescent="0.3">
      <c r="A177" s="349" t="s">
        <v>718</v>
      </c>
      <c r="B177" s="350">
        <v>-0.19180251200000001</v>
      </c>
    </row>
    <row r="178" spans="1:2" s="269" customFormat="1" ht="12" thickBot="1" x14ac:dyDescent="0.3">
      <c r="A178" s="349" t="s">
        <v>721</v>
      </c>
      <c r="B178" s="350">
        <v>0.14578500999999999</v>
      </c>
    </row>
    <row r="179" spans="1:2" s="269" customFormat="1" ht="12" thickBot="1" x14ac:dyDescent="0.3">
      <c r="A179" s="349" t="s">
        <v>724</v>
      </c>
      <c r="B179" s="350">
        <v>0.30946819800000003</v>
      </c>
    </row>
    <row r="180" spans="1:2" s="269" customFormat="1" ht="12" thickBot="1" x14ac:dyDescent="0.3">
      <c r="A180" s="349" t="s">
        <v>727</v>
      </c>
      <c r="B180" s="350">
        <v>-0.12516617099999999</v>
      </c>
    </row>
    <row r="181" spans="1:2" s="269" customFormat="1" ht="12" thickBot="1" x14ac:dyDescent="0.3">
      <c r="A181" s="349" t="s">
        <v>728</v>
      </c>
      <c r="B181" s="350">
        <v>-5.8504866000000003E-2</v>
      </c>
    </row>
    <row r="182" spans="1:2" s="269" customFormat="1" ht="12" thickBot="1" x14ac:dyDescent="0.3">
      <c r="A182" s="349" t="s">
        <v>730</v>
      </c>
      <c r="B182" s="350">
        <v>-0.21529092499999999</v>
      </c>
    </row>
    <row r="183" spans="1:2" s="269" customFormat="1" ht="12" thickBot="1" x14ac:dyDescent="0.3">
      <c r="A183" s="349" t="s">
        <v>709</v>
      </c>
      <c r="B183" s="350">
        <v>-3.5399825000000003E-2</v>
      </c>
    </row>
    <row r="184" spans="1:2" s="269" customFormat="1" ht="12" thickBot="1" x14ac:dyDescent="0.3">
      <c r="A184" s="349" t="s">
        <v>711</v>
      </c>
      <c r="B184" s="350">
        <v>-5.2021565999999998E-2</v>
      </c>
    </row>
    <row r="185" spans="1:2" s="269" customFormat="1" ht="12" thickBot="1" x14ac:dyDescent="0.3">
      <c r="A185" s="349" t="s">
        <v>714</v>
      </c>
      <c r="B185" s="350">
        <v>-5.8021732999999999E-2</v>
      </c>
    </row>
    <row r="186" spans="1:2" s="269" customFormat="1" ht="12" thickBot="1" x14ac:dyDescent="0.3">
      <c r="A186" s="349" t="s">
        <v>717</v>
      </c>
      <c r="B186" s="350">
        <v>2.1565602999999999E-2</v>
      </c>
    </row>
    <row r="187" spans="1:2" s="269" customFormat="1" ht="12" thickBot="1" x14ac:dyDescent="0.3">
      <c r="A187" s="349" t="s">
        <v>720</v>
      </c>
      <c r="B187" s="350">
        <v>4.6288441E-2</v>
      </c>
    </row>
    <row r="188" spans="1:2" s="269" customFormat="1" ht="12" thickBot="1" x14ac:dyDescent="0.3">
      <c r="A188" s="349" t="s">
        <v>723</v>
      </c>
      <c r="B188" s="350">
        <v>-5.6281325E-2</v>
      </c>
    </row>
    <row r="189" spans="1:2" s="269" customFormat="1" ht="12" thickBot="1" x14ac:dyDescent="0.3">
      <c r="A189" s="349" t="s">
        <v>736</v>
      </c>
      <c r="B189" s="350">
        <v>4.7942360000000003E-2</v>
      </c>
    </row>
    <row r="190" spans="1:2" s="269" customFormat="1" ht="12" thickBot="1" x14ac:dyDescent="0.3">
      <c r="A190" s="349" t="s">
        <v>791</v>
      </c>
      <c r="B190" s="350">
        <v>-6.4396610000000007E-2</v>
      </c>
    </row>
    <row r="191" spans="1:2" s="269" customFormat="1" ht="12" thickBot="1" x14ac:dyDescent="0.3">
      <c r="A191" s="349" t="s">
        <v>792</v>
      </c>
      <c r="B191" s="350">
        <v>0.38858716799999998</v>
      </c>
    </row>
    <row r="192" spans="1:2" s="269" customFormat="1" ht="12" thickBot="1" x14ac:dyDescent="0.3">
      <c r="A192" s="349" t="s">
        <v>793</v>
      </c>
      <c r="B192" s="350">
        <v>0.96197324799999995</v>
      </c>
    </row>
    <row r="193" spans="1:2" s="269" customFormat="1" ht="12" thickBot="1" x14ac:dyDescent="0.3">
      <c r="A193" s="349" t="s">
        <v>794</v>
      </c>
      <c r="B193" s="350">
        <v>1.7968392369999999</v>
      </c>
    </row>
    <row r="194" spans="1:2" s="269" customFormat="1" ht="12" thickBot="1" x14ac:dyDescent="0.3">
      <c r="A194" s="349" t="s">
        <v>726</v>
      </c>
      <c r="B194" s="350">
        <v>-0.106721126</v>
      </c>
    </row>
    <row r="195" spans="1:2" s="269" customFormat="1" ht="12" thickBot="1" x14ac:dyDescent="0.3">
      <c r="A195" s="349" t="s">
        <v>795</v>
      </c>
      <c r="B195" s="350">
        <v>-8.52613E-4</v>
      </c>
    </row>
    <row r="196" spans="1:2" s="269" customFormat="1" ht="11.5" x14ac:dyDescent="0.25">
      <c r="A196" s="352" t="s">
        <v>796</v>
      </c>
      <c r="B196" s="353">
        <v>2.8059999999999999E-6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INFO</vt:lpstr>
      <vt:lpstr>YHTEENVETO 2022</vt:lpstr>
      <vt:lpstr>Siirtyvät sote-kustannukset</vt:lpstr>
      <vt:lpstr>Siirtyvät pela-kustannukset</vt:lpstr>
      <vt:lpstr>SOTE laskennallinen rahoitus</vt:lpstr>
      <vt:lpstr>PELA laskennallinen rahoitus</vt:lpstr>
      <vt:lpstr>Määräytymistekijät</vt:lpstr>
      <vt:lpstr>TH, VH ja SH tarvekertoimet</vt:lpstr>
      <vt:lpstr>Sote-tarvetekijät</vt:lpstr>
      <vt:lpstr>TH, VH, SH sektoripainot20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rahoituslaskelma 2022 tasossa</dc:title>
  <dc:creator>VM</dc:creator>
  <cp:lastModifiedBy>Lindgren Jussi (VM)</cp:lastModifiedBy>
  <dcterms:created xsi:type="dcterms:W3CDTF">2020-05-15T09:22:39Z</dcterms:created>
  <dcterms:modified xsi:type="dcterms:W3CDTF">2023-01-20T13:27:44Z</dcterms:modified>
</cp:coreProperties>
</file>