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talous\Rahoituslaskelmat\JTS-valmistelu kevät 2023\Kertakorvaus\JULKAISU 3.3.2023\"/>
    </mc:Choice>
  </mc:AlternateContent>
  <bookViews>
    <workbookView xWindow="0" yWindow="0" windowWidth="19200" windowHeight="7040"/>
  </bookViews>
  <sheets>
    <sheet name="INFO" sheetId="9" r:id="rId1"/>
    <sheet name="Kertakorvaus" sheetId="12" r:id="rId2"/>
    <sheet name="Rahoituksen taso" sheetId="10" r:id="rId3"/>
    <sheet name="SOTE laskennallinen rahoitus" sheetId="13" r:id="rId4"/>
    <sheet name="PELA laskennallinen rahoitus" sheetId="14" r:id="rId5"/>
    <sheet name="Määräytymistekijät" sheetId="15" r:id="rId6"/>
    <sheet name="TH, VH ja SH tarvekertoimet" sheetId="16" r:id="rId7"/>
    <sheet name="Sote-tarvetekijät" sheetId="18" r:id="rId8"/>
    <sheet name="TH, VH, SH sektoripainot" sheetId="19" r:id="rId9"/>
  </sheets>
  <definedNames>
    <definedName name="_xlnm._FilterDatabase" localSheetId="3" hidden="1">'SOTE laskennallinen rahoitus'!#REF!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2" l="1"/>
  <c r="K15" i="12"/>
  <c r="K16" i="12"/>
  <c r="K17" i="12"/>
  <c r="K18" i="12"/>
  <c r="K19" i="12"/>
  <c r="K20" i="12"/>
  <c r="K21" i="12"/>
  <c r="K22" i="12"/>
  <c r="K23" i="12"/>
  <c r="K24" i="12"/>
  <c r="K25" i="12"/>
  <c r="K26" i="12"/>
  <c r="K27" i="12"/>
  <c r="K28" i="12"/>
  <c r="K29" i="12"/>
  <c r="K30" i="12"/>
  <c r="K31" i="12"/>
  <c r="K32" i="12"/>
  <c r="K34" i="12"/>
  <c r="K13" i="12"/>
  <c r="A2" i="14" l="1"/>
  <c r="A2" i="13"/>
  <c r="A2" i="10"/>
  <c r="A2" i="12"/>
  <c r="D35" i="12" l="1"/>
  <c r="F35" i="12"/>
  <c r="H33" i="16" l="1"/>
  <c r="I33" i="16"/>
  <c r="J33" i="16"/>
  <c r="H34" i="16"/>
  <c r="I34" i="16"/>
  <c r="J34" i="16"/>
  <c r="H35" i="16"/>
  <c r="I35" i="16"/>
  <c r="J35" i="16"/>
  <c r="H36" i="16"/>
  <c r="I36" i="16"/>
  <c r="J36" i="16"/>
  <c r="H37" i="16"/>
  <c r="I37" i="16"/>
  <c r="J37" i="16"/>
  <c r="H38" i="16"/>
  <c r="I38" i="16"/>
  <c r="J38" i="16"/>
  <c r="H39" i="16"/>
  <c r="I39" i="16"/>
  <c r="J39" i="16"/>
  <c r="H40" i="16"/>
  <c r="I40" i="16"/>
  <c r="J40" i="16"/>
  <c r="H41" i="16"/>
  <c r="I41" i="16"/>
  <c r="J41" i="16"/>
  <c r="H42" i="16"/>
  <c r="I42" i="16"/>
  <c r="J42" i="16"/>
  <c r="H43" i="16"/>
  <c r="I43" i="16"/>
  <c r="J43" i="16"/>
  <c r="H44" i="16"/>
  <c r="I44" i="16"/>
  <c r="J44" i="16"/>
  <c r="H45" i="16"/>
  <c r="I45" i="16"/>
  <c r="J45" i="16"/>
  <c r="H46" i="16"/>
  <c r="I46" i="16"/>
  <c r="J46" i="16"/>
  <c r="H47" i="16"/>
  <c r="I47" i="16"/>
  <c r="J47" i="16"/>
  <c r="H48" i="16"/>
  <c r="I48" i="16"/>
  <c r="J48" i="16"/>
  <c r="H49" i="16"/>
  <c r="I49" i="16"/>
  <c r="J49" i="16"/>
  <c r="H50" i="16"/>
  <c r="I50" i="16"/>
  <c r="J50" i="16"/>
  <c r="H51" i="16"/>
  <c r="I51" i="16"/>
  <c r="J51" i="16"/>
  <c r="H52" i="16"/>
  <c r="I52" i="16"/>
  <c r="J52" i="16"/>
  <c r="H53" i="16"/>
  <c r="I53" i="16"/>
  <c r="J53" i="16"/>
  <c r="J32" i="16"/>
  <c r="I32" i="16"/>
  <c r="H32" i="16"/>
  <c r="G7" i="16" l="1"/>
  <c r="H7" i="16"/>
  <c r="L7" i="16" s="1"/>
  <c r="I7" i="16"/>
  <c r="M7" i="16" s="1"/>
  <c r="G8" i="16"/>
  <c r="H8" i="16"/>
  <c r="L8" i="16" s="1"/>
  <c r="I8" i="16"/>
  <c r="M8" i="16" s="1"/>
  <c r="G9" i="16"/>
  <c r="H9" i="16"/>
  <c r="L9" i="16" s="1"/>
  <c r="I9" i="16"/>
  <c r="M9" i="16" s="1"/>
  <c r="G10" i="16"/>
  <c r="H10" i="16"/>
  <c r="L10" i="16" s="1"/>
  <c r="I10" i="16"/>
  <c r="M10" i="16" s="1"/>
  <c r="G11" i="16"/>
  <c r="H11" i="16"/>
  <c r="L11" i="16" s="1"/>
  <c r="I11" i="16"/>
  <c r="M11" i="16" s="1"/>
  <c r="G12" i="16"/>
  <c r="H12" i="16"/>
  <c r="L12" i="16" s="1"/>
  <c r="I12" i="16"/>
  <c r="M12" i="16" s="1"/>
  <c r="G13" i="16"/>
  <c r="H13" i="16"/>
  <c r="L13" i="16" s="1"/>
  <c r="I13" i="16"/>
  <c r="M13" i="16" s="1"/>
  <c r="G14" i="16"/>
  <c r="H14" i="16"/>
  <c r="L14" i="16" s="1"/>
  <c r="I14" i="16"/>
  <c r="M14" i="16" s="1"/>
  <c r="G15" i="16"/>
  <c r="H15" i="16"/>
  <c r="L15" i="16" s="1"/>
  <c r="I15" i="16"/>
  <c r="M15" i="16" s="1"/>
  <c r="G16" i="16"/>
  <c r="H16" i="16"/>
  <c r="L16" i="16" s="1"/>
  <c r="I16" i="16"/>
  <c r="M16" i="16" s="1"/>
  <c r="G17" i="16"/>
  <c r="H17" i="16"/>
  <c r="L17" i="16" s="1"/>
  <c r="I17" i="16"/>
  <c r="M17" i="16" s="1"/>
  <c r="G18" i="16"/>
  <c r="H18" i="16"/>
  <c r="L18" i="16" s="1"/>
  <c r="I18" i="16"/>
  <c r="M18" i="16" s="1"/>
  <c r="G19" i="16"/>
  <c r="H19" i="16"/>
  <c r="L19" i="16" s="1"/>
  <c r="I19" i="16"/>
  <c r="M19" i="16" s="1"/>
  <c r="G20" i="16"/>
  <c r="H20" i="16"/>
  <c r="L20" i="16" s="1"/>
  <c r="I20" i="16"/>
  <c r="M20" i="16" s="1"/>
  <c r="G21" i="16"/>
  <c r="H21" i="16"/>
  <c r="L21" i="16" s="1"/>
  <c r="I21" i="16"/>
  <c r="M21" i="16" s="1"/>
  <c r="G22" i="16"/>
  <c r="H22" i="16"/>
  <c r="L22" i="16" s="1"/>
  <c r="I22" i="16"/>
  <c r="M22" i="16" s="1"/>
  <c r="G23" i="16"/>
  <c r="H23" i="16"/>
  <c r="L23" i="16" s="1"/>
  <c r="I23" i="16"/>
  <c r="M23" i="16" s="1"/>
  <c r="G24" i="16"/>
  <c r="H24" i="16"/>
  <c r="L24" i="16" s="1"/>
  <c r="I24" i="16"/>
  <c r="M24" i="16" s="1"/>
  <c r="G25" i="16"/>
  <c r="H25" i="16"/>
  <c r="L25" i="16" s="1"/>
  <c r="I25" i="16"/>
  <c r="M25" i="16" s="1"/>
  <c r="G26" i="16"/>
  <c r="H26" i="16"/>
  <c r="L26" i="16" s="1"/>
  <c r="I26" i="16"/>
  <c r="M26" i="16" s="1"/>
  <c r="G27" i="16"/>
  <c r="H27" i="16"/>
  <c r="L27" i="16" s="1"/>
  <c r="I27" i="16"/>
  <c r="M27" i="16" s="1"/>
  <c r="I6" i="16"/>
  <c r="H6" i="16"/>
  <c r="G6" i="16"/>
  <c r="M32" i="15"/>
  <c r="M33" i="15"/>
  <c r="M34" i="15"/>
  <c r="M35" i="15"/>
  <c r="M36" i="15"/>
  <c r="M37" i="15"/>
  <c r="M38" i="15"/>
  <c r="M39" i="15"/>
  <c r="M40" i="15"/>
  <c r="M41" i="15"/>
  <c r="M42" i="15"/>
  <c r="M43" i="15"/>
  <c r="M44" i="15"/>
  <c r="M45" i="15"/>
  <c r="M46" i="15"/>
  <c r="M47" i="15"/>
  <c r="M48" i="15"/>
  <c r="M49" i="15"/>
  <c r="M50" i="15"/>
  <c r="M51" i="15"/>
  <c r="M52" i="15"/>
  <c r="M53" i="15"/>
  <c r="M54" i="15"/>
  <c r="L33" i="15"/>
  <c r="L34" i="15"/>
  <c r="L35" i="15"/>
  <c r="L36" i="15"/>
  <c r="L37" i="15"/>
  <c r="L38" i="15"/>
  <c r="L39" i="15"/>
  <c r="L40" i="15"/>
  <c r="L41" i="15"/>
  <c r="L42" i="15"/>
  <c r="L43" i="15"/>
  <c r="L44" i="15"/>
  <c r="L45" i="15"/>
  <c r="L46" i="15"/>
  <c r="L47" i="15"/>
  <c r="L48" i="15"/>
  <c r="L49" i="15"/>
  <c r="L50" i="15"/>
  <c r="L51" i="15"/>
  <c r="L52" i="15"/>
  <c r="L53" i="15"/>
  <c r="L54" i="15"/>
  <c r="L32" i="15"/>
  <c r="F32" i="15"/>
  <c r="F33" i="15"/>
  <c r="F34" i="15"/>
  <c r="F35" i="15"/>
  <c r="F36" i="15"/>
  <c r="F37" i="15"/>
  <c r="F38" i="15"/>
  <c r="F39" i="15"/>
  <c r="F40" i="15"/>
  <c r="F41" i="15"/>
  <c r="F42" i="15"/>
  <c r="F43" i="15"/>
  <c r="F44" i="15"/>
  <c r="F45" i="15"/>
  <c r="F46" i="15"/>
  <c r="F47" i="15"/>
  <c r="F48" i="15"/>
  <c r="F49" i="15"/>
  <c r="F50" i="15"/>
  <c r="F51" i="15"/>
  <c r="F52" i="15"/>
  <c r="F53" i="15"/>
  <c r="F54" i="15"/>
  <c r="E33" i="15"/>
  <c r="E34" i="15"/>
  <c r="E35" i="15"/>
  <c r="E36" i="15"/>
  <c r="E37" i="15"/>
  <c r="E38" i="15"/>
  <c r="E39" i="15"/>
  <c r="E40" i="15"/>
  <c r="E41" i="15"/>
  <c r="E42" i="15"/>
  <c r="E43" i="15"/>
  <c r="E44" i="15"/>
  <c r="E45" i="15"/>
  <c r="E46" i="15"/>
  <c r="E47" i="15"/>
  <c r="E48" i="15"/>
  <c r="E49" i="15"/>
  <c r="E50" i="15"/>
  <c r="E51" i="15"/>
  <c r="E52" i="15"/>
  <c r="E53" i="15"/>
  <c r="E54" i="15"/>
  <c r="E32" i="15"/>
  <c r="H6" i="15"/>
  <c r="H7" i="15"/>
  <c r="I7" i="15"/>
  <c r="H8" i="15"/>
  <c r="H9" i="15"/>
  <c r="I9" i="15"/>
  <c r="H10" i="15"/>
  <c r="H11" i="15"/>
  <c r="I11" i="15"/>
  <c r="H12" i="15"/>
  <c r="H13" i="15"/>
  <c r="I13" i="15"/>
  <c r="H14" i="15"/>
  <c r="H15" i="15"/>
  <c r="I15" i="15"/>
  <c r="H16" i="15"/>
  <c r="H17" i="15"/>
  <c r="I17" i="15"/>
  <c r="H18" i="15"/>
  <c r="H19" i="15"/>
  <c r="I19" i="15"/>
  <c r="H20" i="15"/>
  <c r="H21" i="15"/>
  <c r="I21" i="15"/>
  <c r="H22" i="15"/>
  <c r="H23" i="15"/>
  <c r="I23" i="15"/>
  <c r="H24" i="15"/>
  <c r="H25" i="15"/>
  <c r="I25" i="15"/>
  <c r="H26" i="15"/>
  <c r="H27" i="15"/>
  <c r="I6" i="15" s="1"/>
  <c r="I27" i="15"/>
  <c r="H5" i="15"/>
  <c r="C33" i="15"/>
  <c r="C34" i="15"/>
  <c r="C35" i="15"/>
  <c r="C36" i="15"/>
  <c r="C37" i="15"/>
  <c r="C38" i="15"/>
  <c r="C39" i="15"/>
  <c r="C40" i="15"/>
  <c r="C41" i="15"/>
  <c r="C42" i="15"/>
  <c r="C43" i="15"/>
  <c r="C44" i="15"/>
  <c r="C45" i="15"/>
  <c r="C46" i="15"/>
  <c r="C47" i="15"/>
  <c r="C48" i="15"/>
  <c r="C49" i="15"/>
  <c r="C50" i="15"/>
  <c r="C51" i="15"/>
  <c r="C52" i="15"/>
  <c r="C53" i="15"/>
  <c r="C54" i="15"/>
  <c r="C32" i="15"/>
  <c r="J23" i="16" l="1"/>
  <c r="N23" i="16" s="1"/>
  <c r="K23" i="16"/>
  <c r="J15" i="16"/>
  <c r="N15" i="16" s="1"/>
  <c r="K15" i="16"/>
  <c r="K24" i="16"/>
  <c r="J24" i="16"/>
  <c r="N24" i="16" s="1"/>
  <c r="K20" i="16"/>
  <c r="J20" i="16"/>
  <c r="N20" i="16" s="1"/>
  <c r="K16" i="16"/>
  <c r="J16" i="16"/>
  <c r="N16" i="16" s="1"/>
  <c r="K12" i="16"/>
  <c r="J12" i="16"/>
  <c r="N12" i="16" s="1"/>
  <c r="K8" i="16"/>
  <c r="J8" i="16"/>
  <c r="N8" i="16" s="1"/>
  <c r="J11" i="16"/>
  <c r="N11" i="16" s="1"/>
  <c r="K11" i="16"/>
  <c r="J25" i="16"/>
  <c r="N25" i="16" s="1"/>
  <c r="K25" i="16"/>
  <c r="J21" i="16"/>
  <c r="N21" i="16" s="1"/>
  <c r="K21" i="16"/>
  <c r="J17" i="16"/>
  <c r="N17" i="16" s="1"/>
  <c r="K17" i="16"/>
  <c r="J13" i="16"/>
  <c r="N13" i="16" s="1"/>
  <c r="K13" i="16"/>
  <c r="J9" i="16"/>
  <c r="N9" i="16" s="1"/>
  <c r="K9" i="16"/>
  <c r="J27" i="16"/>
  <c r="N27" i="16" s="1"/>
  <c r="K27" i="16"/>
  <c r="J19" i="16"/>
  <c r="N19" i="16" s="1"/>
  <c r="K19" i="16"/>
  <c r="J7" i="16"/>
  <c r="N7" i="16" s="1"/>
  <c r="K7" i="16"/>
  <c r="K26" i="16"/>
  <c r="J26" i="16"/>
  <c r="N26" i="16" s="1"/>
  <c r="K22" i="16"/>
  <c r="J22" i="16"/>
  <c r="N22" i="16" s="1"/>
  <c r="K18" i="16"/>
  <c r="J18" i="16"/>
  <c r="N18" i="16" s="1"/>
  <c r="K14" i="16"/>
  <c r="J14" i="16"/>
  <c r="N14" i="16" s="1"/>
  <c r="K10" i="16"/>
  <c r="J10" i="16"/>
  <c r="N10" i="16" s="1"/>
  <c r="L6" i="16"/>
  <c r="L28" i="16" s="1"/>
  <c r="M6" i="16"/>
  <c r="M28" i="16" s="1"/>
  <c r="J6" i="16"/>
  <c r="K6" i="16"/>
  <c r="I26" i="15"/>
  <c r="I24" i="15"/>
  <c r="I22" i="15"/>
  <c r="I20" i="15"/>
  <c r="I18" i="15"/>
  <c r="I16" i="15"/>
  <c r="I14" i="15"/>
  <c r="I12" i="15"/>
  <c r="I10" i="15"/>
  <c r="I8" i="15"/>
  <c r="I5" i="15"/>
  <c r="K28" i="16" l="1"/>
  <c r="O6" i="16" s="1"/>
  <c r="Q10" i="16"/>
  <c r="Q14" i="16"/>
  <c r="Q18" i="16"/>
  <c r="Q22" i="16"/>
  <c r="Q26" i="16"/>
  <c r="Q7" i="16"/>
  <c r="Q19" i="16"/>
  <c r="Q27" i="16"/>
  <c r="Q9" i="16"/>
  <c r="Q13" i="16"/>
  <c r="Q17" i="16"/>
  <c r="Q21" i="16"/>
  <c r="Q25" i="16"/>
  <c r="Q8" i="16"/>
  <c r="Q12" i="16"/>
  <c r="Q16" i="16"/>
  <c r="Q20" i="16"/>
  <c r="Q24" i="16"/>
  <c r="Q11" i="16"/>
  <c r="Q15" i="16"/>
  <c r="Q23" i="16"/>
  <c r="Q6" i="16"/>
  <c r="P9" i="16"/>
  <c r="P13" i="16"/>
  <c r="P17" i="16"/>
  <c r="P21" i="16"/>
  <c r="P25" i="16"/>
  <c r="P8" i="16"/>
  <c r="P12" i="16"/>
  <c r="P16" i="16"/>
  <c r="P20" i="16"/>
  <c r="P24" i="16"/>
  <c r="P22" i="16"/>
  <c r="P26" i="16"/>
  <c r="P7" i="16"/>
  <c r="P11" i="16"/>
  <c r="P15" i="16"/>
  <c r="P19" i="16"/>
  <c r="P23" i="16"/>
  <c r="P27" i="16"/>
  <c r="P10" i="16"/>
  <c r="P14" i="16"/>
  <c r="P18" i="16"/>
  <c r="O8" i="16"/>
  <c r="O16" i="16"/>
  <c r="O20" i="16"/>
  <c r="O24" i="16"/>
  <c r="O11" i="16"/>
  <c r="O15" i="16"/>
  <c r="O19" i="16"/>
  <c r="O27" i="16"/>
  <c r="O9" i="16"/>
  <c r="O13" i="16"/>
  <c r="O10" i="16"/>
  <c r="O14" i="16"/>
  <c r="O18" i="16"/>
  <c r="O26" i="16"/>
  <c r="O21" i="16"/>
  <c r="O25" i="16"/>
  <c r="N6" i="16"/>
  <c r="N28" i="16" s="1"/>
  <c r="R6" i="16" s="1"/>
  <c r="P6" i="16"/>
  <c r="O22" i="16" l="1"/>
  <c r="O17" i="16"/>
  <c r="O23" i="16"/>
  <c r="O7" i="16"/>
  <c r="O12" i="16"/>
  <c r="R8" i="16"/>
  <c r="R12" i="16"/>
  <c r="R16" i="16"/>
  <c r="R20" i="16"/>
  <c r="R24" i="16"/>
  <c r="R9" i="16"/>
  <c r="R13" i="16"/>
  <c r="R17" i="16"/>
  <c r="R21" i="16"/>
  <c r="R25" i="16"/>
  <c r="R11" i="16"/>
  <c r="R10" i="16"/>
  <c r="R14" i="16"/>
  <c r="R18" i="16"/>
  <c r="R22" i="16"/>
  <c r="R26" i="16"/>
  <c r="R7" i="16"/>
  <c r="R15" i="16"/>
  <c r="R19" i="16"/>
  <c r="R23" i="16"/>
  <c r="R27" i="16"/>
  <c r="B13" i="13" l="1"/>
  <c r="B14" i="13"/>
  <c r="B15" i="13"/>
  <c r="B16" i="13"/>
  <c r="B17" i="13"/>
  <c r="B18" i="13"/>
  <c r="B19" i="13"/>
  <c r="B20" i="13"/>
  <c r="B21" i="13"/>
  <c r="B22" i="13"/>
  <c r="B12" i="13"/>
  <c r="B15" i="10" l="1"/>
  <c r="B13" i="10"/>
  <c r="B14" i="10" s="1"/>
  <c r="B17" i="10" l="1"/>
  <c r="A8" i="14" s="1"/>
  <c r="B16" i="10"/>
  <c r="A10" i="13" s="1"/>
  <c r="B38" i="10"/>
  <c r="B11" i="10"/>
  <c r="B8" i="14"/>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G47" i="19"/>
  <c r="DF47" i="19"/>
  <c r="DE47" i="19"/>
  <c r="DD47" i="19"/>
  <c r="DD48"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X48" i="19"/>
  <c r="BW47" i="19"/>
  <c r="BV47" i="19"/>
  <c r="BU47" i="19"/>
  <c r="BT47" i="19"/>
  <c r="BS47" i="19"/>
  <c r="BR47" i="19"/>
  <c r="BQ47" i="19"/>
  <c r="BP47" i="19"/>
  <c r="BO47" i="19"/>
  <c r="BN47" i="19"/>
  <c r="BM47" i="19"/>
  <c r="BL47" i="19"/>
  <c r="BK47" i="19"/>
  <c r="BJ47" i="19"/>
  <c r="BI47" i="19"/>
  <c r="BH47" i="19"/>
  <c r="BG47" i="19"/>
  <c r="BF47" i="19"/>
  <c r="AV47" i="19"/>
  <c r="P47" i="19"/>
  <c r="FK46" i="19"/>
  <c r="FK48" i="19"/>
  <c r="FJ46" i="19"/>
  <c r="FI46" i="19"/>
  <c r="FI48" i="19"/>
  <c r="FH46" i="19"/>
  <c r="FH48" i="19"/>
  <c r="FG46" i="19"/>
  <c r="FG48" i="19"/>
  <c r="FF46" i="19"/>
  <c r="FE46" i="19"/>
  <c r="FE48" i="19"/>
  <c r="FD46" i="19"/>
  <c r="FD48" i="19"/>
  <c r="FC46" i="19"/>
  <c r="FC48" i="19"/>
  <c r="FB46" i="19"/>
  <c r="FA46" i="19"/>
  <c r="FA48" i="19"/>
  <c r="EZ46" i="19"/>
  <c r="EZ48" i="19"/>
  <c r="EY46" i="19"/>
  <c r="EY48" i="19"/>
  <c r="EX46" i="19"/>
  <c r="EW46" i="19"/>
  <c r="EW48" i="19"/>
  <c r="EV46" i="19"/>
  <c r="EV48" i="19"/>
  <c r="EU46" i="19"/>
  <c r="EU48" i="19"/>
  <c r="ET46" i="19"/>
  <c r="ES46" i="19"/>
  <c r="ES48" i="19"/>
  <c r="ER46" i="19"/>
  <c r="ER48" i="19"/>
  <c r="EQ46" i="19"/>
  <c r="EQ48" i="19"/>
  <c r="EP46" i="19"/>
  <c r="EO46" i="19"/>
  <c r="EO48" i="19"/>
  <c r="EN46" i="19"/>
  <c r="EN48" i="19"/>
  <c r="EM46" i="19"/>
  <c r="EM48" i="19"/>
  <c r="EL46" i="19"/>
  <c r="EK46" i="19"/>
  <c r="EK48" i="19"/>
  <c r="EJ46" i="19"/>
  <c r="EJ48" i="19"/>
  <c r="EI46" i="19"/>
  <c r="EI48" i="19"/>
  <c r="EH46" i="19"/>
  <c r="EG46" i="19"/>
  <c r="EG48" i="19"/>
  <c r="EF46" i="19"/>
  <c r="EF48" i="19"/>
  <c r="EE46" i="19"/>
  <c r="EE48" i="19"/>
  <c r="ED46" i="19"/>
  <c r="EC46" i="19"/>
  <c r="EC48" i="19"/>
  <c r="EB46" i="19"/>
  <c r="EB48" i="19"/>
  <c r="EA46" i="19"/>
  <c r="EA48" i="19"/>
  <c r="DZ46" i="19"/>
  <c r="DY46" i="19"/>
  <c r="DY48" i="19"/>
  <c r="DX46" i="19"/>
  <c r="DX48" i="19"/>
  <c r="DW46" i="19"/>
  <c r="DW48" i="19"/>
  <c r="DV46" i="19"/>
  <c r="DU46" i="19"/>
  <c r="DU48" i="19"/>
  <c r="DT46" i="19"/>
  <c r="DT48" i="19"/>
  <c r="DS46" i="19"/>
  <c r="DS48" i="19"/>
  <c r="DR46" i="19"/>
  <c r="DQ46" i="19"/>
  <c r="DQ48" i="19"/>
  <c r="DP46" i="19"/>
  <c r="DP48" i="19"/>
  <c r="DO46" i="19"/>
  <c r="DO48" i="19"/>
  <c r="DN46" i="19"/>
  <c r="DM46" i="19"/>
  <c r="DM48" i="19"/>
  <c r="DL46" i="19"/>
  <c r="DL48" i="19"/>
  <c r="DK46" i="19"/>
  <c r="DK48" i="19"/>
  <c r="DJ46" i="19"/>
  <c r="DJ48" i="19"/>
  <c r="DG46" i="19"/>
  <c r="DG48" i="19"/>
  <c r="DF46" i="19"/>
  <c r="DF48" i="19"/>
  <c r="DE46" i="19"/>
  <c r="DE48" i="19"/>
  <c r="DD46" i="19"/>
  <c r="DC46" i="19"/>
  <c r="DC48" i="19"/>
  <c r="DB46" i="19"/>
  <c r="DB48" i="19"/>
  <c r="DA46" i="19"/>
  <c r="DA48" i="19"/>
  <c r="CZ46" i="19"/>
  <c r="CY46" i="19"/>
  <c r="CY48" i="19"/>
  <c r="CX46" i="19"/>
  <c r="CX48" i="19"/>
  <c r="CW46" i="19"/>
  <c r="CW48" i="19"/>
  <c r="CV46" i="19"/>
  <c r="CU46" i="19"/>
  <c r="CU48" i="19"/>
  <c r="CT46" i="19"/>
  <c r="CT48" i="19"/>
  <c r="CS46" i="19"/>
  <c r="CS48" i="19"/>
  <c r="CR46" i="19"/>
  <c r="CR48" i="19"/>
  <c r="CQ46" i="19"/>
  <c r="CQ48" i="19"/>
  <c r="CP46" i="19"/>
  <c r="CP48" i="19"/>
  <c r="CO46" i="19"/>
  <c r="CO48" i="19"/>
  <c r="CN46" i="19"/>
  <c r="CN48" i="19"/>
  <c r="CM46" i="19"/>
  <c r="CM48" i="19"/>
  <c r="CL46" i="19"/>
  <c r="CL48" i="19"/>
  <c r="CK46" i="19"/>
  <c r="CK48" i="19"/>
  <c r="CJ46" i="19"/>
  <c r="CI46" i="19"/>
  <c r="CI48" i="19"/>
  <c r="CH46" i="19"/>
  <c r="CH48" i="19"/>
  <c r="CG46" i="19"/>
  <c r="CG48" i="19"/>
  <c r="CF46" i="19"/>
  <c r="CE46" i="19"/>
  <c r="CE48" i="19"/>
  <c r="CD46" i="19"/>
  <c r="CD48" i="19"/>
  <c r="CC46" i="19"/>
  <c r="CC48" i="19"/>
  <c r="CB46" i="19"/>
  <c r="CB48" i="19"/>
  <c r="CA46" i="19"/>
  <c r="CA48" i="19"/>
  <c r="BZ46" i="19"/>
  <c r="BZ48" i="19"/>
  <c r="BY46" i="19"/>
  <c r="BY48" i="19"/>
  <c r="BX46" i="19"/>
  <c r="BW46" i="19"/>
  <c r="BW48" i="19"/>
  <c r="BV46" i="19"/>
  <c r="BV48" i="19"/>
  <c r="BU46" i="19"/>
  <c r="BU48" i="19"/>
  <c r="BT46" i="19"/>
  <c r="BS46" i="19"/>
  <c r="BS48" i="19"/>
  <c r="BR46" i="19"/>
  <c r="BR48" i="19"/>
  <c r="BQ46" i="19"/>
  <c r="BQ48" i="19"/>
  <c r="BP46" i="19"/>
  <c r="BO46" i="19"/>
  <c r="BO48" i="19"/>
  <c r="BN46" i="19"/>
  <c r="BN48" i="19"/>
  <c r="BM46" i="19"/>
  <c r="BM48" i="19"/>
  <c r="BL46" i="19"/>
  <c r="BL48" i="19"/>
  <c r="BK46" i="19"/>
  <c r="BK48" i="19"/>
  <c r="BJ46" i="19"/>
  <c r="BJ48" i="19"/>
  <c r="BI46" i="19"/>
  <c r="BI48" i="19"/>
  <c r="BH46" i="19"/>
  <c r="BH48" i="19"/>
  <c r="BG46" i="19"/>
  <c r="BG48" i="19"/>
  <c r="BF46" i="19"/>
  <c r="BF48" i="19"/>
  <c r="V46" i="19"/>
  <c r="V48"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B41" i="19"/>
  <c r="BB47" i="19"/>
  <c r="BA41" i="19"/>
  <c r="BA47" i="19"/>
  <c r="AZ41" i="19"/>
  <c r="AZ47" i="19"/>
  <c r="AY41" i="19"/>
  <c r="AX41" i="19"/>
  <c r="AX47" i="19"/>
  <c r="AW41" i="19"/>
  <c r="AW47" i="19"/>
  <c r="AV41" i="19"/>
  <c r="AU41" i="19"/>
  <c r="AT41" i="19"/>
  <c r="AT47" i="19"/>
  <c r="AS41" i="19"/>
  <c r="AS47" i="19"/>
  <c r="AR41" i="19"/>
  <c r="AR47" i="19"/>
  <c r="AQ41" i="19"/>
  <c r="AP41" i="19"/>
  <c r="AP47" i="19"/>
  <c r="AO41" i="19"/>
  <c r="AO47" i="19"/>
  <c r="AN41" i="19"/>
  <c r="AN47" i="19"/>
  <c r="AM41" i="19"/>
  <c r="AL41" i="19"/>
  <c r="AL47" i="19"/>
  <c r="AK41" i="19"/>
  <c r="AK47" i="19"/>
  <c r="AJ41" i="19"/>
  <c r="AJ47" i="19"/>
  <c r="AI41" i="19"/>
  <c r="AH41" i="19"/>
  <c r="AH47" i="19"/>
  <c r="AG41" i="19"/>
  <c r="AG47" i="19"/>
  <c r="AF41" i="19"/>
  <c r="AF47" i="19"/>
  <c r="AE41" i="19"/>
  <c r="AD41" i="19"/>
  <c r="AD47" i="19"/>
  <c r="AC41" i="19"/>
  <c r="AC47" i="19"/>
  <c r="AB41" i="19"/>
  <c r="AB47" i="19"/>
  <c r="AA41" i="19"/>
  <c r="Z41" i="19"/>
  <c r="Z47" i="19"/>
  <c r="Y41" i="19"/>
  <c r="Y47" i="19"/>
  <c r="X41" i="19"/>
  <c r="X47" i="19"/>
  <c r="W41" i="19"/>
  <c r="V41" i="19"/>
  <c r="V47" i="19"/>
  <c r="U41" i="19"/>
  <c r="U47" i="19"/>
  <c r="T41" i="19"/>
  <c r="T47" i="19"/>
  <c r="S41" i="19"/>
  <c r="R41" i="19"/>
  <c r="R47" i="19"/>
  <c r="Q41" i="19"/>
  <c r="Q47" i="19"/>
  <c r="P41" i="19"/>
  <c r="O41" i="19"/>
  <c r="N41" i="19"/>
  <c r="N47" i="19"/>
  <c r="M41" i="19"/>
  <c r="M47" i="19"/>
  <c r="L41" i="19"/>
  <c r="L47" i="19"/>
  <c r="K41" i="19"/>
  <c r="J41" i="19"/>
  <c r="J47" i="19"/>
  <c r="I41" i="19"/>
  <c r="I47" i="19"/>
  <c r="H41" i="19"/>
  <c r="H47" i="19"/>
  <c r="G41" i="19"/>
  <c r="F41" i="19"/>
  <c r="F47" i="19"/>
  <c r="E41" i="19"/>
  <c r="E47" i="19"/>
  <c r="D41" i="19"/>
  <c r="D47" i="19"/>
  <c r="C41" i="19"/>
  <c r="B41" i="19"/>
  <c r="B47"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C46" i="19"/>
  <c r="BB22" i="19"/>
  <c r="BA22" i="19"/>
  <c r="AZ22" i="19"/>
  <c r="AY22" i="19"/>
  <c r="AY46" i="19"/>
  <c r="AX22" i="19"/>
  <c r="AW22" i="19"/>
  <c r="AV22" i="19"/>
  <c r="AU22" i="19"/>
  <c r="AU46" i="19"/>
  <c r="AT22" i="19"/>
  <c r="AS22" i="19"/>
  <c r="AR22" i="19"/>
  <c r="AQ22" i="19"/>
  <c r="AQ46" i="19"/>
  <c r="AP22" i="19"/>
  <c r="AO22" i="19"/>
  <c r="AN22" i="19"/>
  <c r="AM22" i="19"/>
  <c r="AM46" i="19"/>
  <c r="AL22" i="19"/>
  <c r="AK22" i="19"/>
  <c r="AJ22" i="19"/>
  <c r="AI22" i="19"/>
  <c r="AI46" i="19"/>
  <c r="AH22" i="19"/>
  <c r="AG22" i="19"/>
  <c r="AF22" i="19"/>
  <c r="AE22" i="19"/>
  <c r="AE46" i="19"/>
  <c r="AD22" i="19"/>
  <c r="AC22" i="19"/>
  <c r="AB22" i="19"/>
  <c r="AA22" i="19"/>
  <c r="AA46" i="19"/>
  <c r="Z22" i="19"/>
  <c r="Y22" i="19"/>
  <c r="X22" i="19"/>
  <c r="W22" i="19"/>
  <c r="W46" i="19"/>
  <c r="V22" i="19"/>
  <c r="U22" i="19"/>
  <c r="T22" i="19"/>
  <c r="S22" i="19"/>
  <c r="S46" i="19"/>
  <c r="R22" i="19"/>
  <c r="Q22" i="19"/>
  <c r="P22" i="19"/>
  <c r="O22" i="19"/>
  <c r="O46" i="19"/>
  <c r="N22" i="19"/>
  <c r="M22" i="19"/>
  <c r="L22" i="19"/>
  <c r="K22" i="19"/>
  <c r="K46" i="19"/>
  <c r="J22" i="19"/>
  <c r="I22" i="19"/>
  <c r="H22" i="19"/>
  <c r="G22" i="19"/>
  <c r="G46" i="19"/>
  <c r="F22" i="19"/>
  <c r="E22" i="19"/>
  <c r="D22" i="19"/>
  <c r="C22" i="19"/>
  <c r="C46" i="19"/>
  <c r="B22"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B19" i="19"/>
  <c r="BB46" i="19"/>
  <c r="BB48" i="19"/>
  <c r="BA19" i="19"/>
  <c r="BA46" i="19"/>
  <c r="BA48" i="19"/>
  <c r="AZ19" i="19"/>
  <c r="AY19" i="19"/>
  <c r="AX19" i="19"/>
  <c r="AW19" i="19"/>
  <c r="AW46" i="19"/>
  <c r="AW48" i="19"/>
  <c r="AV19" i="19"/>
  <c r="AU19" i="19"/>
  <c r="AT19" i="19"/>
  <c r="AS19" i="19"/>
  <c r="AS46" i="19"/>
  <c r="AS48" i="19"/>
  <c r="AR19" i="19"/>
  <c r="AQ19" i="19"/>
  <c r="AP19" i="19"/>
  <c r="AO19" i="19"/>
  <c r="AO46" i="19"/>
  <c r="AO48" i="19"/>
  <c r="AN19" i="19"/>
  <c r="AM19" i="19"/>
  <c r="AL19" i="19"/>
  <c r="AL46" i="19"/>
  <c r="AL48" i="19"/>
  <c r="AK19" i="19"/>
  <c r="AK46" i="19"/>
  <c r="AK48" i="19"/>
  <c r="AJ19" i="19"/>
  <c r="AI19" i="19"/>
  <c r="AH19" i="19"/>
  <c r="AG19" i="19"/>
  <c r="AG46" i="19"/>
  <c r="AG48" i="19"/>
  <c r="AF19" i="19"/>
  <c r="AE19" i="19"/>
  <c r="AD19" i="19"/>
  <c r="AC19" i="19"/>
  <c r="AC46" i="19"/>
  <c r="AC48" i="19"/>
  <c r="AB19" i="19"/>
  <c r="AA19" i="19"/>
  <c r="Z19" i="19"/>
  <c r="Y19" i="19"/>
  <c r="Y46" i="19"/>
  <c r="Y48" i="19"/>
  <c r="X19" i="19"/>
  <c r="W19" i="19"/>
  <c r="V19" i="19"/>
  <c r="U19" i="19"/>
  <c r="U46" i="19"/>
  <c r="U48" i="19"/>
  <c r="B69" i="19"/>
  <c r="T19" i="19"/>
  <c r="S19" i="19"/>
  <c r="R19" i="19"/>
  <c r="Q19" i="19"/>
  <c r="Q46" i="19"/>
  <c r="Q48" i="19"/>
  <c r="P19" i="19"/>
  <c r="O19" i="19"/>
  <c r="N19" i="19"/>
  <c r="M19" i="19"/>
  <c r="M46" i="19"/>
  <c r="M48" i="19"/>
  <c r="B61" i="19"/>
  <c r="L19" i="19"/>
  <c r="K19" i="19"/>
  <c r="J19" i="19"/>
  <c r="I19" i="19"/>
  <c r="I46" i="19"/>
  <c r="I48" i="19"/>
  <c r="H19" i="19"/>
  <c r="G19" i="19"/>
  <c r="F19" i="19"/>
  <c r="F46" i="19"/>
  <c r="F48" i="19"/>
  <c r="E19" i="19"/>
  <c r="E46" i="19"/>
  <c r="E48" i="19"/>
  <c r="D19" i="19"/>
  <c r="C19" i="19"/>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34" i="13"/>
  <c r="D19" i="14"/>
  <c r="D20" i="14"/>
  <c r="D21" i="14"/>
  <c r="D22" i="14"/>
  <c r="D23" i="14"/>
  <c r="D24" i="14"/>
  <c r="D25" i="14"/>
  <c r="D26" i="14"/>
  <c r="D27" i="14"/>
  <c r="D28" i="14"/>
  <c r="D29" i="14"/>
  <c r="D30" i="14"/>
  <c r="D31" i="14"/>
  <c r="D32" i="14"/>
  <c r="D33" i="14"/>
  <c r="D34" i="14"/>
  <c r="D35" i="14"/>
  <c r="D36" i="14"/>
  <c r="D37" i="14"/>
  <c r="D38" i="14"/>
  <c r="D39" i="14"/>
  <c r="D40" i="14"/>
  <c r="D18" i="14"/>
  <c r="C19" i="14"/>
  <c r="C20" i="14"/>
  <c r="C21" i="14"/>
  <c r="C22" i="14"/>
  <c r="C23" i="14"/>
  <c r="C24" i="14"/>
  <c r="C25" i="14"/>
  <c r="C26" i="14"/>
  <c r="C27" i="14"/>
  <c r="C28" i="14"/>
  <c r="C29" i="14"/>
  <c r="C30" i="14"/>
  <c r="C31" i="14"/>
  <c r="C32" i="14"/>
  <c r="C33" i="14"/>
  <c r="C34" i="14"/>
  <c r="C35" i="14"/>
  <c r="C36" i="14"/>
  <c r="C37" i="14"/>
  <c r="C38" i="14"/>
  <c r="C39" i="14"/>
  <c r="C40" i="14"/>
  <c r="C18" i="14"/>
  <c r="L35" i="13"/>
  <c r="L36" i="13"/>
  <c r="L37" i="13"/>
  <c r="L38" i="13"/>
  <c r="L39" i="13"/>
  <c r="L40" i="13"/>
  <c r="L41" i="13"/>
  <c r="L42" i="13"/>
  <c r="L43" i="13"/>
  <c r="L44" i="13"/>
  <c r="L45" i="13"/>
  <c r="L46" i="13"/>
  <c r="L47" i="13"/>
  <c r="L48" i="13"/>
  <c r="L49" i="13"/>
  <c r="L50" i="13"/>
  <c r="L51" i="13"/>
  <c r="L52" i="13"/>
  <c r="L53" i="13"/>
  <c r="L54" i="13"/>
  <c r="L55" i="13"/>
  <c r="L56" i="13"/>
  <c r="L34" i="13"/>
  <c r="J35" i="13"/>
  <c r="J36" i="13"/>
  <c r="J37" i="13"/>
  <c r="J38" i="13"/>
  <c r="J39" i="13"/>
  <c r="J40" i="13"/>
  <c r="J41" i="13"/>
  <c r="J42" i="13"/>
  <c r="J43" i="13"/>
  <c r="J44" i="13"/>
  <c r="J45" i="13"/>
  <c r="J46" i="13"/>
  <c r="J47" i="13"/>
  <c r="J48" i="13"/>
  <c r="J49" i="13"/>
  <c r="J50" i="13"/>
  <c r="J51" i="13"/>
  <c r="J52" i="13"/>
  <c r="J53" i="13"/>
  <c r="J54" i="13"/>
  <c r="J55" i="13"/>
  <c r="J56" i="13"/>
  <c r="J34" i="13"/>
  <c r="I35" i="13"/>
  <c r="I36" i="13"/>
  <c r="I37" i="13"/>
  <c r="I38" i="13"/>
  <c r="I39" i="13"/>
  <c r="I40" i="13"/>
  <c r="I41" i="13"/>
  <c r="I42" i="13"/>
  <c r="I43" i="13"/>
  <c r="I44" i="13"/>
  <c r="I45" i="13"/>
  <c r="I46" i="13"/>
  <c r="I47" i="13"/>
  <c r="I48" i="13"/>
  <c r="I49" i="13"/>
  <c r="I50" i="13"/>
  <c r="I51" i="13"/>
  <c r="I52" i="13"/>
  <c r="I53" i="13"/>
  <c r="I54" i="13"/>
  <c r="I55" i="13"/>
  <c r="I56" i="13"/>
  <c r="I34" i="13"/>
  <c r="H35" i="13"/>
  <c r="H36" i="13"/>
  <c r="H37" i="13"/>
  <c r="H38" i="13"/>
  <c r="H39" i="13"/>
  <c r="H40" i="13"/>
  <c r="H41" i="13"/>
  <c r="H42" i="13"/>
  <c r="H43" i="13"/>
  <c r="H44" i="13"/>
  <c r="H45" i="13"/>
  <c r="H46" i="13"/>
  <c r="H47" i="13"/>
  <c r="H48" i="13"/>
  <c r="H49" i="13"/>
  <c r="H50" i="13"/>
  <c r="H51" i="13"/>
  <c r="H52" i="13"/>
  <c r="H53" i="13"/>
  <c r="H54" i="13"/>
  <c r="H55" i="13"/>
  <c r="H56" i="13"/>
  <c r="H34" i="13"/>
  <c r="G35" i="13"/>
  <c r="G36" i="13"/>
  <c r="G37" i="13"/>
  <c r="G38" i="13"/>
  <c r="G39" i="13"/>
  <c r="G40" i="13"/>
  <c r="G41" i="13"/>
  <c r="G42" i="13"/>
  <c r="G43" i="13"/>
  <c r="G44" i="13"/>
  <c r="G45" i="13"/>
  <c r="G46" i="13"/>
  <c r="G47" i="13"/>
  <c r="G48" i="13"/>
  <c r="G49" i="13"/>
  <c r="G50" i="13"/>
  <c r="G51" i="13"/>
  <c r="G52" i="13"/>
  <c r="G53" i="13"/>
  <c r="G54" i="13"/>
  <c r="G55" i="13"/>
  <c r="G56" i="13"/>
  <c r="G34" i="13"/>
  <c r="F35" i="13"/>
  <c r="F36" i="13"/>
  <c r="F37" i="13"/>
  <c r="F38" i="13"/>
  <c r="F39" i="13"/>
  <c r="F40" i="13"/>
  <c r="F41" i="13"/>
  <c r="F42" i="13"/>
  <c r="F43" i="13"/>
  <c r="F44" i="13"/>
  <c r="F45" i="13"/>
  <c r="F46" i="13"/>
  <c r="F47" i="13"/>
  <c r="F48" i="13"/>
  <c r="F49" i="13"/>
  <c r="F50" i="13"/>
  <c r="F51" i="13"/>
  <c r="F52" i="13"/>
  <c r="F53" i="13"/>
  <c r="F54" i="13"/>
  <c r="F55" i="13"/>
  <c r="F56" i="13"/>
  <c r="E35" i="13"/>
  <c r="E36" i="13"/>
  <c r="E37" i="13"/>
  <c r="E38" i="13"/>
  <c r="E39" i="13"/>
  <c r="E40" i="13"/>
  <c r="E41" i="13"/>
  <c r="E42" i="13"/>
  <c r="E43" i="13"/>
  <c r="E44" i="13"/>
  <c r="E45" i="13"/>
  <c r="E46" i="13"/>
  <c r="E47" i="13"/>
  <c r="E48" i="13"/>
  <c r="E49" i="13"/>
  <c r="E50" i="13"/>
  <c r="E51" i="13"/>
  <c r="E52" i="13"/>
  <c r="E53" i="13"/>
  <c r="E54" i="13"/>
  <c r="E55" i="13"/>
  <c r="E56" i="13"/>
  <c r="E34" i="13"/>
  <c r="D35" i="13"/>
  <c r="D36" i="13"/>
  <c r="D37" i="13"/>
  <c r="D38" i="13"/>
  <c r="D39" i="13"/>
  <c r="D40" i="13"/>
  <c r="D41" i="13"/>
  <c r="D42" i="13"/>
  <c r="D43" i="13"/>
  <c r="D44" i="13"/>
  <c r="D45" i="13"/>
  <c r="D46" i="13"/>
  <c r="D47" i="13"/>
  <c r="D48" i="13"/>
  <c r="D49" i="13"/>
  <c r="D50" i="13"/>
  <c r="D51" i="13"/>
  <c r="D52" i="13"/>
  <c r="D53" i="13"/>
  <c r="D54" i="13"/>
  <c r="D55" i="13"/>
  <c r="D56" i="13"/>
  <c r="D34" i="13"/>
  <c r="C35" i="13"/>
  <c r="C36" i="13"/>
  <c r="C37" i="13"/>
  <c r="C38" i="13"/>
  <c r="C39" i="13"/>
  <c r="C40" i="13"/>
  <c r="C41" i="13"/>
  <c r="C42" i="13"/>
  <c r="C43" i="13"/>
  <c r="C44" i="13"/>
  <c r="C45" i="13"/>
  <c r="C46" i="13"/>
  <c r="C47" i="13"/>
  <c r="C48" i="13"/>
  <c r="C49" i="13"/>
  <c r="C50" i="13"/>
  <c r="C51" i="13"/>
  <c r="C52" i="13"/>
  <c r="C53" i="13"/>
  <c r="C54" i="13"/>
  <c r="C55" i="13"/>
  <c r="C56" i="13"/>
  <c r="C34" i="13"/>
  <c r="C47" i="19"/>
  <c r="C48" i="19"/>
  <c r="G47" i="19"/>
  <c r="K47" i="19"/>
  <c r="O47" i="19"/>
  <c r="S47" i="19"/>
  <c r="S48" i="19"/>
  <c r="B55" i="19"/>
  <c r="W47" i="19"/>
  <c r="AA47" i="19"/>
  <c r="AE47" i="19"/>
  <c r="AI47" i="19"/>
  <c r="AI48" i="19"/>
  <c r="AM47" i="19"/>
  <c r="AQ47" i="19"/>
  <c r="AU47" i="19"/>
  <c r="AU48" i="19"/>
  <c r="AY47" i="19"/>
  <c r="BC47" i="19"/>
  <c r="BC48" i="19"/>
  <c r="O48" i="19"/>
  <c r="W48" i="19"/>
  <c r="AM48" i="19"/>
  <c r="D46" i="19"/>
  <c r="D48" i="19"/>
  <c r="H46" i="19"/>
  <c r="H48" i="19"/>
  <c r="B56" i="19"/>
  <c r="L46" i="19"/>
  <c r="P46" i="19"/>
  <c r="P48" i="19"/>
  <c r="T46" i="19"/>
  <c r="T48" i="19"/>
  <c r="B68" i="19"/>
  <c r="X46" i="19"/>
  <c r="AB46" i="19"/>
  <c r="AF46" i="19"/>
  <c r="AF48" i="19"/>
  <c r="AJ46" i="19"/>
  <c r="AJ48" i="19"/>
  <c r="AN46" i="19"/>
  <c r="AN48" i="19"/>
  <c r="AR46" i="19"/>
  <c r="AV46" i="19"/>
  <c r="AZ46" i="19"/>
  <c r="AZ48" i="19"/>
  <c r="B46" i="19"/>
  <c r="B48" i="19"/>
  <c r="J46" i="19"/>
  <c r="J48" i="19"/>
  <c r="N46" i="19"/>
  <c r="N48" i="19"/>
  <c r="B66" i="19"/>
  <c r="R46" i="19"/>
  <c r="R48" i="19"/>
  <c r="Z46" i="19"/>
  <c r="Z48" i="19"/>
  <c r="AD46" i="19"/>
  <c r="AD48" i="19"/>
  <c r="AH46" i="19"/>
  <c r="AH48" i="19"/>
  <c r="AP46" i="19"/>
  <c r="AP48" i="19"/>
  <c r="AT46" i="19"/>
  <c r="AT48" i="19"/>
  <c r="AX46" i="19"/>
  <c r="AX48" i="19"/>
  <c r="K48" i="19"/>
  <c r="AE48" i="19"/>
  <c r="AY48" i="19"/>
  <c r="G48" i="19"/>
  <c r="AA48" i="19"/>
  <c r="AQ48" i="19"/>
  <c r="BP48" i="19"/>
  <c r="BT48" i="19"/>
  <c r="CF48" i="19"/>
  <c r="CJ48" i="19"/>
  <c r="CV48" i="19"/>
  <c r="CZ48" i="19"/>
  <c r="DN48" i="19"/>
  <c r="DR48" i="19"/>
  <c r="DV48" i="19"/>
  <c r="DZ48" i="19"/>
  <c r="ED48" i="19"/>
  <c r="EH48" i="19"/>
  <c r="EL48" i="19"/>
  <c r="EP48" i="19"/>
  <c r="ET48" i="19"/>
  <c r="EX48" i="19"/>
  <c r="FB48" i="19"/>
  <c r="FF48" i="19"/>
  <c r="FJ48" i="19"/>
  <c r="B62" i="19"/>
  <c r="B63" i="19"/>
  <c r="B57" i="19"/>
  <c r="L48" i="19"/>
  <c r="X48" i="19"/>
  <c r="AB48" i="19"/>
  <c r="AR48" i="19"/>
  <c r="AV48" i="19"/>
  <c r="B58" i="19"/>
  <c r="C56" i="19"/>
  <c r="C55" i="19"/>
  <c r="C57" i="19"/>
  <c r="C58" i="19"/>
  <c r="E18" i="14"/>
  <c r="E33" i="14"/>
  <c r="E40" i="14"/>
  <c r="E22" i="14"/>
  <c r="E28" i="14"/>
  <c r="E29" i="14"/>
  <c r="E39" i="14"/>
  <c r="E26" i="14"/>
  <c r="E32" i="14"/>
  <c r="E38" i="14"/>
  <c r="E37" i="14"/>
  <c r="E21" i="14"/>
  <c r="E35" i="14"/>
  <c r="E19" i="14"/>
  <c r="E25" i="14"/>
  <c r="E30" i="14"/>
  <c r="E36" i="14"/>
  <c r="E20" i="14"/>
  <c r="E31" i="14"/>
  <c r="E34" i="14"/>
  <c r="E24" i="14"/>
  <c r="E23" i="14"/>
  <c r="E27" i="14" l="1"/>
  <c r="D29" i="13"/>
  <c r="D30" i="13" s="1"/>
  <c r="D61" i="13" s="1"/>
  <c r="D88" i="13" s="1"/>
  <c r="B23" i="13"/>
  <c r="C10" i="13" s="1"/>
  <c r="J29" i="13"/>
  <c r="J30" i="13" s="1"/>
  <c r="J62" i="13" s="1"/>
  <c r="J89" i="13" s="1"/>
  <c r="I29" i="13"/>
  <c r="I30" i="13" s="1"/>
  <c r="I70" i="13" s="1"/>
  <c r="I97" i="13" s="1"/>
  <c r="B22" i="10"/>
  <c r="B24" i="10" s="1"/>
  <c r="C13" i="14"/>
  <c r="C14" i="14" s="1"/>
  <c r="C8" i="14"/>
  <c r="D13" i="14"/>
  <c r="D14" i="14" s="1"/>
  <c r="B13" i="14"/>
  <c r="D78" i="13"/>
  <c r="D105" i="13" s="1"/>
  <c r="F29" i="13"/>
  <c r="F30" i="13" s="1"/>
  <c r="B29" i="13"/>
  <c r="L29" i="13"/>
  <c r="L30" i="13" s="1"/>
  <c r="H29" i="13"/>
  <c r="H30" i="13" s="1"/>
  <c r="E29" i="13"/>
  <c r="E30" i="13" s="1"/>
  <c r="C29" i="13"/>
  <c r="K29" i="13"/>
  <c r="K30" i="13" s="1"/>
  <c r="G29" i="13"/>
  <c r="G30" i="13" s="1"/>
  <c r="I77" i="13" l="1"/>
  <c r="I104" i="13" s="1"/>
  <c r="I61" i="13"/>
  <c r="I88" i="13" s="1"/>
  <c r="I67" i="13"/>
  <c r="I94" i="13" s="1"/>
  <c r="I69" i="13"/>
  <c r="I96" i="13" s="1"/>
  <c r="I74" i="13"/>
  <c r="I101" i="13" s="1"/>
  <c r="I75" i="13"/>
  <c r="I102" i="13" s="1"/>
  <c r="I80" i="13"/>
  <c r="I107" i="13" s="1"/>
  <c r="I76" i="13"/>
  <c r="I103" i="13" s="1"/>
  <c r="I62" i="13"/>
  <c r="I89" i="13" s="1"/>
  <c r="I73" i="13"/>
  <c r="I100" i="13" s="1"/>
  <c r="D67" i="13"/>
  <c r="D94" i="13" s="1"/>
  <c r="D81" i="13"/>
  <c r="D108" i="13" s="1"/>
  <c r="D64" i="13"/>
  <c r="D91" i="13" s="1"/>
  <c r="D75" i="13"/>
  <c r="D102" i="13" s="1"/>
  <c r="D79" i="13"/>
  <c r="D106" i="13" s="1"/>
  <c r="D71" i="13"/>
  <c r="D98" i="13" s="1"/>
  <c r="D63" i="13"/>
  <c r="D90" i="13" s="1"/>
  <c r="D72" i="13"/>
  <c r="D99" i="13" s="1"/>
  <c r="D68" i="13"/>
  <c r="D95" i="13" s="1"/>
  <c r="D80" i="13"/>
  <c r="D107" i="13" s="1"/>
  <c r="D76" i="13"/>
  <c r="D103" i="13" s="1"/>
  <c r="I60" i="13"/>
  <c r="I87" i="13" s="1"/>
  <c r="I81" i="13"/>
  <c r="I108" i="13" s="1"/>
  <c r="D69" i="13"/>
  <c r="D96" i="13" s="1"/>
  <c r="D77" i="13"/>
  <c r="D104" i="13" s="1"/>
  <c r="D73" i="13"/>
  <c r="D100" i="13" s="1"/>
  <c r="D62" i="13"/>
  <c r="D89" i="13" s="1"/>
  <c r="D70" i="13"/>
  <c r="D97" i="13" s="1"/>
  <c r="D74" i="13"/>
  <c r="D101" i="13" s="1"/>
  <c r="D60" i="13"/>
  <c r="D87" i="13" s="1"/>
  <c r="D66" i="13"/>
  <c r="D93" i="13" s="1"/>
  <c r="D65" i="13"/>
  <c r="D92" i="13" s="1"/>
  <c r="J66" i="13"/>
  <c r="J93" i="13" s="1"/>
  <c r="J60" i="13"/>
  <c r="J87" i="13" s="1"/>
  <c r="J72" i="13"/>
  <c r="J99" i="13" s="1"/>
  <c r="J63" i="13"/>
  <c r="J90" i="13" s="1"/>
  <c r="J70" i="13"/>
  <c r="J97" i="13" s="1"/>
  <c r="J80" i="13"/>
  <c r="J107" i="13" s="1"/>
  <c r="J77" i="13"/>
  <c r="J104" i="13" s="1"/>
  <c r="J76" i="13"/>
  <c r="J103" i="13" s="1"/>
  <c r="J73" i="13"/>
  <c r="J100" i="13" s="1"/>
  <c r="J61" i="13"/>
  <c r="J88" i="13" s="1"/>
  <c r="J79" i="13"/>
  <c r="J106" i="13" s="1"/>
  <c r="J81" i="13"/>
  <c r="J108" i="13" s="1"/>
  <c r="J78" i="13"/>
  <c r="J105" i="13" s="1"/>
  <c r="J71" i="13"/>
  <c r="J98" i="13" s="1"/>
  <c r="J65" i="13"/>
  <c r="J92" i="13" s="1"/>
  <c r="J74" i="13"/>
  <c r="J101" i="13" s="1"/>
  <c r="J64" i="13"/>
  <c r="J91" i="13" s="1"/>
  <c r="J75" i="13"/>
  <c r="J102" i="13" s="1"/>
  <c r="J67" i="13"/>
  <c r="J94" i="13" s="1"/>
  <c r="J68" i="13"/>
  <c r="J95" i="13" s="1"/>
  <c r="J69" i="13"/>
  <c r="J96" i="13" s="1"/>
  <c r="I65" i="13"/>
  <c r="I92" i="13" s="1"/>
  <c r="I68" i="13"/>
  <c r="I95" i="13" s="1"/>
  <c r="I64" i="13"/>
  <c r="I91" i="13" s="1"/>
  <c r="I71" i="13"/>
  <c r="I98" i="13" s="1"/>
  <c r="I79" i="13"/>
  <c r="I106" i="13" s="1"/>
  <c r="I63" i="13"/>
  <c r="I90" i="13" s="1"/>
  <c r="I78" i="13"/>
  <c r="I105" i="13" s="1"/>
  <c r="I66" i="13"/>
  <c r="I93" i="13" s="1"/>
  <c r="I72" i="13"/>
  <c r="I99" i="13" s="1"/>
  <c r="D52" i="14"/>
  <c r="D79" i="14" s="1"/>
  <c r="D60" i="14"/>
  <c r="D87" i="14" s="1"/>
  <c r="D45" i="14"/>
  <c r="D72" i="14" s="1"/>
  <c r="D53" i="14"/>
  <c r="D80" i="14" s="1"/>
  <c r="D61" i="14"/>
  <c r="D88" i="14" s="1"/>
  <c r="D50" i="14"/>
  <c r="D77" i="14" s="1"/>
  <c r="D66" i="14"/>
  <c r="D54" i="14"/>
  <c r="D81" i="14" s="1"/>
  <c r="D51" i="14"/>
  <c r="D78" i="14" s="1"/>
  <c r="D44" i="14"/>
  <c r="D71" i="14" s="1"/>
  <c r="D62" i="14"/>
  <c r="D89" i="14" s="1"/>
  <c r="D63" i="14"/>
  <c r="D90" i="14" s="1"/>
  <c r="D48" i="14"/>
  <c r="D75" i="14" s="1"/>
  <c r="D56" i="14"/>
  <c r="D83" i="14" s="1"/>
  <c r="D64" i="14"/>
  <c r="D91" i="14" s="1"/>
  <c r="D49" i="14"/>
  <c r="D76" i="14" s="1"/>
  <c r="D57" i="14"/>
  <c r="D84" i="14" s="1"/>
  <c r="D65" i="14"/>
  <c r="D92" i="14" s="1"/>
  <c r="D58" i="14"/>
  <c r="D85" i="14" s="1"/>
  <c r="D55" i="14"/>
  <c r="D82" i="14" s="1"/>
  <c r="D59" i="14"/>
  <c r="D86" i="14" s="1"/>
  <c r="D46" i="14"/>
  <c r="D73" i="14" s="1"/>
  <c r="D47" i="14"/>
  <c r="D74" i="14" s="1"/>
  <c r="B14" i="14"/>
  <c r="E13" i="14"/>
  <c r="E62" i="14"/>
  <c r="E89" i="14" s="1"/>
  <c r="E65" i="14"/>
  <c r="E92" i="14" s="1"/>
  <c r="E52" i="14"/>
  <c r="E79" i="14" s="1"/>
  <c r="E46" i="14"/>
  <c r="E73" i="14" s="1"/>
  <c r="E57" i="14"/>
  <c r="E84" i="14" s="1"/>
  <c r="E60" i="14"/>
  <c r="E87" i="14" s="1"/>
  <c r="E44" i="14"/>
  <c r="E71" i="14" s="1"/>
  <c r="E50" i="14"/>
  <c r="E77" i="14" s="1"/>
  <c r="E49" i="14"/>
  <c r="E76" i="14" s="1"/>
  <c r="E59" i="14"/>
  <c r="E86" i="14" s="1"/>
  <c r="E54" i="14"/>
  <c r="E81" i="14" s="1"/>
  <c r="E66" i="14"/>
  <c r="E53" i="14"/>
  <c r="E80" i="14" s="1"/>
  <c r="E64" i="14"/>
  <c r="E91" i="14" s="1"/>
  <c r="E63" i="14"/>
  <c r="E90" i="14" s="1"/>
  <c r="E47" i="14"/>
  <c r="E74" i="14" s="1"/>
  <c r="E61" i="14"/>
  <c r="E88" i="14" s="1"/>
  <c r="E45" i="14"/>
  <c r="E72" i="14" s="1"/>
  <c r="E51" i="14"/>
  <c r="E78" i="14" s="1"/>
  <c r="E56" i="14"/>
  <c r="E83" i="14" s="1"/>
  <c r="E55" i="14"/>
  <c r="E82" i="14" s="1"/>
  <c r="E48" i="14"/>
  <c r="E75" i="14" s="1"/>
  <c r="E58" i="14"/>
  <c r="E85" i="14" s="1"/>
  <c r="F72" i="13"/>
  <c r="F99" i="13" s="1"/>
  <c r="F76" i="13"/>
  <c r="F103" i="13" s="1"/>
  <c r="F79" i="13"/>
  <c r="F106" i="13" s="1"/>
  <c r="F71" i="13"/>
  <c r="F98" i="13" s="1"/>
  <c r="F70" i="13"/>
  <c r="F97" i="13" s="1"/>
  <c r="F67" i="13"/>
  <c r="F94" i="13" s="1"/>
  <c r="F62" i="13"/>
  <c r="F89" i="13" s="1"/>
  <c r="F68" i="13"/>
  <c r="F95" i="13" s="1"/>
  <c r="F65" i="13"/>
  <c r="F92" i="13" s="1"/>
  <c r="F60" i="13"/>
  <c r="F87" i="13" s="1"/>
  <c r="F80" i="13"/>
  <c r="F107" i="13" s="1"/>
  <c r="F64" i="13"/>
  <c r="F91" i="13" s="1"/>
  <c r="F63" i="13"/>
  <c r="F90" i="13" s="1"/>
  <c r="F61" i="13"/>
  <c r="F88" i="13" s="1"/>
  <c r="F69" i="13"/>
  <c r="F96" i="13" s="1"/>
  <c r="F75" i="13"/>
  <c r="F102" i="13" s="1"/>
  <c r="F73" i="13"/>
  <c r="F100" i="13" s="1"/>
  <c r="F77" i="13"/>
  <c r="F104" i="13" s="1"/>
  <c r="F81" i="13"/>
  <c r="F108" i="13" s="1"/>
  <c r="F78" i="13"/>
  <c r="F105" i="13" s="1"/>
  <c r="F74" i="13"/>
  <c r="F101" i="13" s="1"/>
  <c r="F66" i="13"/>
  <c r="F93" i="13" s="1"/>
  <c r="G63" i="13"/>
  <c r="G90" i="13" s="1"/>
  <c r="G70" i="13"/>
  <c r="G97" i="13" s="1"/>
  <c r="G68" i="13"/>
  <c r="G95" i="13" s="1"/>
  <c r="G65" i="13"/>
  <c r="G92" i="13" s="1"/>
  <c r="G81" i="13"/>
  <c r="G108" i="13" s="1"/>
  <c r="G67" i="13"/>
  <c r="G94" i="13" s="1"/>
  <c r="G72" i="13"/>
  <c r="G99" i="13" s="1"/>
  <c r="G61" i="13"/>
  <c r="G88" i="13" s="1"/>
  <c r="G60" i="13"/>
  <c r="G87" i="13" s="1"/>
  <c r="G79" i="13"/>
  <c r="G106" i="13" s="1"/>
  <c r="G76" i="13"/>
  <c r="G103" i="13" s="1"/>
  <c r="G74" i="13"/>
  <c r="G101" i="13" s="1"/>
  <c r="G71" i="13"/>
  <c r="G98" i="13" s="1"/>
  <c r="G78" i="13"/>
  <c r="G105" i="13" s="1"/>
  <c r="G62" i="13"/>
  <c r="G89" i="13" s="1"/>
  <c r="G77" i="13"/>
  <c r="G104" i="13" s="1"/>
  <c r="G66" i="13"/>
  <c r="G93" i="13" s="1"/>
  <c r="G80" i="13"/>
  <c r="G107" i="13" s="1"/>
  <c r="G69" i="13"/>
  <c r="G96" i="13" s="1"/>
  <c r="G75" i="13"/>
  <c r="G102" i="13" s="1"/>
  <c r="G73" i="13"/>
  <c r="G100" i="13" s="1"/>
  <c r="G64" i="13"/>
  <c r="G91" i="13" s="1"/>
  <c r="H64" i="13"/>
  <c r="H91" i="13" s="1"/>
  <c r="H62" i="13"/>
  <c r="H89" i="13" s="1"/>
  <c r="H70" i="13"/>
  <c r="H97" i="13" s="1"/>
  <c r="H66" i="13"/>
  <c r="H93" i="13" s="1"/>
  <c r="H65" i="13"/>
  <c r="H92" i="13" s="1"/>
  <c r="H81" i="13"/>
  <c r="H108" i="13" s="1"/>
  <c r="H73" i="13"/>
  <c r="H100" i="13" s="1"/>
  <c r="H74" i="13"/>
  <c r="H101" i="13" s="1"/>
  <c r="H71" i="13"/>
  <c r="H98" i="13" s="1"/>
  <c r="H72" i="13"/>
  <c r="H99" i="13" s="1"/>
  <c r="H63" i="13"/>
  <c r="H90" i="13" s="1"/>
  <c r="H67" i="13"/>
  <c r="H94" i="13" s="1"/>
  <c r="H77" i="13"/>
  <c r="H104" i="13" s="1"/>
  <c r="H69" i="13"/>
  <c r="H96" i="13" s="1"/>
  <c r="H68" i="13"/>
  <c r="H95" i="13" s="1"/>
  <c r="H60" i="13"/>
  <c r="H87" i="13" s="1"/>
  <c r="H61" i="13"/>
  <c r="H88" i="13" s="1"/>
  <c r="H80" i="13"/>
  <c r="H107" i="13" s="1"/>
  <c r="H75" i="13"/>
  <c r="H102" i="13" s="1"/>
  <c r="H76" i="13"/>
  <c r="H103" i="13" s="1"/>
  <c r="H78" i="13"/>
  <c r="H105" i="13" s="1"/>
  <c r="H79" i="13"/>
  <c r="H106" i="13" s="1"/>
  <c r="K60" i="13"/>
  <c r="K87" i="13" s="1"/>
  <c r="K73" i="13"/>
  <c r="K100" i="13" s="1"/>
  <c r="K79" i="13"/>
  <c r="K106" i="13" s="1"/>
  <c r="K68" i="13"/>
  <c r="K95" i="13" s="1"/>
  <c r="K67" i="13"/>
  <c r="K94" i="13" s="1"/>
  <c r="K71" i="13"/>
  <c r="K98" i="13" s="1"/>
  <c r="K70" i="13"/>
  <c r="K97" i="13" s="1"/>
  <c r="K65" i="13"/>
  <c r="K92" i="13" s="1"/>
  <c r="K78" i="13"/>
  <c r="K105" i="13" s="1"/>
  <c r="K80" i="13"/>
  <c r="K107" i="13" s="1"/>
  <c r="K77" i="13"/>
  <c r="K104" i="13" s="1"/>
  <c r="K64" i="13"/>
  <c r="K91" i="13" s="1"/>
  <c r="K74" i="13"/>
  <c r="K101" i="13" s="1"/>
  <c r="K66" i="13"/>
  <c r="K93" i="13" s="1"/>
  <c r="K61" i="13"/>
  <c r="K88" i="13" s="1"/>
  <c r="K76" i="13"/>
  <c r="K103" i="13" s="1"/>
  <c r="K72" i="13"/>
  <c r="K99" i="13" s="1"/>
  <c r="K81" i="13"/>
  <c r="K108" i="13" s="1"/>
  <c r="K62" i="13"/>
  <c r="K89" i="13" s="1"/>
  <c r="K63" i="13"/>
  <c r="K90" i="13" s="1"/>
  <c r="K69" i="13"/>
  <c r="K96" i="13" s="1"/>
  <c r="K75" i="13"/>
  <c r="K102" i="13" s="1"/>
  <c r="L78" i="13"/>
  <c r="L105" i="13" s="1"/>
  <c r="L80" i="13"/>
  <c r="L107" i="13" s="1"/>
  <c r="L79" i="13"/>
  <c r="L106" i="13" s="1"/>
  <c r="L75" i="13"/>
  <c r="L102" i="13" s="1"/>
  <c r="L73" i="13"/>
  <c r="L100" i="13" s="1"/>
  <c r="L68" i="13"/>
  <c r="L95" i="13" s="1"/>
  <c r="L74" i="13"/>
  <c r="L101" i="13" s="1"/>
  <c r="L77" i="13"/>
  <c r="L104" i="13" s="1"/>
  <c r="L66" i="13"/>
  <c r="L93" i="13" s="1"/>
  <c r="L63" i="13"/>
  <c r="L90" i="13" s="1"/>
  <c r="L67" i="13"/>
  <c r="L94" i="13" s="1"/>
  <c r="L61" i="13"/>
  <c r="L88" i="13" s="1"/>
  <c r="L62" i="13"/>
  <c r="L89" i="13" s="1"/>
  <c r="L81" i="13"/>
  <c r="L108" i="13" s="1"/>
  <c r="L72" i="13"/>
  <c r="L99" i="13" s="1"/>
  <c r="L70" i="13"/>
  <c r="L97" i="13" s="1"/>
  <c r="L71" i="13"/>
  <c r="L98" i="13" s="1"/>
  <c r="L69" i="13"/>
  <c r="L96" i="13" s="1"/>
  <c r="L60" i="13"/>
  <c r="L87" i="13" s="1"/>
  <c r="L64" i="13"/>
  <c r="L91" i="13" s="1"/>
  <c r="L76" i="13"/>
  <c r="L103" i="13" s="1"/>
  <c r="L65" i="13"/>
  <c r="L92" i="13" s="1"/>
  <c r="E67" i="13"/>
  <c r="E94" i="13" s="1"/>
  <c r="E80" i="13"/>
  <c r="E107" i="13" s="1"/>
  <c r="E60" i="13"/>
  <c r="E87" i="13" s="1"/>
  <c r="E61" i="13"/>
  <c r="E88" i="13" s="1"/>
  <c r="E63" i="13"/>
  <c r="E90" i="13" s="1"/>
  <c r="E75" i="13"/>
  <c r="E102" i="13" s="1"/>
  <c r="E78" i="13"/>
  <c r="E105" i="13" s="1"/>
  <c r="E69" i="13"/>
  <c r="E96" i="13" s="1"/>
  <c r="E65" i="13"/>
  <c r="E92" i="13" s="1"/>
  <c r="E71" i="13"/>
  <c r="E98" i="13" s="1"/>
  <c r="E70" i="13"/>
  <c r="E97" i="13" s="1"/>
  <c r="E77" i="13"/>
  <c r="E104" i="13" s="1"/>
  <c r="E68" i="13"/>
  <c r="E95" i="13" s="1"/>
  <c r="E66" i="13"/>
  <c r="E93" i="13" s="1"/>
  <c r="E62" i="13"/>
  <c r="E89" i="13" s="1"/>
  <c r="E81" i="13"/>
  <c r="E108" i="13" s="1"/>
  <c r="E72" i="13"/>
  <c r="E99" i="13" s="1"/>
  <c r="E76" i="13"/>
  <c r="E103" i="13" s="1"/>
  <c r="E73" i="13"/>
  <c r="E100" i="13" s="1"/>
  <c r="E79" i="13"/>
  <c r="E106" i="13" s="1"/>
  <c r="E64" i="13"/>
  <c r="E91" i="13" s="1"/>
  <c r="E74" i="13"/>
  <c r="E101" i="13" s="1"/>
  <c r="B30" i="13"/>
  <c r="M29" i="13"/>
  <c r="D82" i="13" l="1"/>
  <c r="J82" i="13"/>
  <c r="I82" i="13"/>
  <c r="D93" i="14"/>
  <c r="E93" i="14"/>
  <c r="C66" i="14"/>
  <c r="C60" i="14"/>
  <c r="C53" i="14"/>
  <c r="C50" i="14"/>
  <c r="C62" i="14"/>
  <c r="C59" i="14"/>
  <c r="C48" i="14"/>
  <c r="C64" i="14"/>
  <c r="C57" i="14"/>
  <c r="C58" i="14"/>
  <c r="C47" i="14"/>
  <c r="C54" i="14"/>
  <c r="C52" i="14"/>
  <c r="C45" i="14"/>
  <c r="C61" i="14"/>
  <c r="C44" i="14"/>
  <c r="C63" i="14"/>
  <c r="C55" i="14"/>
  <c r="C65" i="14"/>
  <c r="C46" i="14"/>
  <c r="C56" i="14"/>
  <c r="C51" i="14"/>
  <c r="C49" i="14"/>
  <c r="C70" i="13"/>
  <c r="C97" i="13" s="1"/>
  <c r="C72" i="13"/>
  <c r="C99" i="13" s="1"/>
  <c r="C80" i="13"/>
  <c r="C107" i="13" s="1"/>
  <c r="C60" i="13"/>
  <c r="C87" i="13" s="1"/>
  <c r="C63" i="13"/>
  <c r="C90" i="13" s="1"/>
  <c r="C76" i="13"/>
  <c r="C103" i="13" s="1"/>
  <c r="C75" i="13"/>
  <c r="C102" i="13" s="1"/>
  <c r="C79" i="13"/>
  <c r="C106" i="13" s="1"/>
  <c r="C67" i="13"/>
  <c r="C94" i="13" s="1"/>
  <c r="C78" i="13"/>
  <c r="C105" i="13" s="1"/>
  <c r="C74" i="13"/>
  <c r="C101" i="13" s="1"/>
  <c r="C65" i="13"/>
  <c r="C92" i="13" s="1"/>
  <c r="C77" i="13"/>
  <c r="C104" i="13" s="1"/>
  <c r="C71" i="13"/>
  <c r="C98" i="13" s="1"/>
  <c r="C81" i="13"/>
  <c r="C108" i="13" s="1"/>
  <c r="C68" i="13"/>
  <c r="C95" i="13" s="1"/>
  <c r="C66" i="13"/>
  <c r="C93" i="13" s="1"/>
  <c r="C69" i="13"/>
  <c r="C96" i="13" s="1"/>
  <c r="C73" i="13"/>
  <c r="C100" i="13" s="1"/>
  <c r="C61" i="13"/>
  <c r="C88" i="13" s="1"/>
  <c r="C62" i="13"/>
  <c r="C89" i="13" s="1"/>
  <c r="C64" i="13"/>
  <c r="C91" i="13" s="1"/>
  <c r="E82" i="13"/>
  <c r="L82" i="13"/>
  <c r="K82" i="13"/>
  <c r="G82" i="13"/>
  <c r="F82" i="13"/>
  <c r="H82" i="13"/>
  <c r="H109" i="13" l="1"/>
  <c r="L109" i="13"/>
  <c r="F109" i="13"/>
  <c r="E109" i="13"/>
  <c r="I109" i="13"/>
  <c r="G109" i="13"/>
  <c r="J109" i="13"/>
  <c r="K109" i="13"/>
  <c r="D109" i="13"/>
  <c r="F51" i="14"/>
  <c r="C78" i="14"/>
  <c r="F78" i="14" s="1"/>
  <c r="F45" i="14"/>
  <c r="C72" i="14"/>
  <c r="F72" i="14" s="1"/>
  <c r="F46" i="14"/>
  <c r="C73" i="14"/>
  <c r="F73" i="14" s="1"/>
  <c r="C71" i="14"/>
  <c r="F71" i="14" s="1"/>
  <c r="F44" i="14"/>
  <c r="F54" i="14"/>
  <c r="C81" i="14"/>
  <c r="F81" i="14" s="1"/>
  <c r="C91" i="14"/>
  <c r="F91" i="14" s="1"/>
  <c r="F64" i="14"/>
  <c r="F50" i="14"/>
  <c r="C77" i="14"/>
  <c r="F77" i="14" s="1"/>
  <c r="F49" i="14"/>
  <c r="C76" i="14"/>
  <c r="F76" i="14" s="1"/>
  <c r="C92" i="14"/>
  <c r="F92" i="14" s="1"/>
  <c r="F65" i="14"/>
  <c r="F61" i="14"/>
  <c r="C88" i="14"/>
  <c r="F88" i="14" s="1"/>
  <c r="F47" i="14"/>
  <c r="C74" i="14"/>
  <c r="F74" i="14" s="1"/>
  <c r="C75" i="14"/>
  <c r="F75" i="14" s="1"/>
  <c r="F48" i="14"/>
  <c r="F53" i="14"/>
  <c r="C80" i="14"/>
  <c r="F80" i="14" s="1"/>
  <c r="F55" i="14"/>
  <c r="C82" i="14"/>
  <c r="F82" i="14" s="1"/>
  <c r="F58" i="14"/>
  <c r="C85" i="14"/>
  <c r="F85" i="14" s="1"/>
  <c r="F59" i="14"/>
  <c r="C86" i="14"/>
  <c r="F86" i="14" s="1"/>
  <c r="F60" i="14"/>
  <c r="C87" i="14"/>
  <c r="F87" i="14" s="1"/>
  <c r="C83" i="14"/>
  <c r="F83" i="14" s="1"/>
  <c r="F56" i="14"/>
  <c r="F63" i="14"/>
  <c r="C90" i="14"/>
  <c r="F90" i="14" s="1"/>
  <c r="F52" i="14"/>
  <c r="C79" i="14"/>
  <c r="F79" i="14" s="1"/>
  <c r="C84" i="14"/>
  <c r="F84" i="14" s="1"/>
  <c r="F57" i="14"/>
  <c r="F62" i="14"/>
  <c r="C89" i="14"/>
  <c r="F89" i="14" s="1"/>
  <c r="F66" i="14"/>
  <c r="C93" i="14"/>
  <c r="F93" i="14" s="1"/>
  <c r="M73" i="13"/>
  <c r="M100" i="13" s="1"/>
  <c r="M80" i="13"/>
  <c r="M61" i="13"/>
  <c r="M88" i="13" s="1"/>
  <c r="M65" i="13"/>
  <c r="M92" i="13" s="1"/>
  <c r="M60" i="13"/>
  <c r="M87" i="13" s="1"/>
  <c r="C82" i="13"/>
  <c r="M74" i="13"/>
  <c r="M75" i="13"/>
  <c r="M102" i="13" s="1"/>
  <c r="M64" i="13"/>
  <c r="M91" i="13" s="1"/>
  <c r="M69" i="13"/>
  <c r="M71" i="13"/>
  <c r="M98" i="13" s="1"/>
  <c r="M78" i="13"/>
  <c r="M105" i="13" s="1"/>
  <c r="M76" i="13"/>
  <c r="M72" i="13"/>
  <c r="M68" i="13"/>
  <c r="M95" i="13" s="1"/>
  <c r="M79" i="13"/>
  <c r="M81" i="13"/>
  <c r="M62" i="13"/>
  <c r="M66" i="13"/>
  <c r="M77" i="13"/>
  <c r="M104" i="13" s="1"/>
  <c r="M67" i="13"/>
  <c r="M63" i="13"/>
  <c r="M70" i="13"/>
  <c r="E32" i="12" l="1"/>
  <c r="M106" i="13"/>
  <c r="E23" i="12"/>
  <c r="M97" i="13"/>
  <c r="E19" i="12"/>
  <c r="M93" i="13"/>
  <c r="E27" i="12"/>
  <c r="M101" i="13"/>
  <c r="E16" i="12"/>
  <c r="M90" i="13"/>
  <c r="E15" i="12"/>
  <c r="M89" i="13"/>
  <c r="E25" i="12"/>
  <c r="M99" i="13"/>
  <c r="E22" i="12"/>
  <c r="M96" i="13"/>
  <c r="C109" i="13"/>
  <c r="E33" i="12"/>
  <c r="M107" i="13"/>
  <c r="E20" i="12"/>
  <c r="M94" i="13"/>
  <c r="E34" i="12"/>
  <c r="M108" i="13"/>
  <c r="E29" i="12"/>
  <c r="M103" i="13"/>
  <c r="E26" i="12"/>
  <c r="E17" i="12"/>
  <c r="E28" i="12"/>
  <c r="E18" i="12"/>
  <c r="E13" i="12"/>
  <c r="G13" i="12" s="1"/>
  <c r="E30" i="12"/>
  <c r="E31" i="12"/>
  <c r="E21" i="12"/>
  <c r="E24" i="12"/>
  <c r="E14" i="12"/>
  <c r="G66" i="14"/>
  <c r="D67" i="14"/>
  <c r="E67" i="14"/>
  <c r="G57" i="14"/>
  <c r="G65" i="14"/>
  <c r="C67" i="14"/>
  <c r="G63" i="14"/>
  <c r="G60" i="14"/>
  <c r="G58" i="14"/>
  <c r="G53" i="14"/>
  <c r="G47" i="14"/>
  <c r="G50" i="14"/>
  <c r="G54" i="14"/>
  <c r="G46" i="14"/>
  <c r="G51" i="14"/>
  <c r="G56" i="14"/>
  <c r="G48" i="14"/>
  <c r="G64" i="14"/>
  <c r="G44" i="14"/>
  <c r="G62" i="14"/>
  <c r="G52" i="14"/>
  <c r="G59" i="14"/>
  <c r="G55" i="14"/>
  <c r="G61" i="14"/>
  <c r="G49" i="14"/>
  <c r="G45" i="14"/>
  <c r="M82" i="13"/>
  <c r="E35" i="12" l="1"/>
  <c r="M109" i="13"/>
  <c r="M83" i="13"/>
  <c r="H83" i="13"/>
  <c r="F83" i="13"/>
  <c r="J83" i="13"/>
  <c r="D83" i="13"/>
  <c r="I83" i="13"/>
  <c r="L83" i="13"/>
  <c r="G83" i="13"/>
  <c r="K83" i="13"/>
  <c r="E83" i="13"/>
  <c r="C83" i="13"/>
  <c r="F67" i="14"/>
  <c r="M110" i="13" l="1"/>
  <c r="L110" i="13"/>
  <c r="D110" i="13"/>
  <c r="J110" i="13"/>
  <c r="K110" i="13"/>
  <c r="F110" i="13"/>
  <c r="I110" i="13"/>
  <c r="G110" i="13"/>
  <c r="E110" i="13"/>
  <c r="H110" i="13"/>
  <c r="C110" i="13"/>
  <c r="G17" i="12"/>
  <c r="G29" i="12"/>
  <c r="G14" i="12"/>
  <c r="G15" i="12"/>
  <c r="G18" i="12"/>
  <c r="G22" i="12"/>
  <c r="G19" i="12"/>
  <c r="G27" i="12"/>
  <c r="G21" i="12"/>
  <c r="G25" i="12"/>
  <c r="G26" i="12"/>
  <c r="G24" i="12"/>
  <c r="G32" i="12"/>
  <c r="G34" i="12"/>
  <c r="G30" i="12"/>
  <c r="G20" i="12"/>
  <c r="G28" i="12"/>
  <c r="G23" i="12"/>
  <c r="G16" i="12"/>
  <c r="G33" i="12"/>
  <c r="G31" i="12"/>
  <c r="G35" i="12"/>
  <c r="H20" i="12" l="1"/>
  <c r="I20" i="12"/>
  <c r="H27" i="12"/>
  <c r="I27" i="12"/>
  <c r="H35" i="12"/>
  <c r="I35" i="12"/>
  <c r="H30" i="12"/>
  <c r="I30" i="12"/>
  <c r="H19" i="12"/>
  <c r="I19" i="12"/>
  <c r="H31" i="12"/>
  <c r="I31" i="12"/>
  <c r="H13" i="12"/>
  <c r="I13" i="12"/>
  <c r="H34" i="12"/>
  <c r="I34" i="12"/>
  <c r="H25" i="12"/>
  <c r="I25" i="12"/>
  <c r="H22" i="12"/>
  <c r="I22" i="12"/>
  <c r="H29" i="12"/>
  <c r="I29" i="12"/>
  <c r="H16" i="12"/>
  <c r="I16" i="12"/>
  <c r="H24" i="12"/>
  <c r="I24" i="12"/>
  <c r="H15" i="12"/>
  <c r="I15" i="12"/>
  <c r="H23" i="12"/>
  <c r="I23" i="12"/>
  <c r="H26" i="12"/>
  <c r="I26" i="12"/>
  <c r="H14" i="12"/>
  <c r="I14" i="12"/>
  <c r="H33" i="12"/>
  <c r="I33" i="12"/>
  <c r="J33" i="12" s="1"/>
  <c r="H28" i="12"/>
  <c r="I28" i="12"/>
  <c r="H32" i="12"/>
  <c r="I32" i="12"/>
  <c r="H21" i="12"/>
  <c r="I21" i="12"/>
  <c r="H18" i="12"/>
  <c r="I18" i="12"/>
  <c r="H17" i="12"/>
  <c r="I17" i="12"/>
  <c r="J32" i="12" l="1"/>
  <c r="J26" i="12"/>
  <c r="J15" i="12"/>
  <c r="J16" i="12"/>
  <c r="J22" i="12"/>
  <c r="J34" i="12"/>
  <c r="J31" i="12"/>
  <c r="J30" i="12"/>
  <c r="J27" i="12"/>
  <c r="J17" i="12"/>
  <c r="J28" i="12"/>
  <c r="J14" i="12"/>
  <c r="J23" i="12"/>
  <c r="J24" i="12"/>
  <c r="J29" i="12"/>
  <c r="J25" i="12"/>
  <c r="J13" i="12"/>
  <c r="J19" i="12"/>
  <c r="J35" i="12"/>
  <c r="J20" i="12"/>
  <c r="J18" i="12"/>
  <c r="J21" i="12"/>
  <c r="K35" i="12" l="1"/>
</calcChain>
</file>

<file path=xl/sharedStrings.xml><?xml version="1.0" encoding="utf-8"?>
<sst xmlns="http://schemas.openxmlformats.org/spreadsheetml/2006/main" count="1567" uniqueCount="538">
  <si>
    <t>Rahoituserä</t>
  </si>
  <si>
    <t>euroa</t>
  </si>
  <si>
    <t>Hoitotakuun toteutus</t>
  </si>
  <si>
    <t>Palvelutarve, sote</t>
  </si>
  <si>
    <t>HVA-indeksi, sote</t>
  </si>
  <si>
    <t>HVA-indeksi, pela</t>
  </si>
  <si>
    <t>Yhteensä</t>
  </si>
  <si>
    <t>Määräytymistekijät hyvinvointialueittain</t>
  </si>
  <si>
    <t>Lähde: Tilastokeskus, väestörakennetilasto</t>
  </si>
  <si>
    <t>Hyvinvointialuekoodi</t>
  </si>
  <si>
    <t>Hyvinvointialue</t>
  </si>
  <si>
    <t>Asukasluku 2021</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</si>
  <si>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</si>
  <si>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</si>
  <si>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</si>
  <si>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</si>
  <si>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</si>
  <si>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</si>
  <si>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</si>
  <si>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</si>
  <si>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</si>
  <si>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</si>
  <si>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</si>
  <si>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</si>
  <si>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</si>
  <si>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</si>
  <si>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</si>
  <si>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</si>
  <si>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</si>
  <si>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</si>
  <si>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</si>
  <si>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</si>
  <si>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</si>
  <si>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</si>
  <si>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</si>
  <si>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</si>
  <si>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</si>
  <si>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</si>
  <si>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</si>
  <si>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</si>
  <si>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</si>
  <si>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</si>
  <si>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</si>
  <si>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Kokonaispinta-ala</t>
  </si>
  <si>
    <t>Asukastiheyskerroin</t>
  </si>
  <si>
    <t>RL I</t>
  </si>
  <si>
    <t>RL II</t>
  </si>
  <si>
    <t>RL III</t>
  </si>
  <si>
    <t>RLIV</t>
  </si>
  <si>
    <t xml:space="preserve">Yhteensä RL I-IV </t>
  </si>
  <si>
    <t>Painotettu summa</t>
  </si>
  <si>
    <t>Riskikerroin</t>
  </si>
  <si>
    <t>Terveydenhuollon, vanhustenhuollon ja sosiaalihuollon tarvekertoimet hyvinvointialueittain</t>
  </si>
  <si>
    <t>Sarakkeissa G,H ja I THL:n tuottamat aluekohtaiset tarvekertoimet, jotka viedään laskelmaan.</t>
  </si>
  <si>
    <t>Kertoimet on laskettu HE:n mukaisten päivitettyjen tarvetekijöiden ja niiden painojen perusteella</t>
  </si>
  <si>
    <t>TH:n sektoripaino</t>
  </si>
  <si>
    <t>VH:n sektoripaino</t>
  </si>
  <si>
    <t>SH:n sektoripaino</t>
  </si>
  <si>
    <t>TH:n tarvekerroin 2019-2020 k.a.</t>
  </si>
  <si>
    <t>VH:n tarvekerroin 2019-2020 k.a.</t>
  </si>
  <si>
    <t>SH:n tarvekerroin 2019-2020 k.a.</t>
  </si>
  <si>
    <t>Yhteensä 2019-2020 k.a.</t>
  </si>
  <si>
    <t>TH:n tarvekerroin painotettu 2020 asukasluvulla</t>
  </si>
  <si>
    <t>VH:n tarvekerroin painotettu 2020 asukasluvulla</t>
  </si>
  <si>
    <t>SH:n tarvekerroin painotettu 2020 asukasluvulla</t>
  </si>
  <si>
    <t>Laskennassa käytettävä TH:n palvelutarvekerroin</t>
  </si>
  <si>
    <t>Laskennassa käytettävä VH:n palvelutarvekerroin</t>
  </si>
  <si>
    <t>Laskennassa käytettävä SH:n palvelutarvekerroin</t>
  </si>
  <si>
    <t>Sote-palvelutarvekerroin yhteensä</t>
  </si>
  <si>
    <t>terveydenhuollon tarvekerroin 2019</t>
  </si>
  <si>
    <t>vanhustenhuollon tarvekerroin 2019</t>
  </si>
  <si>
    <t>sosiaalihuollon tarvekerroin 2019</t>
  </si>
  <si>
    <t>Vantaa ja Kerava</t>
  </si>
  <si>
    <t>Sosiaali- ja terveydenhuollon palvelutarve</t>
  </si>
  <si>
    <t>Tiedot THL:n uusimman tutkimuksen mukaisena (Holster ym. 5/2022)</t>
  </si>
  <si>
    <t>Alueelliset tarvekertoimet lasketaan erikseen terveydenhuollolle, vanhustenhuollolle ja sosiaalihuollolle</t>
  </si>
  <si>
    <t>Terveydenhuollon tarvetekijät</t>
  </si>
  <si>
    <t>Painokerroin</t>
  </si>
  <si>
    <t>Vanhustenhuollon tarvetekijät</t>
  </si>
  <si>
    <t>Sosiaalihuollon tarvetekijät</t>
  </si>
  <si>
    <t>Ikä 0v, nainen</t>
  </si>
  <si>
    <t>Ikä 65-70v, nainen</t>
  </si>
  <si>
    <t>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</si>
  <si>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</si>
  <si>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</si>
  <si>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</si>
  <si>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</si>
  <si>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</si>
  <si>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</si>
  <si>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</si>
  <si>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</si>
  <si>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</si>
  <si>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</si>
  <si>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</si>
  <si>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</si>
  <si>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</si>
  <si>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</si>
  <si>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</si>
  <si>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</si>
  <si>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</si>
  <si>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</si>
  <si>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</si>
  <si>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</si>
  <si>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</si>
  <si>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</si>
  <si>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</si>
  <si>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</si>
  <si>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</si>
  <si>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</si>
  <si>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</si>
  <si>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</si>
  <si>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</si>
  <si>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</si>
  <si>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</si>
  <si>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</si>
  <si>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</si>
  <si>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</si>
  <si>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</si>
  <si>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</si>
  <si>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</si>
  <si>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</si>
  <si>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</si>
  <si>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Tuberkuloosi</t>
  </si>
  <si>
    <t>Ikä 66-70v</t>
  </si>
  <si>
    <t>Ruusut</t>
  </si>
  <si>
    <t>Ikä 71-75v</t>
  </si>
  <si>
    <t>Krooniset hankinnaiset ja perinnölliset anemiat, hyytymyshäiriöt, neutropenia</t>
  </si>
  <si>
    <t>Ikä 76-80v</t>
  </si>
  <si>
    <t>Diabetes</t>
  </si>
  <si>
    <t>Ikä 81-85v</t>
  </si>
  <si>
    <t>Lihavuus</t>
  </si>
  <si>
    <t>Ikä 86-90v</t>
  </si>
  <si>
    <t>Päihde- ja riippuvuushäiriöt (pl. Opioidiriippuvuus)</t>
  </si>
  <si>
    <t>Ikä 91-95v</t>
  </si>
  <si>
    <t>Ikä 0v, mies</t>
  </si>
  <si>
    <t>Psykoosisairaudet ja kaksisuuntainen mielialahäiriö</t>
  </si>
  <si>
    <t>Ikä vähintään 96v</t>
  </si>
  <si>
    <t>Ikä 1-6v, mies</t>
  </si>
  <si>
    <t>Masennus- ja ahdistuneisuushäiriöt</t>
  </si>
  <si>
    <t>HIV, C-hepatiitti</t>
  </si>
  <si>
    <t>Ikä 7-12v, mies</t>
  </si>
  <si>
    <t>Dissosiaatio- ja somatisaatiohäiriöt</t>
  </si>
  <si>
    <t>Ikä 13-18v, mies</t>
  </si>
  <si>
    <t>Sekavuustilat ja elimelliset aivo-oireyhtymät</t>
  </si>
  <si>
    <t>Ikä 19-25v, mies</t>
  </si>
  <si>
    <t>Muistisairaudet ja Alzheimerin tauti</t>
  </si>
  <si>
    <t>Opioidiriippuvuus</t>
  </si>
  <si>
    <t>Ikä 26-30v, mies</t>
  </si>
  <si>
    <t>Hengityshalvaus</t>
  </si>
  <si>
    <t>Ikä 31-35v, mies</t>
  </si>
  <si>
    <t>Parkinson ja muut rappeuttavat liikehäiriösairaudet</t>
  </si>
  <si>
    <t>Ikä 36-40v, mies</t>
  </si>
  <si>
    <t>Epilepsia</t>
  </si>
  <si>
    <t>Älyllinen kehitysvammaisuus</t>
  </si>
  <si>
    <t>Ikä 41-45v, mies</t>
  </si>
  <si>
    <t>CP-oireyhtymä</t>
  </si>
  <si>
    <t>Laaja-alaiset kehityshäiriöt (”autismispektri”)</t>
  </si>
  <si>
    <t>Ikä 46-50v, mies</t>
  </si>
  <si>
    <t>Neuroimmunologiset sairaudet</t>
  </si>
  <si>
    <t>Tarkkaavaisuus- ja käytöshäiriöt</t>
  </si>
  <si>
    <t>Ikä 51-55v, mies</t>
  </si>
  <si>
    <t>Keskushermoston ja ääreishermoston tulehdus/tulehdukselliset sairaudet</t>
  </si>
  <si>
    <t>Ikä 55-60v, mies</t>
  </si>
  <si>
    <t>Hydrokefalus</t>
  </si>
  <si>
    <t>Ikä 61-65v, mies</t>
  </si>
  <si>
    <t>Neuromuskulaarisairaudet</t>
  </si>
  <si>
    <t>Ikä 66-70v, mies</t>
  </si>
  <si>
    <t>Eteisvärinä</t>
  </si>
  <si>
    <t>Sydämen vajaatoiminta</t>
  </si>
  <si>
    <t>Aivoverenkiertohäiriöt</t>
  </si>
  <si>
    <t>Ateroskleroosi</t>
  </si>
  <si>
    <t>Keuhkoveritulppa</t>
  </si>
  <si>
    <t xml:space="preserve">Keuhkokuume </t>
  </si>
  <si>
    <t>Hengityselinten krooninen toimintavajaus</t>
  </si>
  <si>
    <t>Hammaskaries ja hammasytimen ja hampaanjuuren kärkeä ympäröivien kudosten sairaudet</t>
  </si>
  <si>
    <t>Refluksi ja ulcus</t>
  </si>
  <si>
    <t>COPD</t>
  </si>
  <si>
    <t>B-hepatiitti</t>
  </si>
  <si>
    <t>Krooniset haavat</t>
  </si>
  <si>
    <t>Ei-tuberkuloottiset mykobakteerit</t>
  </si>
  <si>
    <t>Nivelreuma</t>
  </si>
  <si>
    <t>Artroosisairaudet</t>
  </si>
  <si>
    <t>Kiinnityskudossairaudet</t>
  </si>
  <si>
    <t>Veneeriset syylät</t>
  </si>
  <si>
    <t>Luukato</t>
  </si>
  <si>
    <t>Huulen, suun ja nielun pahanlaatuiset kasvaimet C00-C14</t>
  </si>
  <si>
    <t>Munuaissairaudet</t>
  </si>
  <si>
    <t>Ruuansulatuselinten pahanlaatuiset kasvaimet C15-C26</t>
  </si>
  <si>
    <t>Virtsakivet ja virtsaushäiriöt</t>
  </si>
  <si>
    <t>Raajakipu</t>
  </si>
  <si>
    <t>Hengityselinten ja rintaontelon elinten pahanlaatuiset kasvaimet C30-C39</t>
  </si>
  <si>
    <t>Vammat ja myrkytykset</t>
  </si>
  <si>
    <t>Luun ja nivelruston pahanlaatuiset kasvaimet C40-C41</t>
  </si>
  <si>
    <t>Lonkkamurtuma</t>
  </si>
  <si>
    <t>Hedelmättömyys</t>
  </si>
  <si>
    <t>Ihon melanooma ja muut pahanlaatuiset ihokasvaimet C43-C44</t>
  </si>
  <si>
    <t>WHO:n näkövammaluokitus, 1. aste</t>
  </si>
  <si>
    <t>Muut pehmytkudoksen pahanlaatuiset kasvaimet C45-C49</t>
  </si>
  <si>
    <t>WHO:n näkövammaluokitus, 2. aste</t>
  </si>
  <si>
    <t>Rintasyöpä C50</t>
  </si>
  <si>
    <t>WHO:n näkövammaluokitus, 3. aste</t>
  </si>
  <si>
    <t>Naisen sukupuolielinten pahanlaatuiset kasvaimet C51-C58</t>
  </si>
  <si>
    <t>WHO:n näkövammaluokitus, 4. aste</t>
  </si>
  <si>
    <t>Miehen sukupuolielinten pahanlaatuiset kasvaimet C60-C63</t>
  </si>
  <si>
    <t>WHO:n näkövammaluokitus, 5. aste</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</si>
  <si>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</si>
  <si>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</si>
  <si>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</si>
  <si>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</si>
  <si>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</si>
  <si>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</si>
  <si>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Työkyvytön, 1. ikäkvantiili</t>
  </si>
  <si>
    <t>Pahanlaatuiset kasvaimet, joiden sijaintipaikka on epäselvä, sekundaarinen tai määrittämätön C76-C80, C97</t>
  </si>
  <si>
    <t>Asuntokunnan käyttötulo per kulutusyksiköt, luonnollinen logaritmi</t>
  </si>
  <si>
    <t>Työkyvytön, 2. ikäkvantiili</t>
  </si>
  <si>
    <t>Imukudoksen, verta muodostavien kudosten ja lähisukuisten kudosten pahanlaatuiset kasvaimet C81-C96</t>
  </si>
  <si>
    <t>Naimaton</t>
  </si>
  <si>
    <t>Työkyvytön, 3. ikäkvantiili</t>
  </si>
  <si>
    <t>Pintasyövät D04</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</si>
  <si>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</si>
  <si>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</si>
  <si>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</si>
  <si>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</si>
  <si>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</si>
  <si>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</si>
  <si>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</si>
  <si>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</si>
  <si>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</si>
  <si>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</si>
  <si>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</si>
  <si>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</si>
  <si>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</si>
  <si>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</si>
  <si>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</si>
  <si>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</si>
  <si>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</si>
  <si>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</si>
  <si>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</si>
  <si>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</si>
  <si>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</si>
  <si>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</si>
  <si>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</si>
  <si>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Transsukupuolisuus ja määrittämätön sukupuoli-identiteetin häiriö</t>
  </si>
  <si>
    <t>Määrittämätön mielenterveyden häiriö</t>
  </si>
  <si>
    <t>Uniapnea</t>
  </si>
  <si>
    <t>Migreeni ja muut päänsärkysairaudet, muu krooninen kipu</t>
  </si>
  <si>
    <t>Allerginen silmätulehdus + allerginen nuha</t>
  </si>
  <si>
    <t>Silmien rappeumataudit</t>
  </si>
  <si>
    <t>Glaukooma</t>
  </si>
  <si>
    <t>Näkövammaisuus (ne, joilla ei tietoa WHO-luokituksesta)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</si>
  <si>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</si>
  <si>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</si>
  <si>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</si>
  <si>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</si>
  <si>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</si>
  <si>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</si>
  <si>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</si>
  <si>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</si>
  <si>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</si>
  <si>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</si>
  <si>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</si>
  <si>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</si>
  <si>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</si>
  <si>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Keuhkokuume</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</si>
  <si>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</si>
  <si>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</si>
  <si>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</si>
  <si>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</si>
  <si>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</si>
  <si>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</si>
  <si>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</si>
  <si>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</si>
  <si>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</si>
  <si>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</si>
  <si>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</si>
  <si>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</si>
  <si>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</si>
  <si>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Olkapään vaivat</t>
  </si>
  <si>
    <t>Muualla luokittelemattomat muut nivelsairaudet</t>
  </si>
  <si>
    <t>Selkärangan sairaudet</t>
  </si>
  <si>
    <t>Polven sisäiset viat</t>
  </si>
  <si>
    <t>Varpaiden hankinnaiset epämuotoisuudet</t>
  </si>
  <si>
    <t>Munuaisten vajaatoiminta</t>
  </si>
  <si>
    <t>Endometrioosi</t>
  </si>
  <si>
    <t>Kohdunkaulan dysplasia</t>
  </si>
  <si>
    <t>Kuukautisvuotohäiriöt</t>
  </si>
  <si>
    <t>Miehen sukupuolielinten sairaudet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</si>
  <si>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</si>
  <si>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</si>
  <si>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</si>
  <si>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</si>
  <si>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</si>
  <si>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</si>
  <si>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</si>
  <si>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</si>
  <si>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</si>
  <si>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Asukasperusteisuus</t>
  </si>
  <si>
    <t>Terveydenhuollon palvelutarve</t>
  </si>
  <si>
    <t>Vanhustenhuollon palvelutarve</t>
  </si>
  <si>
    <t>Sosiaalihuollon palvelutarve</t>
  </si>
  <si>
    <t>Vieraskielisyys</t>
  </si>
  <si>
    <t>Kaksikielisyys</t>
  </si>
  <si>
    <t>Saaristoisuus</t>
  </si>
  <si>
    <t>Hyte-kriteeri</t>
  </si>
  <si>
    <t>Saamenkielisyys</t>
  </si>
  <si>
    <t>SOTE laskennallinen rahoitus</t>
  </si>
  <si>
    <t>Hyte-kriteeri sisällytetään rahoitukseen euroa per asukas -periaatteella vuosina 2023-2025.</t>
  </si>
  <si>
    <t>Rahoitus per asukas</t>
  </si>
  <si>
    <t>Määräytymistekijöiden perushinnat</t>
  </si>
  <si>
    <t>Sote-palvelutarve yhteensä</t>
  </si>
  <si>
    <t>Rahoituslain mukainen paino kriteerille</t>
  </si>
  <si>
    <t>joka jakaantuu tp-osuuksien mukaisesti, ks. Välilehti TH, VH, SH sektoripainot</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</si>
  <si>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</si>
  <si>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</si>
  <si>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</si>
  <si>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</si>
  <si>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</si>
  <si>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</si>
  <si>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</si>
  <si>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</si>
  <si>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</si>
  <si>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 xml:space="preserve">Laskennallinen rahoitus euroa yhteensä </t>
  </si>
  <si>
    <t>Yhteensä, €</t>
  </si>
  <si>
    <t>Osuus sote-rahoituksesta</t>
  </si>
  <si>
    <t>Laskennallinen rahoitus euroa/asukas</t>
  </si>
  <si>
    <t>Yhteensä, €/as.</t>
  </si>
  <si>
    <t>Pelastustoimen laskennallinen rahoitus</t>
  </si>
  <si>
    <t>Pelastustoimen laskennallisen rahoituksen määräytymistekijät ovat asukasperusteisuus, asukastiheys ja pelastustoimen riskitekijät.</t>
  </si>
  <si>
    <t>Kriteeri</t>
  </si>
  <si>
    <t>Riskitekijät</t>
  </si>
  <si>
    <t>Laskennallinen pelastustoimen rahoitus, euroa yhteensä</t>
  </si>
  <si>
    <t>Osuus pela-rahoituksesta</t>
  </si>
  <si>
    <t>Laskennallinen pelastustoimen rahoitus, euroa/asukas</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</si>
  <si>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</si>
  <si>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</si>
  <si>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</si>
  <si>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</si>
  <si>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</si>
  <si>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</si>
  <si>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</si>
  <si>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</si>
  <si>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</si>
  <si>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</si>
  <si>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</si>
  <si>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</si>
  <si>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</si>
  <si>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</si>
  <si>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</si>
  <si>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</si>
  <si>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</si>
  <si>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</si>
  <si>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</si>
  <si>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</si>
  <si>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</si>
  <si>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</si>
  <si>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</si>
  <si>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</si>
  <si>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</si>
  <si>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</si>
  <si>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</si>
  <si>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</si>
  <si>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</si>
  <si>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</si>
  <si>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</si>
  <si>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</si>
  <si>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</si>
  <si>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</si>
  <si>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</si>
  <si>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</si>
  <si>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</si>
  <si>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</si>
  <si>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</si>
  <si>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</si>
  <si>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</si>
  <si>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</si>
  <si>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</si>
  <si>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</si>
  <si>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</si>
  <si>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</si>
  <si>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</si>
  <si>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</si>
  <si>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</si>
  <si>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</si>
  <si>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</si>
  <si>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</si>
  <si>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</si>
  <si>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</si>
  <si>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</si>
  <si>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</si>
  <si>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</si>
  <si>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</si>
  <si>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</si>
  <si>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</si>
  <si>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</si>
  <si>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</si>
  <si>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</si>
  <si>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</si>
  <si>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</si>
  <si>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</si>
  <si>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</si>
  <si>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</si>
  <si>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</si>
  <si>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</si>
  <si>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</si>
  <si>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</si>
  <si>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</si>
  <si>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</si>
  <si>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</si>
  <si>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</si>
  <si>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</si>
  <si>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</si>
  <si>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</si>
  <si>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</si>
  <si>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</si>
  <si>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</si>
  <si>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</si>
  <si>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</si>
  <si>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</si>
  <si>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</si>
  <si>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</si>
  <si>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</si>
  <si>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</si>
  <si>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</si>
  <si>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</si>
  <si>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</si>
  <si>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</si>
  <si>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</si>
  <si>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</si>
  <si>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</si>
  <si>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</si>
  <si>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</si>
  <si>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</si>
  <si>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</si>
  <si>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</si>
  <si>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</si>
  <si>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</si>
  <si>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</si>
  <si>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</si>
  <si>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</si>
  <si>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</si>
  <si>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</si>
  <si>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</si>
  <si>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</si>
  <si>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</si>
  <si>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</si>
  <si>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</si>
  <si>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</si>
  <si>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</si>
  <si>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</si>
  <si>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</si>
  <si>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</si>
  <si>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</si>
  <si>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</si>
  <si>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</si>
  <si>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</si>
  <si>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</si>
  <si>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</si>
  <si>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</si>
  <si>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</si>
  <si>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</si>
  <si>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</si>
  <si>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PELA laskennallinen rahoitus</t>
  </si>
  <si>
    <t>Lisätietoja:</t>
  </si>
  <si>
    <t>Jenni Jaakkola, neuvotteleva virkamies</t>
  </si>
  <si>
    <t>Valtiovarainministeriö, Kunta- ja aluehallinto-osasto</t>
  </si>
  <si>
    <t>Rahoituksen taso vuonna 2023</t>
  </si>
  <si>
    <t>Tarvekertoimet-välilehdellä on kuvattu uuden tutkimuksen mukaan lasketut alueelliset tarvekertoimet.</t>
  </si>
  <si>
    <t>Uudet sote-tehtävät yhteensä</t>
  </si>
  <si>
    <t>Uudet pela-tehtävät yhteensä</t>
  </si>
  <si>
    <t>Hoivahenkilöstön vähimmäismitoituksen (0,7) rahoittaminen</t>
  </si>
  <si>
    <t>Kansallinen mielenterveysstrategia</t>
  </si>
  <si>
    <t>Kotihoidon resurssien riittävyys ja omaishoidon kehittäminen</t>
  </si>
  <si>
    <t>Lapsi- ja perhepalvelut ja muutosohjelman jatko</t>
  </si>
  <si>
    <t>Lastensuojelun jälkihuollon laajennus</t>
  </si>
  <si>
    <t>Lastensuojelun vähimmäishenkilöstömitoitus</t>
  </si>
  <si>
    <t>Oppilas- ja opiskelijahuollon vahvistaminen</t>
  </si>
  <si>
    <t>Vammaispalvelujen kokonaisuudistus (invalidivähennys poistamalla)</t>
  </si>
  <si>
    <t>Sosiaalinen luototus</t>
  </si>
  <si>
    <t>kohdennus</t>
  </si>
  <si>
    <t>Lastensuojelun ja sosiaalipäivystyksen virka-avun maksuttomuus</t>
  </si>
  <si>
    <t>Lähde: Sisäministeriö</t>
  </si>
  <si>
    <t>Hyvinvointialueiden rahoituslaskelma vuodelle 2023</t>
  </si>
  <si>
    <t>Rahoituksen taso -välilehdellä on kuvattu vuoden 2023 hyvinvointialueiden rahoituksen taso.</t>
  </si>
  <si>
    <t>Sote-rahoituksen taso vuonna 2023</t>
  </si>
  <si>
    <t>Pela-rahoituksen taso vuonna 2023</t>
  </si>
  <si>
    <t>Rahoitus yhteensä vuonna 2023</t>
  </si>
  <si>
    <t>Rahoituksen kokonaismuutos vuoden 2022 ja 2023 välillä</t>
  </si>
  <si>
    <t>Rahoituksen pohja vuonna 2023</t>
  </si>
  <si>
    <t>Rahoitus vuonna 2023</t>
  </si>
  <si>
    <t>Sote-rahoituslaskelman määräytymistekijät hyvinvointialueittain, 2021</t>
  </si>
  <si>
    <t>Uudet tehtävät vuonna 2023</t>
  </si>
  <si>
    <t>Uusien tehtävien rahoitus yhteensä vuonna 2023</t>
  </si>
  <si>
    <t>Pelastustoimen rahoituslaskelman määräytymistekijät hyvinvointialueittain, 2020</t>
  </si>
  <si>
    <t>THL:n uuden tutkimuksen (5/2022) perusteella lasketut tarvekertoimet</t>
  </si>
  <si>
    <t>vanhustenhuollon tarvekerroin 2020</t>
  </si>
  <si>
    <t>terveydenhuollon tarvekerroin 2020</t>
  </si>
  <si>
    <t>sosiaalihuollon tarvekerroin 2020</t>
  </si>
  <si>
    <t>hh</t>
  </si>
  <si>
    <t>Roosa Valkama, finanssiasiantuntija</t>
  </si>
  <si>
    <t>VM/KAO 3.3.2023</t>
  </si>
  <si>
    <t>Hyvinvointialueiden vuoden 2023 rahoitusta korjaava kertakorvaus</t>
  </si>
  <si>
    <t>Sote-tehtävien laskennallisen rahoituksen määräytymistekijät ovat asukasperusteisuus, sote-palvelutarvekerroin (joka muodostuu terveydenhuollon, vanhustenhuollon ja sosiaalihuollon palvelutarvekertoimista), vieraskielisyys, kaksikielisyys, asukastiheys, saaristoisuus, saamenkielisyys ja hyte-kerroin.</t>
  </si>
  <si>
    <t>Yhteenveto hyvinvointialueille maksettavasta vuoden 2023 rahoitusta korjaavasta kertakorvauksesta (TP21, TP22 ennakkotiedot)</t>
  </si>
  <si>
    <t xml:space="preserve">Arvio kertakorvauksesta on laskettu vuonna 2023 maksettavan valtion rahoituksen ja vuoden 2022 ennakollisilla tilinpäätöstiedoilla vuodelle 2023 lasketun rahoituksen välisen erotuksen perusteella. </t>
  </si>
  <si>
    <t>Pelastustoimen tehtävien rahoituksen pohjana ovat kunnilta siirtyvät pela-kustannukset vuonna 2022. Rahoitus korotetaan vuoden 2023 tasolle hintojen muutosten perusteella.</t>
  </si>
  <si>
    <t>Sote-tehtävien rahoituksen pohjana ovat kunnilta siirtyvät sote-kustannukset vuonna 2022. Rahoitus korotetaan vuoden 2023 tasolle palvelutarpeen, hintojen muutosten ja tehtävämuutosten perusteella</t>
  </si>
  <si>
    <t>02955 30570 / etunimi.sukunimi@gov.fi</t>
  </si>
  <si>
    <t>02955 30560 / etunimi.sukunimi@gov.fi</t>
  </si>
  <si>
    <t>Tässä työkirjassa esitetty arvio kertakorvauksesta tarkentuu vuoden 2023 aikana, kun lopullinen kertakorvaus lasketaan kuntien vuoden 2022 tilinpäätöstietojen perusteella.</t>
  </si>
  <si>
    <t>Hyvinvointialueille maksetaan huhtikuussa 2023 kertakorvauksesta ennakkomaksuna vuoden 2023 ensimmäinen lisätalousarvion mukaisesti 150 milj. euroa, joka on jaettu alla esitetyn mukaisesti.</t>
  </si>
  <si>
    <t>Yhteenveto 19.1.2023 julkaistusta hyvinvointialuille maksettavasta vuoden 2023 rahoituksesta (TP21, TA22 tiedot)</t>
  </si>
  <si>
    <t>Siirtyvät kustannukset yhteensä 2022, euroa</t>
  </si>
  <si>
    <t>Laskennallinen rahoitus yhteensä 2023, euroa</t>
  </si>
  <si>
    <t>Rahoitus yhteensä 2023, euroa</t>
  </si>
  <si>
    <t>Siirtymätasaus 2023, euroa</t>
  </si>
  <si>
    <t>Rahoitus yhteensä, euroa/as.</t>
  </si>
  <si>
    <t>Kertakorvaus yhteensä, euroa</t>
  </si>
  <si>
    <t>Kertakorvaus, euroa/as.</t>
  </si>
  <si>
    <t>Ennakkomaksu yhteensä, euroa</t>
  </si>
  <si>
    <t>Sote-kustannukset vuonna 2022</t>
  </si>
  <si>
    <t>Pela-kustannukset vuonna 2022</t>
  </si>
  <si>
    <t>Kustannukset yhteensä vuonna 2022</t>
  </si>
  <si>
    <t xml:space="preserve">Rahoituksen taso vuonna 2023 </t>
  </si>
  <si>
    <t xml:space="preserve">Rahoituksen taso vuonna 2023 perustuu kunnilta siirtyviin vuoden 2022 ennakollisten tilinpäätöstietojen mukaisiin kustannuksiin. </t>
  </si>
  <si>
    <t xml:space="preserve">Vuoden 2023 rahoituksen tason pohjana on vuoden 2022 kustannukset, joka on korotettu palvelutarpeen kasvun, hintojen muutoksen sekä uusien tehtävien perusteella.  </t>
  </si>
  <si>
    <t xml:space="preserve">Rahoituksen taso 2023 -välilehdellä kuvataan rahoituksen tason muodostuminen siirtyvien kustannusten, hva-indeksin, palvelutapeen ja uusien/laajenevien tehtävien perusteella. SOTE laskennallinen rahoitus ja PELA laskennallinen rahoitus -välilehdillä lasketaan hyvinvointialueiden laskennallinen rahoitus rahoituslain mukaisten kriteereiden ja niiden osuuksien mukaisesti. Määräytymistekijät -välilehdellä kuvatut aluekohtaiset tiedot on päivitetty vuoden 2021 tilastotietojen perusteella. TH VH ja SH tarvekertoimet -välilehdellä kuvatut tarvekertoimet perustuvat THL:n elokuussa 2022 päivittämiin laskelmiin. Arvio hyten vaikutuksesta -välilehdellä on kuvattu hyte-kriteerin vaikutus rahoitukseen. Hyte-kerroin sisällytetään hyvinvointialueiden laskennalliseen rahoitukseen vuodesta 2026 alkaen. </t>
  </si>
  <si>
    <t>Hyvinvointialueiden rahoituslaskelmien pohjat on myös päivitetty valtiovarainministeriön uuden värimaailman mukaisiksi.</t>
  </si>
  <si>
    <t>Ennakkomaksun osuus hyvinvointialueittain on laskettu arvioidun kertakorvauksen alueittaisen jakautumisen suhteessa.  Ennakkomaksu ei ole millään alueella negatiivinen.</t>
  </si>
  <si>
    <t>Kertakorvauksen lopullinen suuruus lasketaan vielä vuoden 2023 aikana, kun kuntien vuoden 2022 lopulliset tilinpäätöstiedot on käytettävissä. Lopullisessa kertakorvauksessa otetaan huomioon 150 miljoonan euron ennakkomaksu, sekä mahdolliset alueille vuoden 2023 aikana maksetut lisärahoitukset.</t>
  </si>
  <si>
    <t>Valtiovarainministeriö julkaisee hyvinvointialuekohtaiset vuoden 2024 alustavat rahoituslaskelmat sekä päivitetyn siirtymätasauslaskelman sisältäen rahoituslakiin tehdyt muutokset huhtikuussa 2023.</t>
  </si>
  <si>
    <t>Alla on ensimmäisessä taulukossa kuvattu hyvinvointialueiden vuoden 2023 rahoitus, jonka laskennassa siirtyvät kustannukset on muodostettu kuntien vuoden 2021 tilinpäätöstietojen ja vuoden 2022 ennakollisten tilinpäätöstietojen perusteella.</t>
  </si>
  <si>
    <t>Päivitetyt siirtymätasaukset (sarake F) löytyvät 3.3.2023 julkaistusta erillisestä työkirjasta (kts. Siirtymäkausi).</t>
  </si>
  <si>
    <t>Toisessa taulukossa on kuvattu hyvinvointialueille maksettava vuoden 2023 rahoitus 19.1.2023 julkaistun laskelman mukaisena.</t>
  </si>
  <si>
    <t>Sosiaali- ja terveydenhuollon laskennallinen rahoitus</t>
  </si>
  <si>
    <t>Vuoden 2023 rahoituksen pohja on päivitetty Tilastokeskuksen erilliskyselyllä keräämien kuntien vuoden 2022 ennakollisten tilinpäätöstietojen mukaisesti. Laskelmissa käytettyihin kuntien ilmoittamiin ennakollisiin tilinpäätöstietoihin liittyy vielä osin epävarmuutta, sillä kyselyn vastausaikana kuntien tilinpäätökset ovat olleet vielä keskeneräisiä.</t>
  </si>
  <si>
    <r>
      <t xml:space="preserve">
Kertakorvaus-välilehdellä on kuvattu </t>
    </r>
    <r>
      <rPr>
        <b/>
        <sz val="11"/>
        <rFont val="Arial"/>
        <family val="2"/>
        <scheme val="major"/>
      </rPr>
      <t xml:space="preserve">arvio hyvinvointialuekohtaisesta kertakorvauksesta, </t>
    </r>
    <r>
      <rPr>
        <sz val="11"/>
        <rFont val="Arial"/>
        <family val="2"/>
        <scheme val="major"/>
      </rPr>
      <t>joka on laskettu tässä työkirjassa esitetyn rahoituslaskelman ja 19.1.2023 julkaistun vuoden 2023 maksupäätösten mukaisen valtion rahoituksen välisen erotuksen perusteella. Vuoden 2023 aluekohtaiset päivitetyt siirtymätasaukset löytyvät</t>
    </r>
    <r>
      <rPr>
        <b/>
        <sz val="11"/>
        <color rgb="FFFF0000"/>
        <rFont val="Arial"/>
        <family val="2"/>
        <scheme val="major"/>
      </rPr>
      <t xml:space="preserve"> </t>
    </r>
    <r>
      <rPr>
        <sz val="11"/>
        <rFont val="Arial"/>
        <family val="2"/>
        <scheme val="major"/>
      </rPr>
      <t xml:space="preserve">3.3.2023 julkaistusta erillisestä työkirjasta. Välilehdellä esitetään myös </t>
    </r>
    <r>
      <rPr>
        <b/>
        <sz val="11"/>
        <rFont val="Arial"/>
        <family val="2"/>
        <scheme val="major"/>
      </rPr>
      <t xml:space="preserve">aluekohtainen jakauma kertakorvauksen 150 miljoonan euron suuruisesta ennakkomaksusta. </t>
    </r>
    <r>
      <rPr>
        <sz val="11"/>
        <rFont val="Arial"/>
        <family val="2"/>
        <scheme val="major"/>
      </rPr>
      <t>Ennakkomaksu maksetaan huhtikuussa 2023.</t>
    </r>
  </si>
  <si>
    <r>
      <t xml:space="preserve">Tässä työkirjassa kuvataan päivitetty laskelma hyvinvointialueiden vuoden 2023 valtion rahoituksesta. Sen perusteella on laskettu </t>
    </r>
    <r>
      <rPr>
        <b/>
        <sz val="11"/>
        <rFont val="Arial"/>
        <family val="2"/>
        <scheme val="major"/>
      </rPr>
      <t>arvio hyvinvointialueiden vuoden 2023 rahoitusta korjaavasta kertakorvauksesta, sekä vuoden 2023 ensimmäisen lisätalousarvion mukaisesti maksettavan 150 miljoonan euron kertakorvauksen ennakkomaksun hyvinvointialuekohtainen jakauma.</t>
    </r>
    <r>
      <rPr>
        <sz val="11"/>
        <rFont val="Arial"/>
        <family val="2"/>
        <scheme val="major"/>
      </rPr>
      <t xml:space="preserve">  </t>
    </r>
    <r>
      <rPr>
        <b/>
        <sz val="11"/>
        <color rgb="FFFF0000"/>
        <rFont val="Arial"/>
        <family val="2"/>
        <scheme val="major"/>
      </rPr>
      <t xml:space="preserve"> </t>
    </r>
  </si>
  <si>
    <t>Hyte-kerroin on tarkoitus sisällyttää hyvinvointialueiden laskennalliseen rahoitukseen vuodesta 2026 alkaen.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</si>
</sst>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s>
  <fonts count="49"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4"/>
      <color theme="3"/>
      <name val="Arial"/>
      <family val="2"/>
      <scheme val="major"/>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color theme="1"/>
      <name val="Arial"/>
      <family val="2"/>
      <scheme val="major"/>
    </font>
    <font>
      <sz val="12"/>
      <color theme="1"/>
      <name val="Arial"/>
      <family val="2"/>
      <scheme val="minor"/>
    </font>
    <font>
      <b/>
      <sz val="12"/>
      <color rgb="FFFF0000"/>
      <name val="Arial"/>
      <family val="2"/>
      <scheme val="major"/>
    </font>
    <font>
      <sz val="11"/>
      <color rgb="FFFF0000"/>
      <name val="Arial"/>
      <family val="2"/>
      <scheme val="minor"/>
    </font>
    <font>
      <b/>
      <strike/>
      <sz val="11"/>
      <color theme="1"/>
      <name val="Arial"/>
      <family val="2"/>
      <scheme val="major"/>
    </font>
    <font>
      <b/>
      <sz val="10"/>
      <color theme="1"/>
      <name val="Arial Narrow"/>
      <family val="2"/>
    </font>
    <font>
      <sz val="10"/>
      <color theme="1"/>
      <name val="Arial Narrow"/>
      <family val="2"/>
    </font>
    <font>
      <sz val="10"/>
      <color rgb="FFFF0000"/>
      <name val="Arial Narrow"/>
      <family val="2"/>
    </font>
    <font>
      <sz val="18"/>
      <name val="Arial"/>
      <family val="2"/>
      <scheme val="major"/>
    </font>
    <font>
      <b/>
      <sz val="11"/>
      <color theme="1"/>
      <name val="Arial"/>
      <family val="2"/>
      <scheme val="minor"/>
    </font>
    <font>
      <b/>
      <sz val="11"/>
      <name val="Arial"/>
      <family val="2"/>
      <scheme val="minor"/>
    </font>
    <font>
      <b/>
      <sz val="14"/>
      <color theme="3"/>
      <name val="Arial"/>
      <family val="2"/>
      <scheme val="major"/>
    </font>
    <font>
      <sz val="11"/>
      <color theme="0"/>
      <name val="Arial"/>
      <family val="2"/>
      <scheme val="major"/>
    </font>
    <font>
      <i/>
      <sz val="11"/>
      <name val="Arial"/>
      <family val="2"/>
      <scheme val="major"/>
    </font>
    <font>
      <sz val="11"/>
      <color theme="0" tint="-0.249977111117893"/>
      <name val="Arial"/>
      <family val="2"/>
      <scheme val="major"/>
    </font>
    <font>
      <b/>
      <sz val="11"/>
      <color theme="0" tint="-0.249977111117893"/>
      <name val="Arial"/>
      <family val="2"/>
      <scheme val="major"/>
    </font>
    <font>
      <b/>
      <sz val="14"/>
      <color theme="4"/>
      <name val="Arial"/>
      <family val="2"/>
      <scheme val="minor"/>
    </font>
    <font>
      <sz val="11"/>
      <name val="Arial"/>
      <family val="2"/>
      <scheme val="minor"/>
    </font>
    <font>
      <sz val="11"/>
      <color theme="1"/>
      <name val="Arial Narrow"/>
      <family val="2"/>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8"/>
        <bgColor theme="4"/>
      </patternFill>
    </fill>
    <fill>
      <patternFill patternType="solid">
        <fgColor theme="8" tint="0.79998168889431442"/>
        <bgColor indexed="64"/>
      </patternFill>
    </fill>
  </fills>
  <borders count="41">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theme="4"/>
      </left>
      <right/>
      <top/>
      <bottom/>
      <diagonal/>
    </border>
    <border>
      <left/>
      <right style="thin">
        <color theme="4"/>
      </right>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8"/>
      </left>
      <right style="thin">
        <color theme="8"/>
      </right>
      <top style="thin">
        <color theme="8"/>
      </top>
      <bottom style="thin">
        <color theme="4"/>
      </bottom>
      <diagonal/>
    </border>
    <border>
      <left/>
      <right style="thin">
        <color theme="4"/>
      </right>
      <top style="thin">
        <color auto="1"/>
      </top>
      <bottom/>
      <diagonal/>
    </border>
    <border>
      <left style="thin">
        <color theme="4"/>
      </left>
      <right/>
      <top style="thin">
        <color auto="1"/>
      </top>
      <bottom/>
      <diagonal/>
    </border>
    <border>
      <left/>
      <right/>
      <top style="thin">
        <color theme="9"/>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bottom/>
      <diagonal/>
    </border>
    <border>
      <left/>
      <right style="thin">
        <color theme="8"/>
      </right>
      <top style="thin">
        <color theme="8"/>
      </top>
      <bottom style="thin">
        <color theme="8"/>
      </bottom>
      <diagonal/>
    </border>
    <border>
      <left/>
      <right/>
      <top/>
      <bottom style="thin">
        <color theme="4"/>
      </bottom>
      <diagonal/>
    </border>
    <border>
      <left/>
      <right/>
      <top style="thin">
        <color theme="9"/>
      </top>
      <bottom style="thin">
        <color theme="4"/>
      </bottom>
      <diagonal/>
    </border>
    <border>
      <left style="thick">
        <color rgb="FFFFC000"/>
      </left>
      <right style="thick">
        <color rgb="FFFFC000"/>
      </right>
      <top style="thick">
        <color rgb="FFFFC000"/>
      </top>
      <bottom/>
      <diagonal/>
    </border>
    <border>
      <left style="thick">
        <color rgb="FFFFC000"/>
      </left>
      <right style="thick">
        <color rgb="FFFFC000"/>
      </right>
      <top style="thin">
        <color theme="4"/>
      </top>
      <bottom/>
      <diagonal/>
    </border>
    <border>
      <left style="thick">
        <color rgb="FFFFC000"/>
      </left>
      <right style="thick">
        <color rgb="FFFFC000"/>
      </right>
      <top style="thin">
        <color theme="9"/>
      </top>
      <bottom style="thin">
        <color theme="4"/>
      </bottom>
      <diagonal/>
    </border>
    <border>
      <left style="thick">
        <color rgb="FFFFC000"/>
      </left>
      <right style="thick">
        <color rgb="FFFFC000"/>
      </right>
      <top/>
      <bottom/>
      <diagonal/>
    </border>
    <border>
      <left style="thick">
        <color rgb="FFFFC000"/>
      </left>
      <right style="thick">
        <color rgb="FFFFC000"/>
      </right>
      <top style="thin">
        <color theme="9"/>
      </top>
      <bottom/>
      <diagonal/>
    </border>
    <border>
      <left style="thick">
        <color rgb="FFFFC000"/>
      </left>
      <right style="thick">
        <color rgb="FFFFC000"/>
      </right>
      <top style="thin">
        <color theme="9"/>
      </top>
      <bottom style="thick">
        <color rgb="FFFFC000"/>
      </bottom>
      <diagonal/>
    </border>
    <border>
      <left style="thick">
        <color rgb="FFFFC000"/>
      </left>
      <right style="thick">
        <color rgb="FFFFC000"/>
      </right>
      <top/>
      <bottom style="thick">
        <color rgb="FFFFC000"/>
      </bottom>
      <diagonal/>
    </border>
  </borders>
  <cellStyleXfs count="1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Border="0" applyAlignment="0"/>
  </cellStyleXfs>
  <cellXfs count="425">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3" fillId="0" borderId="0" xfId="2" applyFont="1"/>
    <xf numFmtId="0" fontId="12" fillId="0" borderId="0" xfId="4" applyFont="1"/>
    <xf numFmtId="0" fontId="14" fillId="0" borderId="0" xfId="4" applyFont="1"/>
    <xf numFmtId="0" fontId="15" fillId="3" borderId="0" xfId="4" applyFont="1" applyFill="1"/>
    <xf numFmtId="0" fontId="10" fillId="0" borderId="6" xfId="4" applyFont="1" applyBorder="1"/>
    <xf numFmtId="0" fontId="8" fillId="0" borderId="0" xfId="4" applyFont="1" applyBorder="1"/>
    <xf numFmtId="0" fontId="7" fillId="0" borderId="0" xfId="4" applyFont="1" applyFill="1" applyProtection="1"/>
    <xf numFmtId="3" fontId="7" fillId="0" borderId="0" xfId="4" applyNumberFormat="1" applyFont="1" applyFill="1"/>
    <xf numFmtId="0" fontId="7" fillId="0" borderId="0" xfId="4" applyFont="1" applyFill="1" applyBorder="1" applyProtection="1"/>
    <xf numFmtId="166" fontId="7" fillId="0" borderId="0" xfId="4" applyNumberFormat="1" applyFont="1" applyFill="1" applyBorder="1"/>
    <xf numFmtId="3" fontId="7" fillId="0" borderId="0" xfId="4" applyNumberFormat="1" applyFont="1" applyFill="1" applyBorder="1"/>
    <xf numFmtId="0" fontId="7" fillId="0" borderId="0" xfId="4" applyFont="1" applyFill="1" applyBorder="1"/>
    <xf numFmtId="0" fontId="8" fillId="0" borderId="0" xfId="4" applyFont="1"/>
    <xf numFmtId="0" fontId="7" fillId="0" borderId="0" xfId="4" applyFont="1" applyFill="1"/>
    <xf numFmtId="0" fontId="10" fillId="0" borderId="6" xfId="4" applyFont="1" applyFill="1" applyBorder="1"/>
    <xf numFmtId="0" fontId="10" fillId="0" borderId="6" xfId="4" applyFont="1" applyFill="1" applyBorder="1" applyAlignment="1">
      <alignment horizontal="center"/>
    </xf>
    <xf numFmtId="0" fontId="10" fillId="0" borderId="6" xfId="4" applyFont="1" applyFill="1" applyBorder="1" applyAlignment="1">
      <alignment horizontal="center" wrapText="1"/>
    </xf>
    <xf numFmtId="0" fontId="7" fillId="0" borderId="0" xfId="5" applyFont="1"/>
    <xf numFmtId="167" fontId="7" fillId="0" borderId="0" xfId="4" applyNumberFormat="1" applyFont="1" applyFill="1" applyBorder="1"/>
    <xf numFmtId="0" fontId="16" fillId="0" borderId="0" xfId="4" applyFont="1" applyFill="1" applyBorder="1"/>
    <xf numFmtId="2" fontId="7" fillId="0" borderId="0" xfId="4" applyNumberFormat="1" applyFont="1" applyFill="1" applyBorder="1"/>
    <xf numFmtId="0" fontId="7" fillId="0" borderId="0" xfId="5" applyFont="1" applyBorder="1"/>
    <xf numFmtId="0" fontId="10" fillId="4" borderId="0" xfId="0" applyFont="1" applyFill="1" applyBorder="1" applyAlignment="1">
      <alignment wrapText="1"/>
    </xf>
    <xf numFmtId="0" fontId="10" fillId="4" borderId="0" xfId="0" applyFont="1" applyFill="1" applyBorder="1" applyAlignment="1">
      <alignment horizontal="right" wrapText="1"/>
    </xf>
    <xf numFmtId="0" fontId="6" fillId="0" borderId="2" xfId="0" applyFont="1" applyBorder="1"/>
    <xf numFmtId="166" fontId="6" fillId="0" borderId="2" xfId="0" applyNumberFormat="1" applyFont="1" applyFill="1" applyBorder="1"/>
    <xf numFmtId="169" fontId="6" fillId="0" borderId="2" xfId="0" applyNumberFormat="1" applyFont="1" applyFill="1" applyBorder="1"/>
    <xf numFmtId="166" fontId="6" fillId="0" borderId="7" xfId="0" applyNumberFormat="1" applyFont="1" applyBorder="1"/>
    <xf numFmtId="0" fontId="13" fillId="0" borderId="0" xfId="2" applyFont="1" applyFill="1"/>
    <xf numFmtId="0" fontId="1" fillId="0" borderId="0" xfId="0" applyFont="1"/>
    <xf numFmtId="0" fontId="10" fillId="4" borderId="0" xfId="0" applyFont="1" applyFill="1" applyBorder="1" applyAlignment="1">
      <alignment horizontal="left" wrapText="1"/>
    </xf>
    <xf numFmtId="0" fontId="7" fillId="0" borderId="7" xfId="4" applyNumberFormat="1" applyFont="1" applyBorder="1" applyAlignment="1"/>
    <xf numFmtId="3" fontId="7" fillId="0" borderId="2" xfId="4" applyNumberFormat="1" applyFont="1" applyBorder="1" applyAlignment="1"/>
    <xf numFmtId="166" fontId="7" fillId="0" borderId="7" xfId="7" applyNumberFormat="1" applyFont="1" applyBorder="1" applyAlignment="1"/>
    <xf numFmtId="2" fontId="7" fillId="0" borderId="7" xfId="7" applyNumberFormat="1" applyFont="1" applyBorder="1" applyAlignment="1"/>
    <xf numFmtId="0" fontId="7" fillId="0" borderId="2" xfId="4" applyNumberFormat="1" applyFont="1" applyBorder="1" applyAlignment="1"/>
    <xf numFmtId="2" fontId="7" fillId="0" borderId="2" xfId="7" applyNumberFormat="1" applyFont="1" applyBorder="1" applyAlignment="1"/>
    <xf numFmtId="166"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2" fontId="7" fillId="0" borderId="2" xfId="0" applyNumberFormat="1" applyFont="1" applyBorder="1"/>
    <xf numFmtId="166" fontId="7" fillId="0" borderId="2" xfId="0" applyNumberFormat="1" applyFont="1" applyBorder="1"/>
    <xf numFmtId="0" fontId="6" fillId="0" borderId="0" xfId="0" applyFont="1" applyFill="1"/>
    <xf numFmtId="0" fontId="16" fillId="0" borderId="0" xfId="0" applyFont="1" applyFill="1"/>
    <xf numFmtId="166" fontId="7" fillId="0" borderId="7" xfId="0" applyNumberFormat="1" applyFont="1" applyBorder="1"/>
    <xf numFmtId="0" fontId="17" fillId="0" borderId="0" xfId="3" applyFont="1" applyBorder="1"/>
    <xf numFmtId="0" fontId="7" fillId="0" borderId="0" xfId="0" applyFont="1" applyFill="1"/>
    <xf numFmtId="169" fontId="6" fillId="0" borderId="0" xfId="0" applyNumberFormat="1" applyFont="1"/>
    <xf numFmtId="166" fontId="6" fillId="0" borderId="0" xfId="0" applyNumberFormat="1" applyFont="1"/>
    <xf numFmtId="0" fontId="9" fillId="0" borderId="8" xfId="0" applyFont="1" applyBorder="1" applyAlignment="1">
      <alignment vertical="center"/>
    </xf>
    <xf numFmtId="0" fontId="9" fillId="0" borderId="9" xfId="0" applyFont="1" applyBorder="1" applyAlignment="1">
      <alignment vertical="center"/>
    </xf>
    <xf numFmtId="0" fontId="6" fillId="0" borderId="8" xfId="0" applyFont="1" applyBorder="1" applyAlignment="1">
      <alignment vertical="center"/>
    </xf>
    <xf numFmtId="169" fontId="6" fillId="0" borderId="9" xfId="0" applyNumberFormat="1" applyFont="1" applyBorder="1" applyAlignment="1">
      <alignment vertical="center"/>
    </xf>
    <xf numFmtId="0" fontId="6" fillId="0" borderId="10" xfId="0" applyFont="1" applyBorder="1" applyAlignment="1">
      <alignment vertical="center"/>
    </xf>
    <xf numFmtId="169"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170" fontId="7" fillId="0" borderId="0" xfId="4" applyNumberFormat="1" applyFont="1"/>
    <xf numFmtId="0" fontId="8" fillId="0" borderId="0" xfId="4" applyFont="1" applyFill="1" applyBorder="1"/>
    <xf numFmtId="165" fontId="8" fillId="0" borderId="0" xfId="4" applyNumberFormat="1" applyFont="1" applyFill="1" applyBorder="1" applyAlignment="1">
      <alignment horizontal="center"/>
    </xf>
    <xf numFmtId="0" fontId="8" fillId="0" borderId="0" xfId="4" applyFont="1" applyFill="1" applyBorder="1" applyAlignment="1">
      <alignment horizontal="right"/>
    </xf>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8" fillId="0" borderId="0" xfId="4" applyFont="1"/>
    <xf numFmtId="0" fontId="18" fillId="0" borderId="0" xfId="4" applyFont="1" applyFill="1" applyProtection="1"/>
    <xf numFmtId="0" fontId="20" fillId="0" borderId="0" xfId="4" applyFont="1" applyFill="1" applyProtection="1"/>
    <xf numFmtId="0" fontId="19" fillId="0" borderId="0" xfId="4" applyFont="1" applyFill="1" applyProtection="1"/>
    <xf numFmtId="0" fontId="19" fillId="0" borderId="0" xfId="11" applyFont="1" applyFill="1" applyProtection="1"/>
    <xf numFmtId="0" fontId="22" fillId="0" borderId="0" xfId="11" applyFont="1" applyFill="1" applyProtection="1"/>
    <xf numFmtId="0" fontId="18" fillId="0" borderId="0" xfId="4" applyFont="1" applyFill="1"/>
    <xf numFmtId="0" fontId="19" fillId="0" borderId="0" xfId="4" applyFont="1" applyFill="1" applyAlignment="1" applyProtection="1">
      <alignment horizontal="center"/>
    </xf>
    <xf numFmtId="0" fontId="23" fillId="0" borderId="0" xfId="4" applyFont="1" applyFill="1" applyAlignment="1" applyProtection="1">
      <alignment horizontal="center"/>
    </xf>
    <xf numFmtId="0" fontId="24" fillId="0" borderId="0" xfId="4" applyFont="1" applyFill="1" applyProtection="1"/>
    <xf numFmtId="0" fontId="24" fillId="0" borderId="0" xfId="4" applyFont="1" applyFill="1" applyAlignment="1" applyProtection="1">
      <alignment wrapText="1"/>
    </xf>
    <xf numFmtId="0" fontId="24" fillId="4" borderId="19" xfId="11" applyFont="1" applyFill="1" applyBorder="1" applyAlignment="1">
      <alignment wrapText="1"/>
    </xf>
    <xf numFmtId="0" fontId="24" fillId="4" borderId="0" xfId="11" applyFont="1" applyFill="1" applyBorder="1" applyAlignment="1">
      <alignment wrapText="1"/>
    </xf>
    <xf numFmtId="0" fontId="24" fillId="4" borderId="20" xfId="11" applyFont="1" applyFill="1" applyBorder="1" applyAlignment="1">
      <alignment wrapText="1"/>
    </xf>
    <xf numFmtId="3" fontId="18" fillId="0" borderId="0" xfId="4" applyNumberFormat="1" applyFont="1" applyFill="1" applyProtection="1"/>
    <xf numFmtId="1" fontId="18" fillId="0" borderId="0" xfId="4" applyNumberFormat="1" applyFont="1" applyFill="1" applyProtection="1"/>
    <xf numFmtId="0" fontId="20" fillId="0" borderId="3" xfId="11" applyFont="1" applyBorder="1"/>
    <xf numFmtId="1" fontId="22" fillId="0" borderId="2" xfId="11" applyNumberFormat="1" applyFont="1" applyBorder="1"/>
    <xf numFmtId="0" fontId="18" fillId="0" borderId="0" xfId="4" applyFont="1" applyFill="1" applyAlignment="1" applyProtection="1">
      <alignment horizontal="right"/>
    </xf>
    <xf numFmtId="0" fontId="20" fillId="0" borderId="5" xfId="11" applyFont="1" applyBorder="1"/>
    <xf numFmtId="3" fontId="19" fillId="0" borderId="0" xfId="4" applyNumberFormat="1" applyFont="1" applyFill="1" applyProtection="1"/>
    <xf numFmtId="0" fontId="20" fillId="0" borderId="0" xfId="11" applyFont="1" applyFill="1" applyProtection="1"/>
    <xf numFmtId="3" fontId="18" fillId="0" borderId="0" xfId="4" applyNumberFormat="1" applyFont="1"/>
    <xf numFmtId="0" fontId="25" fillId="0" borderId="0" xfId="4" applyFont="1" applyFill="1" applyProtection="1"/>
    <xf numFmtId="3" fontId="25" fillId="0" borderId="0" xfId="4" applyNumberFormat="1" applyFont="1" applyFill="1" applyProtection="1"/>
    <xf numFmtId="0" fontId="26" fillId="0" borderId="0" xfId="4" applyFont="1" applyFill="1" applyProtection="1"/>
    <xf numFmtId="3" fontId="24" fillId="0" borderId="0" xfId="4" applyNumberFormat="1" applyFont="1" applyFill="1" applyProtection="1"/>
    <xf numFmtId="171" fontId="18" fillId="0" borderId="0" xfId="9" applyNumberFormat="1" applyFont="1" applyFill="1" applyProtection="1"/>
    <xf numFmtId="1" fontId="18" fillId="0" borderId="0" xfId="4" applyNumberFormat="1" applyFont="1"/>
    <xf numFmtId="169" fontId="18" fillId="0" borderId="0" xfId="4" applyNumberFormat="1" applyFont="1"/>
    <xf numFmtId="176" fontId="18" fillId="0" borderId="0" xfId="4" applyNumberFormat="1" applyFont="1"/>
    <xf numFmtId="177" fontId="18" fillId="0" borderId="0" xfId="4" applyNumberFormat="1" applyFont="1"/>
    <xf numFmtId="3" fontId="18" fillId="0" borderId="0" xfId="4" applyNumberFormat="1" applyFont="1" applyFill="1" applyBorder="1" applyProtection="1"/>
    <xf numFmtId="9" fontId="19" fillId="0" borderId="0" xfId="9" applyFont="1" applyFill="1" applyProtection="1"/>
    <xf numFmtId="0" fontId="24" fillId="0" borderId="3" xfId="4" applyNumberFormat="1" applyFont="1" applyFill="1" applyBorder="1" applyAlignment="1"/>
    <xf numFmtId="0" fontId="27" fillId="0" borderId="0" xfId="4" applyFont="1" applyFill="1"/>
    <xf numFmtId="3" fontId="18" fillId="0" borderId="4" xfId="4" applyNumberFormat="1" applyFont="1" applyFill="1" applyBorder="1" applyAlignment="1">
      <alignment horizontal="right"/>
    </xf>
    <xf numFmtId="0" fontId="18" fillId="0" borderId="3" xfId="4" applyNumberFormat="1" applyFont="1" applyFill="1" applyBorder="1" applyAlignment="1">
      <alignment horizontal="right"/>
    </xf>
    <xf numFmtId="3" fontId="18" fillId="0" borderId="4" xfId="4" applyNumberFormat="1" applyFont="1" applyFill="1" applyBorder="1" applyAlignment="1"/>
    <xf numFmtId="0" fontId="18" fillId="0" borderId="0" xfId="4" applyNumberFormat="1" applyFont="1" applyFill="1" applyBorder="1" applyAlignment="1">
      <alignment horizontal="right"/>
    </xf>
    <xf numFmtId="3" fontId="18" fillId="0" borderId="0" xfId="4" applyNumberFormat="1" applyFont="1" applyFill="1" applyBorder="1" applyAlignment="1"/>
    <xf numFmtId="0" fontId="27" fillId="0" borderId="0" xfId="4" applyFont="1"/>
    <xf numFmtId="3" fontId="18" fillId="0" borderId="0" xfId="4" applyNumberFormat="1" applyFont="1" applyFill="1"/>
    <xf numFmtId="178" fontId="18" fillId="0" borderId="0" xfId="10" applyNumberFormat="1" applyFont="1"/>
    <xf numFmtId="3" fontId="28" fillId="0" borderId="0" xfId="0" applyNumberFormat="1" applyFont="1"/>
    <xf numFmtId="0" fontId="29" fillId="0" borderId="0" xfId="4" applyFont="1"/>
    <xf numFmtId="3" fontId="29" fillId="0" borderId="0" xfId="4" applyNumberFormat="1" applyFont="1"/>
    <xf numFmtId="0" fontId="30" fillId="0" borderId="0" xfId="4" applyFont="1"/>
    <xf numFmtId="0" fontId="31" fillId="0" borderId="0" xfId="0" applyFont="1"/>
    <xf numFmtId="0" fontId="24" fillId="0" borderId="0" xfId="4" applyNumberFormat="1" applyFont="1" applyFill="1" applyBorder="1" applyAlignment="1"/>
    <xf numFmtId="0" fontId="18" fillId="3" borderId="0" xfId="4" applyFont="1" applyFill="1"/>
    <xf numFmtId="0" fontId="19" fillId="3" borderId="0" xfId="4" applyFont="1" applyFill="1"/>
    <xf numFmtId="0" fontId="19" fillId="3" borderId="0" xfId="4" applyFont="1" applyFill="1" applyBorder="1" applyAlignment="1">
      <alignment horizontal="left"/>
    </xf>
    <xf numFmtId="0" fontId="18" fillId="3" borderId="0" xfId="4" applyFont="1" applyFill="1" applyBorder="1"/>
    <xf numFmtId="0" fontId="30" fillId="3" borderId="0" xfId="4" applyFont="1" applyFill="1" applyBorder="1"/>
    <xf numFmtId="0" fontId="30" fillId="0" borderId="0" xfId="4" applyFont="1" applyFill="1" applyBorder="1"/>
    <xf numFmtId="0" fontId="27" fillId="0" borderId="0" xfId="4" applyFont="1" applyFill="1" applyBorder="1"/>
    <xf numFmtId="0" fontId="18" fillId="0" borderId="0" xfId="4" applyFont="1" applyFill="1" applyBorder="1" applyAlignment="1">
      <alignment wrapText="1"/>
    </xf>
    <xf numFmtId="170" fontId="18" fillId="0" borderId="0" xfId="8" applyNumberFormat="1" applyFont="1" applyFill="1" applyBorder="1"/>
    <xf numFmtId="170" fontId="18" fillId="0" borderId="0" xfId="4" applyNumberFormat="1" applyFont="1" applyFill="1" applyBorder="1"/>
    <xf numFmtId="170" fontId="30" fillId="0" borderId="0" xfId="4" applyNumberFormat="1" applyFont="1" applyFill="1" applyBorder="1"/>
    <xf numFmtId="0" fontId="18" fillId="0" borderId="0" xfId="4" applyFont="1" applyFill="1" applyBorder="1" applyAlignment="1">
      <alignment horizontal="left"/>
    </xf>
    <xf numFmtId="3" fontId="18" fillId="0" borderId="0" xfId="4" applyNumberFormat="1" applyFont="1" applyFill="1" applyBorder="1"/>
    <xf numFmtId="3" fontId="30" fillId="0" borderId="0" xfId="4" applyNumberFormat="1" applyFont="1" applyFill="1" applyBorder="1"/>
    <xf numFmtId="0" fontId="19" fillId="0" borderId="0" xfId="4" applyFont="1" applyFill="1" applyBorder="1"/>
    <xf numFmtId="174" fontId="19" fillId="0" borderId="0" xfId="4" applyNumberFormat="1" applyFont="1" applyFill="1" applyBorder="1"/>
    <xf numFmtId="0" fontId="23" fillId="3" borderId="0" xfId="4" applyFont="1" applyFill="1" applyBorder="1"/>
    <xf numFmtId="0" fontId="24" fillId="0" borderId="6" xfId="4" applyFont="1" applyFill="1" applyBorder="1" applyAlignment="1">
      <alignment wrapText="1"/>
    </xf>
    <xf numFmtId="0" fontId="23" fillId="0" borderId="0" xfId="4" applyFont="1" applyFill="1" applyBorder="1"/>
    <xf numFmtId="166" fontId="30" fillId="0" borderId="0" xfId="4" applyNumberFormat="1" applyFont="1" applyFill="1" applyBorder="1"/>
    <xf numFmtId="2" fontId="30" fillId="0" borderId="0" xfId="4" applyNumberFormat="1" applyFont="1" applyFill="1" applyBorder="1"/>
    <xf numFmtId="3" fontId="23" fillId="0" borderId="0" xfId="4" applyNumberFormat="1" applyFont="1" applyFill="1" applyBorder="1"/>
    <xf numFmtId="166" fontId="23" fillId="0" borderId="0" xfId="4" applyNumberFormat="1" applyFont="1" applyFill="1" applyBorder="1"/>
    <xf numFmtId="2" fontId="23" fillId="0" borderId="0" xfId="4" applyNumberFormat="1" applyFont="1" applyFill="1" applyBorder="1"/>
    <xf numFmtId="0" fontId="23" fillId="0" borderId="0" xfId="4" applyFont="1"/>
    <xf numFmtId="0" fontId="24" fillId="0" borderId="0" xfId="4" applyFont="1" applyFill="1" applyBorder="1"/>
    <xf numFmtId="9" fontId="30" fillId="0" borderId="0" xfId="4" applyNumberFormat="1" applyFont="1"/>
    <xf numFmtId="3" fontId="30" fillId="0" borderId="0" xfId="4" applyNumberFormat="1" applyFont="1"/>
    <xf numFmtId="1" fontId="30" fillId="0" borderId="0" xfId="4" applyNumberFormat="1" applyFont="1"/>
    <xf numFmtId="0" fontId="30" fillId="0" borderId="0" xfId="4" applyFont="1" applyAlignment="1">
      <alignment horizontal="right"/>
    </xf>
    <xf numFmtId="0" fontId="19" fillId="0" borderId="16" xfId="4" applyNumberFormat="1" applyFont="1" applyBorder="1" applyAlignment="1"/>
    <xf numFmtId="3" fontId="23" fillId="0" borderId="0" xfId="4" applyNumberFormat="1" applyFont="1" applyFill="1" applyBorder="1" applyAlignment="1">
      <alignment horizontal="right"/>
    </xf>
    <xf numFmtId="0" fontId="30" fillId="0" borderId="0" xfId="4" applyFont="1" applyFill="1"/>
    <xf numFmtId="0" fontId="23" fillId="0" borderId="0" xfId="4" applyFont="1" applyFill="1"/>
    <xf numFmtId="175" fontId="30" fillId="0" borderId="0" xfId="4" applyNumberFormat="1" applyFont="1" applyFill="1"/>
    <xf numFmtId="3" fontId="23" fillId="0" borderId="0" xfId="4" applyNumberFormat="1" applyFont="1" applyFill="1"/>
    <xf numFmtId="3" fontId="19" fillId="0" borderId="0" xfId="4" applyNumberFormat="1" applyFont="1" applyFill="1" applyBorder="1"/>
    <xf numFmtId="1" fontId="30" fillId="0" borderId="0" xfId="4" applyNumberFormat="1" applyFont="1" applyFill="1"/>
    <xf numFmtId="3" fontId="32" fillId="0" borderId="0" xfId="4" applyNumberFormat="1" applyFont="1" applyFill="1" applyBorder="1"/>
    <xf numFmtId="3" fontId="6" fillId="0" borderId="0" xfId="0" applyNumberFormat="1" applyFont="1" applyAlignment="1">
      <alignment horizontal="right"/>
    </xf>
    <xf numFmtId="0" fontId="18" fillId="0" borderId="0" xfId="4" applyFont="1" applyAlignment="1">
      <alignment wrapText="1"/>
    </xf>
    <xf numFmtId="0" fontId="24" fillId="0" borderId="0" xfId="4" applyNumberFormat="1" applyFont="1" applyFill="1" applyBorder="1" applyAlignment="1">
      <alignment wrapText="1"/>
    </xf>
    <xf numFmtId="3" fontId="19" fillId="0" borderId="21" xfId="4" applyNumberFormat="1" applyFont="1" applyBorder="1" applyAlignment="1"/>
    <xf numFmtId="3" fontId="19" fillId="0" borderId="22" xfId="4" applyNumberFormat="1" applyFont="1" applyBorder="1" applyAlignment="1"/>
    <xf numFmtId="0" fontId="19" fillId="0" borderId="0" xfId="0" applyNumberFormat="1" applyFont="1" applyFill="1" applyBorder="1" applyAlignment="1"/>
    <xf numFmtId="0" fontId="24" fillId="6" borderId="0" xfId="4" applyNumberFormat="1" applyFont="1" applyFill="1" applyBorder="1" applyAlignment="1">
      <alignment horizontal="right" wrapText="1"/>
    </xf>
    <xf numFmtId="0" fontId="24" fillId="6" borderId="0" xfId="4" applyNumberFormat="1" applyFont="1" applyFill="1" applyBorder="1" applyAlignment="1">
      <alignment horizontal="right"/>
    </xf>
    <xf numFmtId="0" fontId="8" fillId="3" borderId="0" xfId="4" applyFont="1" applyFill="1" applyAlignment="1"/>
    <xf numFmtId="0" fontId="10" fillId="2" borderId="0" xfId="0" applyFont="1" applyFill="1" applyAlignment="1"/>
    <xf numFmtId="165" fontId="11" fillId="0" borderId="0" xfId="0" applyNumberFormat="1" applyFont="1" applyAlignment="1"/>
    <xf numFmtId="165" fontId="6" fillId="0" borderId="0" xfId="0" applyNumberFormat="1" applyFont="1" applyBorder="1" applyAlignment="1"/>
    <xf numFmtId="165" fontId="6" fillId="0" borderId="0" xfId="0" applyNumberFormat="1" applyFont="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18" fillId="0" borderId="0" xfId="0" applyFont="1" applyFill="1" applyAlignment="1">
      <alignment horizontal="left"/>
    </xf>
    <xf numFmtId="0" fontId="34" fillId="3" borderId="0" xfId="4" applyFont="1" applyFill="1" applyAlignment="1">
      <alignment horizontal="right"/>
    </xf>
    <xf numFmtId="0" fontId="16" fillId="0" borderId="0" xfId="2" applyFont="1" applyFill="1"/>
    <xf numFmtId="0" fontId="29" fillId="0" borderId="0" xfId="4" applyFont="1" applyFill="1" applyBorder="1"/>
    <xf numFmtId="0" fontId="6" fillId="0" borderId="3" xfId="0" applyFont="1" applyFill="1" applyBorder="1" applyAlignment="1"/>
    <xf numFmtId="3" fontId="6" fillId="0" borderId="4" xfId="0" applyNumberFormat="1"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6" fillId="0" borderId="0" xfId="0" applyFont="1"/>
    <xf numFmtId="16" fontId="37" fillId="0" borderId="0" xfId="0" applyNumberFormat="1" applyFont="1"/>
    <xf numFmtId="3" fontId="36" fillId="0" borderId="0" xfId="0" applyNumberFormat="1" applyFont="1"/>
    <xf numFmtId="175" fontId="36" fillId="0" borderId="0" xfId="0" applyNumberFormat="1" applyFont="1"/>
    <xf numFmtId="0" fontId="7" fillId="0" borderId="3" xfId="5" applyNumberFormat="1" applyFont="1" applyBorder="1" applyAlignment="1"/>
    <xf numFmtId="0" fontId="7" fillId="0" borderId="3" xfId="4" applyNumberFormat="1" applyFont="1" applyBorder="1" applyAlignment="1"/>
    <xf numFmtId="0" fontId="9" fillId="0" borderId="0" xfId="0" applyFont="1" applyFill="1" applyAlignment="1">
      <alignment horizontal="right"/>
    </xf>
    <xf numFmtId="0" fontId="39" fillId="8" borderId="0" xfId="0" applyFont="1" applyFill="1"/>
    <xf numFmtId="0" fontId="6" fillId="2" borderId="0" xfId="0" applyFont="1" applyFill="1" applyAlignment="1">
      <alignment horizontal="right"/>
    </xf>
    <xf numFmtId="0" fontId="9" fillId="0" borderId="3" xfId="0" applyFont="1" applyFill="1" applyBorder="1" applyAlignment="1"/>
    <xf numFmtId="0" fontId="16" fillId="0" borderId="0" xfId="0" applyFont="1" applyAlignment="1"/>
    <xf numFmtId="0" fontId="36" fillId="0" borderId="0" xfId="0" applyFont="1" applyAlignment="1">
      <alignment horizontal="left"/>
    </xf>
    <xf numFmtId="3" fontId="36" fillId="0" borderId="0" xfId="0" applyNumberFormat="1" applyFont="1" applyAlignment="1">
      <alignment horizontal="left"/>
    </xf>
    <xf numFmtId="175" fontId="36" fillId="0" borderId="0" xfId="0" applyNumberFormat="1" applyFont="1" applyAlignment="1">
      <alignment horizontal="left"/>
    </xf>
    <xf numFmtId="0" fontId="10" fillId="4" borderId="2" xfId="4" applyNumberFormat="1" applyFont="1" applyFill="1" applyBorder="1" applyAlignment="1">
      <alignment wrapText="1"/>
    </xf>
    <xf numFmtId="3" fontId="7" fillId="0" borderId="7" xfId="4" applyNumberFormat="1" applyFont="1" applyBorder="1" applyAlignment="1"/>
    <xf numFmtId="1" fontId="7" fillId="0" borderId="7" xfId="0" applyNumberFormat="1" applyFont="1" applyBorder="1" applyAlignment="1"/>
    <xf numFmtId="167" fontId="7" fillId="0" borderId="7" xfId="6" applyNumberFormat="1" applyFont="1" applyBorder="1" applyAlignment="1"/>
    <xf numFmtId="168" fontId="7" fillId="0" borderId="7" xfId="4" applyNumberFormat="1" applyFont="1" applyBorder="1" applyAlignment="1"/>
    <xf numFmtId="1" fontId="7" fillId="0" borderId="2" xfId="0" applyNumberFormat="1" applyFont="1" applyBorder="1" applyAlignment="1"/>
    <xf numFmtId="3" fontId="8" fillId="0" borderId="4"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5" fillId="3" borderId="0" xfId="4" applyNumberFormat="1" applyFont="1" applyFill="1" applyBorder="1" applyAlignment="1"/>
    <xf numFmtId="0" fontId="15" fillId="0" borderId="0" xfId="0" applyFont="1" applyFill="1"/>
    <xf numFmtId="0" fontId="7" fillId="0" borderId="0" xfId="2" applyFont="1" applyFill="1"/>
    <xf numFmtId="0" fontId="7" fillId="0" borderId="0" xfId="0" applyFont="1"/>
    <xf numFmtId="0" fontId="15" fillId="0" borderId="0" xfId="0" applyFont="1"/>
    <xf numFmtId="0" fontId="39" fillId="0" borderId="0" xfId="0" applyFont="1" applyFill="1" applyBorder="1"/>
    <xf numFmtId="0" fontId="7" fillId="0" borderId="25" xfId="5" applyNumberFormat="1" applyFont="1" applyBorder="1" applyAlignment="1"/>
    <xf numFmtId="0" fontId="10" fillId="0" borderId="0" xfId="0" applyFont="1" applyBorder="1" applyAlignment="1">
      <alignment horizontal="left" wrapText="1"/>
    </xf>
    <xf numFmtId="3" fontId="16" fillId="0" borderId="0" xfId="0" applyNumberFormat="1" applyFont="1" applyBorder="1"/>
    <xf numFmtId="1" fontId="6" fillId="0" borderId="0" xfId="0" applyNumberFormat="1" applyFont="1" applyBorder="1"/>
    <xf numFmtId="3" fontId="6" fillId="0" borderId="0" xfId="0" applyNumberFormat="1" applyFont="1" applyBorder="1"/>
    <xf numFmtId="3" fontId="9" fillId="0" borderId="0" xfId="0" applyNumberFormat="1" applyFont="1" applyBorder="1"/>
    <xf numFmtId="1" fontId="9" fillId="0" borderId="0" xfId="0" applyNumberFormat="1" applyFont="1" applyBorder="1"/>
    <xf numFmtId="0" fontId="8" fillId="0" borderId="0" xfId="4" applyNumberFormat="1" applyFont="1" applyBorder="1" applyAlignment="1"/>
    <xf numFmtId="178" fontId="9" fillId="0" borderId="0" xfId="10" applyNumberFormat="1" applyFont="1" applyBorder="1"/>
    <xf numFmtId="165" fontId="9" fillId="0" borderId="0" xfId="0" applyNumberFormat="1" applyFont="1" applyBorder="1"/>
    <xf numFmtId="3" fontId="8" fillId="0" borderId="0" xfId="4" applyNumberFormat="1" applyFont="1" applyFill="1" applyBorder="1"/>
    <xf numFmtId="167" fontId="8" fillId="0" borderId="7" xfId="6" applyNumberFormat="1" applyFont="1" applyBorder="1" applyAlignment="1"/>
    <xf numFmtId="168" fontId="8" fillId="0" borderId="7" xfId="4" applyNumberFormat="1" applyFont="1" applyBorder="1" applyAlignment="1"/>
    <xf numFmtId="167" fontId="8" fillId="0" borderId="0" xfId="4" applyNumberFormat="1" applyFont="1" applyFill="1" applyBorder="1"/>
    <xf numFmtId="166" fontId="8" fillId="0" borderId="0" xfId="4" applyNumberFormat="1" applyFont="1" applyFill="1" applyBorder="1"/>
    <xf numFmtId="2" fontId="8" fillId="0" borderId="0" xfId="4" applyNumberFormat="1" applyFont="1" applyFill="1" applyBorder="1"/>
    <xf numFmtId="0" fontId="10" fillId="4" borderId="2" xfId="0" applyFont="1" applyFill="1" applyBorder="1" applyAlignment="1">
      <alignment horizontal="left" wrapText="1"/>
    </xf>
    <xf numFmtId="0" fontId="10" fillId="4" borderId="4" xfId="0" applyFont="1" applyFill="1" applyBorder="1" applyAlignment="1">
      <alignment horizontal="left" wrapText="1"/>
    </xf>
    <xf numFmtId="0" fontId="10" fillId="4" borderId="3" xfId="4" applyNumberFormat="1" applyFont="1" applyFill="1" applyBorder="1" applyAlignment="1">
      <alignment wrapText="1"/>
    </xf>
    <xf numFmtId="166" fontId="7" fillId="0" borderId="24" xfId="7" applyNumberFormat="1" applyFont="1" applyBorder="1" applyAlignment="1"/>
    <xf numFmtId="166" fontId="7" fillId="0" borderId="4" xfId="7" applyNumberFormat="1" applyFont="1" applyBorder="1" applyAlignment="1"/>
    <xf numFmtId="0" fontId="8" fillId="0" borderId="3" xfId="4" applyNumberFormat="1" applyFont="1" applyBorder="1" applyAlignment="1"/>
    <xf numFmtId="0" fontId="6" fillId="0" borderId="0" xfId="0" applyFont="1" applyBorder="1"/>
    <xf numFmtId="0" fontId="7" fillId="0" borderId="0" xfId="4" applyNumberFormat="1" applyFont="1" applyFill="1" applyBorder="1" applyAlignment="1"/>
    <xf numFmtId="0" fontId="8" fillId="0" borderId="0" xfId="4" applyNumberFormat="1" applyFont="1" applyFill="1" applyBorder="1" applyAlignment="1"/>
    <xf numFmtId="178" fontId="9" fillId="0" borderId="0" xfId="10" applyNumberFormat="1" applyFont="1" applyFill="1" applyBorder="1"/>
    <xf numFmtId="3" fontId="9" fillId="0" borderId="0" xfId="0" applyNumberFormat="1" applyFont="1" applyFill="1" applyBorder="1"/>
    <xf numFmtId="165" fontId="9" fillId="0" borderId="0" xfId="0" applyNumberFormat="1" applyFont="1" applyFill="1" applyBorder="1"/>
    <xf numFmtId="1" fontId="9" fillId="0" borderId="0" xfId="0" applyNumberFormat="1" applyFont="1" applyFill="1" applyBorder="1"/>
    <xf numFmtId="0" fontId="10" fillId="0" borderId="2" xfId="4" applyNumberFormat="1" applyFont="1" applyFill="1" applyBorder="1" applyAlignment="1">
      <alignment horizontal="left"/>
    </xf>
    <xf numFmtId="0" fontId="10" fillId="0" borderId="26" xfId="0" applyFont="1" applyFill="1" applyBorder="1" applyAlignment="1">
      <alignment horizontal="left" wrapText="1"/>
    </xf>
    <xf numFmtId="0" fontId="10" fillId="0" borderId="2" xfId="4" applyNumberFormat="1" applyFont="1" applyFill="1" applyBorder="1" applyAlignment="1">
      <alignment horizontal="left" wrapText="1"/>
    </xf>
    <xf numFmtId="3" fontId="9" fillId="0" borderId="26" xfId="0" applyNumberFormat="1" applyFont="1" applyFill="1" applyBorder="1"/>
    <xf numFmtId="1" fontId="9" fillId="0" borderId="26" xfId="0" applyNumberFormat="1" applyFont="1" applyFill="1" applyBorder="1"/>
    <xf numFmtId="1" fontId="35" fillId="0" borderId="0" xfId="0" applyNumberFormat="1" applyFont="1" applyFill="1" applyBorder="1"/>
    <xf numFmtId="165" fontId="36" fillId="0" borderId="0" xfId="0" applyNumberFormat="1" applyFont="1" applyFill="1" applyBorder="1"/>
    <xf numFmtId="0" fontId="7" fillId="0" borderId="2" xfId="5" applyNumberFormat="1" applyFont="1" applyFill="1" applyBorder="1" applyAlignment="1"/>
    <xf numFmtId="0" fontId="8" fillId="0" borderId="2" xfId="4" applyNumberFormat="1" applyFont="1" applyFill="1" applyBorder="1" applyAlignment="1"/>
    <xf numFmtId="178" fontId="6" fillId="0" borderId="26" xfId="10" applyNumberFormat="1" applyFont="1" applyFill="1" applyBorder="1"/>
    <xf numFmtId="0" fontId="7" fillId="0" borderId="2" xfId="4" applyNumberFormat="1" applyFont="1" applyFill="1" applyBorder="1" applyAlignment="1"/>
    <xf numFmtId="0" fontId="7" fillId="0" borderId="14" xfId="4" applyNumberFormat="1" applyFont="1" applyFill="1" applyBorder="1" applyAlignment="1"/>
    <xf numFmtId="0" fontId="8" fillId="0" borderId="14" xfId="4" applyNumberFormat="1" applyFont="1" applyFill="1" applyBorder="1" applyAlignment="1"/>
    <xf numFmtId="0" fontId="39" fillId="8" borderId="0" xfId="0" applyFont="1" applyFill="1" applyBorder="1"/>
    <xf numFmtId="0" fontId="10" fillId="9" borderId="2" xfId="4" applyNumberFormat="1" applyFont="1" applyFill="1" applyBorder="1" applyAlignment="1">
      <alignment horizontal="left"/>
    </xf>
    <xf numFmtId="0" fontId="10" fillId="5" borderId="26" xfId="0" applyFont="1" applyFill="1" applyBorder="1" applyAlignment="1">
      <alignment horizontal="left" wrapText="1"/>
    </xf>
    <xf numFmtId="0" fontId="10" fillId="9" borderId="2" xfId="4" applyNumberFormat="1" applyFont="1" applyFill="1" applyBorder="1" applyAlignment="1">
      <alignment horizontal="left" wrapText="1"/>
    </xf>
    <xf numFmtId="0" fontId="39" fillId="10" borderId="0" xfId="0" applyFont="1" applyFill="1"/>
    <xf numFmtId="0" fontId="8" fillId="7" borderId="0" xfId="4" applyNumberFormat="1" applyFont="1" applyFill="1" applyBorder="1" applyAlignment="1"/>
    <xf numFmtId="178" fontId="6" fillId="7" borderId="0" xfId="10" applyNumberFormat="1" applyFont="1" applyFill="1" applyBorder="1"/>
    <xf numFmtId="3" fontId="6" fillId="7" borderId="0" xfId="0" applyNumberFormat="1" applyFont="1" applyFill="1" applyBorder="1"/>
    <xf numFmtId="165" fontId="6" fillId="7" borderId="0" xfId="0" applyNumberFormat="1" applyFont="1" applyFill="1" applyBorder="1"/>
    <xf numFmtId="3" fontId="9" fillId="7" borderId="0" xfId="0" applyNumberFormat="1" applyFont="1" applyFill="1" applyBorder="1"/>
    <xf numFmtId="0" fontId="7" fillId="7" borderId="15" xfId="5" applyNumberFormat="1" applyFont="1" applyFill="1" applyBorder="1" applyAlignment="1"/>
    <xf numFmtId="0" fontId="8" fillId="7" borderId="16" xfId="4" applyNumberFormat="1" applyFont="1" applyFill="1" applyBorder="1" applyAlignment="1"/>
    <xf numFmtId="178" fontId="6" fillId="7" borderId="16" xfId="10" applyNumberFormat="1" applyFont="1" applyFill="1" applyBorder="1"/>
    <xf numFmtId="3" fontId="6" fillId="7" borderId="16" xfId="0" applyNumberFormat="1" applyFont="1" applyFill="1" applyBorder="1"/>
    <xf numFmtId="165" fontId="6" fillId="7" borderId="16" xfId="0" applyNumberFormat="1" applyFont="1" applyFill="1" applyBorder="1"/>
    <xf numFmtId="3" fontId="9" fillId="7" borderId="16" xfId="0" applyNumberFormat="1" applyFont="1" applyFill="1" applyBorder="1"/>
    <xf numFmtId="1" fontId="9" fillId="7" borderId="31" xfId="0" applyNumberFormat="1" applyFont="1" applyFill="1" applyBorder="1"/>
    <xf numFmtId="178" fontId="6" fillId="7" borderId="28" xfId="10" applyNumberFormat="1" applyFont="1" applyFill="1" applyBorder="1"/>
    <xf numFmtId="3" fontId="6" fillId="7" borderId="28" xfId="0" applyNumberFormat="1" applyFont="1" applyFill="1" applyBorder="1"/>
    <xf numFmtId="0" fontId="7" fillId="7" borderId="27" xfId="5" applyNumberFormat="1" applyFont="1" applyFill="1" applyBorder="1" applyAlignment="1"/>
    <xf numFmtId="0" fontId="8" fillId="7" borderId="28" xfId="4" applyNumberFormat="1" applyFont="1" applyFill="1" applyBorder="1" applyAlignment="1"/>
    <xf numFmtId="165" fontId="6" fillId="7" borderId="28" xfId="0" applyNumberFormat="1" applyFont="1" applyFill="1" applyBorder="1"/>
    <xf numFmtId="3" fontId="9" fillId="7" borderId="28" xfId="0" applyNumberFormat="1" applyFont="1" applyFill="1" applyBorder="1"/>
    <xf numFmtId="1" fontId="9" fillId="7" borderId="29" xfId="0" applyNumberFormat="1" applyFont="1" applyFill="1" applyBorder="1"/>
    <xf numFmtId="0" fontId="7" fillId="7" borderId="15" xfId="4" applyNumberFormat="1" applyFont="1" applyFill="1" applyBorder="1" applyAlignment="1"/>
    <xf numFmtId="0" fontId="7" fillId="7" borderId="27" xfId="4" applyNumberFormat="1" applyFont="1" applyFill="1" applyBorder="1" applyAlignment="1"/>
    <xf numFmtId="0" fontId="7" fillId="7" borderId="30" xfId="4" applyNumberFormat="1" applyFont="1" applyFill="1" applyBorder="1" applyAlignment="1"/>
    <xf numFmtId="178" fontId="9" fillId="7" borderId="28" xfId="10" applyNumberFormat="1" applyFont="1" applyFill="1" applyBorder="1"/>
    <xf numFmtId="165" fontId="9" fillId="7" borderId="28" xfId="0" applyNumberFormat="1" applyFont="1" applyFill="1" applyBorder="1"/>
    <xf numFmtId="0" fontId="9" fillId="8" borderId="0" xfId="0" applyFont="1" applyFill="1" applyAlignment="1">
      <alignment horizontal="right"/>
    </xf>
    <xf numFmtId="0" fontId="10" fillId="0" borderId="0" xfId="4" applyNumberFormat="1" applyFont="1" applyFill="1" applyBorder="1" applyAlignment="1">
      <alignment horizontal="left"/>
    </xf>
    <xf numFmtId="0" fontId="40" fillId="8" borderId="28" xfId="0" applyFont="1" applyFill="1" applyBorder="1"/>
    <xf numFmtId="0" fontId="40" fillId="10" borderId="0" xfId="0" applyFont="1" applyFill="1"/>
    <xf numFmtId="0" fontId="7" fillId="0" borderId="0" xfId="5" applyNumberFormat="1" applyFont="1" applyFill="1" applyBorder="1" applyAlignment="1"/>
    <xf numFmtId="178" fontId="6" fillId="0" borderId="0" xfId="10" applyNumberFormat="1" applyFont="1" applyFill="1" applyBorder="1"/>
    <xf numFmtId="0" fontId="7" fillId="0" borderId="3" xfId="5" applyNumberFormat="1" applyFont="1" applyFill="1" applyBorder="1" applyAlignment="1"/>
    <xf numFmtId="178" fontId="6" fillId="0" borderId="2" xfId="10" applyNumberFormat="1" applyFont="1" applyFill="1" applyBorder="1"/>
    <xf numFmtId="3" fontId="9" fillId="0" borderId="2" xfId="0" applyNumberFormat="1" applyFont="1" applyFill="1" applyBorder="1"/>
    <xf numFmtId="0" fontId="7" fillId="0" borderId="5" xfId="5" applyNumberFormat="1" applyFont="1" applyFill="1" applyBorder="1" applyAlignment="1"/>
    <xf numFmtId="178" fontId="6" fillId="0" borderId="33" xfId="10" applyNumberFormat="1" applyFont="1" applyFill="1" applyBorder="1"/>
    <xf numFmtId="3" fontId="6" fillId="0" borderId="32" xfId="0" applyNumberFormat="1" applyFont="1" applyFill="1" applyBorder="1"/>
    <xf numFmtId="3" fontId="9" fillId="0" borderId="33" xfId="0" applyNumberFormat="1" applyFont="1" applyFill="1" applyBorder="1"/>
    <xf numFmtId="3" fontId="6" fillId="0" borderId="14" xfId="0" applyNumberFormat="1" applyFont="1" applyFill="1" applyBorder="1"/>
    <xf numFmtId="178" fontId="9" fillId="0" borderId="14" xfId="10" applyNumberFormat="1" applyFont="1" applyFill="1" applyBorder="1"/>
    <xf numFmtId="0" fontId="18" fillId="0" borderId="0" xfId="4" applyFont="1" applyFill="1" applyAlignment="1" applyProtection="1">
      <alignment wrapText="1"/>
    </xf>
    <xf numFmtId="0" fontId="0" fillId="0" borderId="0" xfId="0" applyAlignment="1">
      <alignment wrapText="1"/>
    </xf>
    <xf numFmtId="0" fontId="7" fillId="0" borderId="0" xfId="4" applyFont="1" applyAlignment="1">
      <alignment wrapText="1"/>
    </xf>
    <xf numFmtId="0" fontId="41" fillId="0" borderId="0" xfId="2" applyFont="1"/>
    <xf numFmtId="1" fontId="9" fillId="0" borderId="2" xfId="0" applyNumberFormat="1" applyFont="1" applyFill="1" applyBorder="1"/>
    <xf numFmtId="1" fontId="9" fillId="0" borderId="33" xfId="0" applyNumberFormat="1" applyFont="1" applyFill="1" applyBorder="1"/>
    <xf numFmtId="0" fontId="10" fillId="0" borderId="34" xfId="0" applyFont="1" applyFill="1" applyBorder="1" applyAlignment="1">
      <alignment horizontal="left" wrapText="1"/>
    </xf>
    <xf numFmtId="165" fontId="9" fillId="0" borderId="40" xfId="0" applyNumberFormat="1" applyFont="1" applyFill="1" applyBorder="1"/>
    <xf numFmtId="0" fontId="0" fillId="0" borderId="0" xfId="0" applyFont="1" applyAlignment="1"/>
    <xf numFmtId="3" fontId="0" fillId="0" borderId="0" xfId="0" applyNumberFormat="1" applyFont="1" applyAlignment="1"/>
    <xf numFmtId="3" fontId="7" fillId="0" borderId="0" xfId="4" applyNumberFormat="1" applyFont="1"/>
    <xf numFmtId="0" fontId="7" fillId="0" borderId="0" xfId="0" applyFont="1" applyFill="1" applyAlignment="1">
      <alignment horizontal="left"/>
    </xf>
    <xf numFmtId="0" fontId="7" fillId="0" borderId="0" xfId="0" applyFont="1" applyAlignment="1">
      <alignment horizontal="left"/>
    </xf>
    <xf numFmtId="0" fontId="7" fillId="3" borderId="0" xfId="4" applyFont="1" applyFill="1"/>
    <xf numFmtId="0" fontId="10" fillId="6" borderId="0" xfId="4" applyNumberFormat="1" applyFont="1" applyFill="1" applyBorder="1" applyAlignment="1">
      <alignment horizontal="right" wrapText="1"/>
    </xf>
    <xf numFmtId="0" fontId="10" fillId="6" borderId="0" xfId="4" applyNumberFormat="1" applyFont="1" applyFill="1" applyBorder="1" applyAlignment="1">
      <alignment horizontal="right"/>
    </xf>
    <xf numFmtId="3" fontId="8" fillId="0" borderId="23" xfId="4" applyNumberFormat="1" applyFont="1" applyBorder="1" applyAlignment="1"/>
    <xf numFmtId="0" fontId="8" fillId="0" borderId="0" xfId="4" applyFont="1" applyFill="1" applyBorder="1" applyAlignment="1"/>
    <xf numFmtId="3" fontId="8" fillId="0" borderId="0" xfId="4" applyNumberFormat="1" applyFont="1" applyBorder="1" applyAlignment="1"/>
    <xf numFmtId="3" fontId="42" fillId="0" borderId="0" xfId="4" applyNumberFormat="1" applyFont="1" applyBorder="1" applyAlignment="1"/>
    <xf numFmtId="0" fontId="8" fillId="3" borderId="0" xfId="4" applyFont="1" applyFill="1" applyAlignment="1">
      <alignment horizontal="left"/>
    </xf>
    <xf numFmtId="0" fontId="10" fillId="6" borderId="0" xfId="4" applyNumberFormat="1" applyFont="1" applyFill="1" applyBorder="1" applyAlignment="1"/>
    <xf numFmtId="0" fontId="10" fillId="6" borderId="0" xfId="4" applyNumberFormat="1" applyFont="1" applyFill="1" applyBorder="1" applyAlignment="1">
      <alignment wrapText="1"/>
    </xf>
    <xf numFmtId="3" fontId="10" fillId="6" borderId="0" xfId="4" applyNumberFormat="1" applyFont="1" applyFill="1" applyBorder="1" applyAlignment="1"/>
    <xf numFmtId="0" fontId="10" fillId="5" borderId="0" xfId="4" applyNumberFormat="1" applyFont="1" applyFill="1" applyBorder="1" applyAlignment="1"/>
    <xf numFmtId="0" fontId="7" fillId="0" borderId="7" xfId="4" applyNumberFormat="1" applyFont="1" applyBorder="1" applyAlignment="1">
      <alignment wrapText="1"/>
    </xf>
    <xf numFmtId="170" fontId="7" fillId="0" borderId="7" xfId="8" applyNumberFormat="1" applyFont="1" applyFill="1" applyBorder="1"/>
    <xf numFmtId="170" fontId="7" fillId="0" borderId="7" xfId="4" applyNumberFormat="1" applyFont="1" applyFill="1" applyBorder="1" applyAlignment="1"/>
    <xf numFmtId="171" fontId="8" fillId="0" borderId="7" xfId="4" applyNumberFormat="1" applyFont="1" applyFill="1" applyBorder="1" applyAlignment="1"/>
    <xf numFmtId="0" fontId="7" fillId="0" borderId="12" xfId="4" applyNumberFormat="1" applyFont="1" applyBorder="1" applyAlignment="1"/>
    <xf numFmtId="170" fontId="7" fillId="0" borderId="12" xfId="8" applyNumberFormat="1" applyFont="1" applyFill="1" applyBorder="1"/>
    <xf numFmtId="170" fontId="43" fillId="0" borderId="12" xfId="4" applyNumberFormat="1" applyFont="1" applyFill="1" applyBorder="1" applyAlignment="1"/>
    <xf numFmtId="171" fontId="43" fillId="0" borderId="12" xfId="9" applyNumberFormat="1" applyFont="1" applyFill="1" applyBorder="1"/>
    <xf numFmtId="172" fontId="7" fillId="0" borderId="12" xfId="8" applyNumberFormat="1" applyFont="1" applyFill="1" applyBorder="1"/>
    <xf numFmtId="170" fontId="8" fillId="0" borderId="12" xfId="4" applyNumberFormat="1" applyFont="1" applyFill="1" applyBorder="1" applyAlignment="1"/>
    <xf numFmtId="0" fontId="7" fillId="0" borderId="12" xfId="4" applyNumberFormat="1" applyFont="1" applyBorder="1" applyAlignment="1">
      <alignment horizontal="left"/>
    </xf>
    <xf numFmtId="3" fontId="7" fillId="0" borderId="12" xfId="4" applyNumberFormat="1" applyFont="1" applyBorder="1" applyAlignment="1"/>
    <xf numFmtId="3" fontId="8" fillId="0" borderId="12" xfId="4" applyNumberFormat="1" applyFont="1" applyBorder="1" applyAlignment="1"/>
    <xf numFmtId="0" fontId="8" fillId="0" borderId="7" xfId="4" applyNumberFormat="1" applyFont="1" applyBorder="1" applyAlignment="1"/>
    <xf numFmtId="173" fontId="8" fillId="0" borderId="7" xfId="4" applyNumberFormat="1" applyFont="1" applyBorder="1" applyAlignment="1"/>
    <xf numFmtId="3" fontId="8" fillId="0" borderId="7" xfId="4" applyNumberFormat="1" applyFont="1" applyBorder="1" applyAlignment="1"/>
    <xf numFmtId="0" fontId="44" fillId="0" borderId="0" xfId="4" applyFont="1" applyFill="1" applyBorder="1"/>
    <xf numFmtId="0" fontId="16" fillId="3" borderId="0" xfId="4" applyFont="1" applyFill="1"/>
    <xf numFmtId="0" fontId="10" fillId="5" borderId="2" xfId="4" applyNumberFormat="1" applyFont="1" applyFill="1" applyBorder="1" applyAlignment="1"/>
    <xf numFmtId="0" fontId="10" fillId="6" borderId="11" xfId="4" applyNumberFormat="1" applyFont="1" applyFill="1" applyBorder="1" applyAlignment="1"/>
    <xf numFmtId="0" fontId="10" fillId="6" borderId="12" xfId="4" applyNumberFormat="1" applyFont="1" applyFill="1" applyBorder="1" applyAlignment="1">
      <alignment horizontal="left"/>
    </xf>
    <xf numFmtId="0" fontId="10" fillId="6" borderId="12" xfId="4" applyNumberFormat="1" applyFont="1" applyFill="1" applyBorder="1" applyAlignment="1">
      <alignment wrapText="1"/>
    </xf>
    <xf numFmtId="0" fontId="10" fillId="5" borderId="12" xfId="4" applyNumberFormat="1" applyFont="1" applyFill="1" applyBorder="1" applyAlignment="1">
      <alignment horizontal="left" wrapText="1"/>
    </xf>
    <xf numFmtId="0" fontId="10" fillId="6" borderId="12" xfId="4" applyNumberFormat="1" applyFont="1" applyFill="1" applyBorder="1" applyAlignment="1">
      <alignment horizontal="left" wrapText="1"/>
    </xf>
    <xf numFmtId="0" fontId="45" fillId="0" borderId="0" xfId="4" applyFont="1" applyFill="1" applyBorder="1"/>
    <xf numFmtId="0" fontId="6" fillId="0" borderId="7" xfId="5" applyNumberFormat="1" applyFont="1" applyBorder="1" applyAlignment="1"/>
    <xf numFmtId="0" fontId="8" fillId="0" borderId="13" xfId="4" applyNumberFormat="1" applyFont="1" applyBorder="1" applyAlignment="1"/>
    <xf numFmtId="2" fontId="7" fillId="0" borderId="7" xfId="4" applyNumberFormat="1" applyFont="1" applyBorder="1" applyAlignment="1"/>
    <xf numFmtId="166" fontId="7" fillId="0" borderId="7" xfId="4" applyNumberFormat="1" applyFont="1" applyBorder="1" applyAlignment="1"/>
    <xf numFmtId="3" fontId="44" fillId="0" borderId="0" xfId="4" applyNumberFormat="1" applyFont="1" applyFill="1" applyBorder="1"/>
    <xf numFmtId="0" fontId="6" fillId="0" borderId="2" xfId="5" applyNumberFormat="1" applyFont="1" applyBorder="1" applyAlignment="1"/>
    <xf numFmtId="0" fontId="8" fillId="0" borderId="11" xfId="4" applyNumberFormat="1" applyFont="1" applyBorder="1" applyAlignment="1"/>
    <xf numFmtId="166" fontId="7" fillId="0" borderId="12" xfId="4" applyNumberFormat="1" applyFont="1" applyBorder="1" applyAlignment="1"/>
    <xf numFmtId="0" fontId="7" fillId="0" borderId="14" xfId="4" applyNumberFormat="1" applyFont="1" applyBorder="1" applyAlignment="1"/>
    <xf numFmtId="0" fontId="8" fillId="0" borderId="15" xfId="4" applyNumberFormat="1" applyFont="1" applyBorder="1" applyAlignment="1"/>
    <xf numFmtId="2" fontId="8" fillId="0" borderId="7" xfId="4" applyNumberFormat="1" applyFont="1" applyBorder="1" applyAlignment="1"/>
    <xf numFmtId="166" fontId="8" fillId="0" borderId="7" xfId="4" applyNumberFormat="1" applyFont="1" applyBorder="1" applyAlignment="1"/>
    <xf numFmtId="166" fontId="8" fillId="0" borderId="16" xfId="4" applyNumberFormat="1" applyFont="1" applyBorder="1" applyAlignment="1"/>
    <xf numFmtId="3" fontId="8" fillId="0" borderId="0" xfId="4" applyNumberFormat="1" applyFont="1"/>
    <xf numFmtId="2" fontId="8" fillId="0" borderId="0" xfId="4" applyNumberFormat="1" applyFont="1"/>
    <xf numFmtId="166" fontId="8" fillId="0" borderId="0" xfId="4" applyNumberFormat="1" applyFont="1"/>
    <xf numFmtId="3" fontId="8" fillId="0" borderId="0" xfId="4" applyNumberFormat="1" applyFont="1" applyFill="1"/>
    <xf numFmtId="0" fontId="10" fillId="6" borderId="0" xfId="4" applyNumberFormat="1" applyFont="1" applyFill="1" applyBorder="1" applyAlignment="1">
      <alignment horizontal="center"/>
    </xf>
    <xf numFmtId="0" fontId="10" fillId="6" borderId="17" xfId="4" applyNumberFormat="1" applyFont="1" applyFill="1" applyBorder="1" applyAlignment="1"/>
    <xf numFmtId="3" fontId="8" fillId="0" borderId="18" xfId="4" applyNumberFormat="1" applyFont="1" applyBorder="1" applyAlignment="1"/>
    <xf numFmtId="0" fontId="6" fillId="0" borderId="12" xfId="5" applyNumberFormat="1" applyFont="1" applyBorder="1" applyAlignment="1"/>
    <xf numFmtId="0" fontId="8" fillId="0" borderId="12" xfId="4" applyNumberFormat="1" applyFont="1" applyBorder="1" applyAlignment="1"/>
    <xf numFmtId="170" fontId="8" fillId="0" borderId="12" xfId="8" applyNumberFormat="1" applyFont="1" applyBorder="1"/>
    <xf numFmtId="1" fontId="7" fillId="0" borderId="0" xfId="4" applyNumberFormat="1" applyFont="1"/>
    <xf numFmtId="170" fontId="8" fillId="0" borderId="12" xfId="9" applyNumberFormat="1" applyFont="1" applyBorder="1" applyAlignment="1"/>
    <xf numFmtId="0" fontId="7" fillId="8" borderId="0" xfId="4" applyFont="1" applyFill="1"/>
    <xf numFmtId="165" fontId="6" fillId="0" borderId="37" xfId="0" applyNumberFormat="1" applyFont="1" applyFill="1" applyBorder="1"/>
    <xf numFmtId="0" fontId="9" fillId="0" borderId="0" xfId="4" applyFont="1" applyFill="1"/>
    <xf numFmtId="0" fontId="7" fillId="0" borderId="0" xfId="4" applyFont="1" applyBorder="1"/>
    <xf numFmtId="0" fontId="36" fillId="0" borderId="0" xfId="0" applyFont="1" applyBorder="1"/>
    <xf numFmtId="0" fontId="36" fillId="0" borderId="0" xfId="0" applyFont="1" applyBorder="1" applyAlignment="1">
      <alignment horizontal="left"/>
    </xf>
    <xf numFmtId="170" fontId="7" fillId="0" borderId="0" xfId="4" applyNumberFormat="1" applyFont="1" applyBorder="1"/>
    <xf numFmtId="3" fontId="6" fillId="0" borderId="0" xfId="0" applyNumberFormat="1" applyFont="1"/>
    <xf numFmtId="10" fontId="6" fillId="0" borderId="0" xfId="9" applyNumberFormat="1" applyFont="1"/>
    <xf numFmtId="43" fontId="6" fillId="0" borderId="0" xfId="10" applyFont="1"/>
    <xf numFmtId="9" fontId="6" fillId="0" borderId="0" xfId="9" applyFont="1"/>
    <xf numFmtId="0" fontId="33" fillId="0" borderId="0" xfId="0" applyFont="1" applyAlignment="1">
      <alignment wrapText="1"/>
    </xf>
    <xf numFmtId="165" fontId="6" fillId="0" borderId="35" xfId="0" applyNumberFormat="1" applyFont="1" applyFill="1" applyBorder="1"/>
    <xf numFmtId="165" fontId="6" fillId="0" borderId="36" xfId="0" applyNumberFormat="1" applyFont="1" applyFill="1" applyBorder="1"/>
    <xf numFmtId="165" fontId="6" fillId="0" borderId="38" xfId="0" applyNumberFormat="1" applyFont="1" applyFill="1" applyBorder="1"/>
    <xf numFmtId="165" fontId="9" fillId="0" borderId="39" xfId="0" applyNumberFormat="1" applyFont="1" applyFill="1" applyBorder="1"/>
    <xf numFmtId="178" fontId="9" fillId="0" borderId="40" xfId="10" applyNumberFormat="1" applyFont="1" applyFill="1" applyBorder="1"/>
    <xf numFmtId="171" fontId="23" fillId="0" borderId="0" xfId="9" applyNumberFormat="1" applyFont="1" applyFill="1" applyBorder="1"/>
    <xf numFmtId="166" fontId="7" fillId="0" borderId="2" xfId="4" applyNumberFormat="1" applyFont="1" applyBorder="1" applyAlignment="1"/>
    <xf numFmtId="1"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wrapText="1"/>
    </xf>
    <xf numFmtId="49" fontId="10" fillId="4" borderId="0" xfId="4" applyNumberFormat="1" applyFont="1" applyFill="1" applyBorder="1" applyAlignment="1">
      <alignment wrapText="1"/>
    </xf>
    <xf numFmtId="0" fontId="38" fillId="0" borderId="0" xfId="2" applyFont="1" applyFill="1"/>
    <xf numFmtId="0" fontId="8" fillId="0" borderId="0" xfId="4" applyFont="1" applyFill="1" applyAlignment="1">
      <alignment wrapText="1"/>
    </xf>
    <xf numFmtId="0" fontId="7" fillId="0" borderId="0" xfId="0" applyFont="1" applyFill="1" applyAlignment="1"/>
    <xf numFmtId="0" fontId="46" fillId="0" borderId="0" xfId="0" applyFont="1"/>
    <xf numFmtId="0" fontId="8" fillId="0" borderId="0" xfId="0" applyFont="1" applyFill="1" applyAlignment="1"/>
    <xf numFmtId="0" fontId="47" fillId="0" borderId="0" xfId="0" applyFont="1"/>
    <xf numFmtId="3" fontId="6" fillId="0" borderId="0" xfId="0" applyNumberFormat="1" applyFont="1" applyFill="1" applyBorder="1"/>
    <xf numFmtId="3" fontId="6" fillId="0" borderId="26" xfId="0" applyNumberFormat="1" applyFont="1" applyFill="1" applyBorder="1"/>
    <xf numFmtId="3" fontId="6" fillId="0" borderId="33" xfId="0" applyNumberFormat="1" applyFont="1" applyFill="1" applyBorder="1"/>
    <xf numFmtId="3" fontId="9" fillId="0" borderId="14" xfId="0" applyNumberFormat="1" applyFont="1" applyFill="1" applyBorder="1"/>
    <xf numFmtId="165" fontId="6" fillId="0" borderId="2" xfId="0" applyNumberFormat="1" applyFont="1" applyFill="1" applyBorder="1"/>
    <xf numFmtId="165" fontId="6" fillId="0" borderId="33" xfId="0" applyNumberFormat="1" applyFont="1" applyFill="1" applyBorder="1"/>
    <xf numFmtId="165" fontId="6" fillId="0" borderId="0" xfId="0" applyNumberFormat="1" applyFont="1" applyFill="1" applyBorder="1"/>
    <xf numFmtId="165" fontId="6" fillId="0" borderId="26" xfId="0" applyNumberFormat="1" applyFont="1" applyFill="1" applyBorder="1"/>
    <xf numFmtId="165" fontId="9" fillId="0" borderId="14" xfId="0" applyNumberFormat="1" applyFont="1" applyFill="1" applyBorder="1"/>
    <xf numFmtId="0" fontId="16" fillId="0" borderId="0" xfId="0" applyFont="1" applyFill="1" applyAlignment="1"/>
    <xf numFmtId="0" fontId="6" fillId="0" borderId="0" xfId="0" applyFont="1" applyFill="1" applyAlignment="1"/>
    <xf numFmtId="3" fontId="7" fillId="0" borderId="0" xfId="0" applyNumberFormat="1" applyFont="1" applyFill="1" applyBorder="1" applyAlignment="1"/>
    <xf numFmtId="0" fontId="48" fillId="0" borderId="0" xfId="0" applyFont="1"/>
    <xf numFmtId="43" fontId="9" fillId="0" borderId="0" xfId="10" applyFont="1"/>
  </cellXfs>
  <cellStyles count="12">
    <cellStyle name="Erotin 2" xfId="1"/>
    <cellStyle name="Normaali" xfId="0" builtinId="0"/>
    <cellStyle name="Normaali 11" xfId="7"/>
    <cellStyle name="Normaali 2" xfId="4"/>
    <cellStyle name="Normaali 2 2 2" xfId="11"/>
    <cellStyle name="Normaali 5" xfId="6"/>
    <cellStyle name="Normaali 9" xfId="5"/>
    <cellStyle name="Otsikko" xfId="2" builtinId="15"/>
    <cellStyle name="Otsikko 3" xfId="3" builtinId="18"/>
    <cellStyle name="Pilkku" xfId="10" builtinId="3"/>
    <cellStyle name="Prosenttia" xfId="9" builtinId="5"/>
    <cellStyle name="Prosenttia 2" xfId="8"/>
  </cellStyles>
  <dxfs count="382">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0"/>
        <name val="Arial"/>
        <scheme val="major"/>
      </font>
      <numFmt numFmtId="3" formatCode="#,##0"/>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style="thin">
          <color theme="8"/>
        </left>
        <right style="thin">
          <color theme="8"/>
        </right>
        <top style="thin">
          <color theme="8"/>
        </top>
        <bottom style="thin">
          <color theme="4"/>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theme="8"/>
        </right>
        <top/>
        <bottom/>
      </border>
    </dxf>
    <dxf>
      <font>
        <strike val="0"/>
        <outline val="0"/>
        <shadow val="0"/>
        <u val="none"/>
        <vertAlign val="baseline"/>
        <sz val="11"/>
        <name val="Arial"/>
        <scheme val="major"/>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rgb="FFFF0000"/>
        <name val="Arial"/>
        <scheme val="major"/>
      </font>
      <numFmt numFmtId="0" formatCode="General"/>
      <alignment horizontal="general" vertical="bottom" textRotation="0" wrapText="0" indent="0" justifyLastLine="0" shrinkToFit="0" readingOrder="0"/>
      <border diagonalUp="0" diagonalDown="0" outline="0">
        <left style="thin">
          <color theme="8"/>
        </left>
        <right/>
        <top/>
        <bottom/>
      </border>
    </dxf>
    <dxf>
      <font>
        <strike val="0"/>
        <outline val="0"/>
        <shadow val="0"/>
        <u val="none"/>
        <vertAlign val="baseline"/>
        <sz val="11"/>
        <name val="Arial"/>
        <scheme val="major"/>
      </font>
    </dxf>
    <dxf>
      <border outline="0">
        <left style="thin">
          <color theme="8"/>
        </left>
        <right style="thin">
          <color theme="8"/>
        </right>
        <top style="thin">
          <color theme="8"/>
        </top>
        <bottom style="thin">
          <color theme="8"/>
        </bottom>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indexed="65"/>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val="0"/>
        <i val="0"/>
        <strike val="0"/>
        <condense val="0"/>
        <extend val="0"/>
        <outline val="0"/>
        <shadow val="0"/>
        <u val="none"/>
        <vertAlign val="baseline"/>
        <sz val="10"/>
        <color theme="1"/>
        <name val="Arial Narrow"/>
        <scheme val="none"/>
      </font>
      <numFmt numFmtId="165" formatCode="#,##0_ ;[Red]\-#,##0\ "/>
      <fill>
        <patternFill patternType="none">
          <fgColor indexed="64"/>
          <bgColor auto="1"/>
        </patternFill>
      </fill>
      <border diagonalUp="0" diagonalDown="0">
        <left style="thick">
          <color rgb="FFFFC000"/>
        </left>
        <right style="thick">
          <color rgb="FFFFC000"/>
        </right>
        <top/>
        <bottom/>
        <vertical/>
        <horizontal/>
      </border>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border diagonalUp="0" diagonalDown="0" outline="0">
        <left style="thick">
          <color rgb="FFFFC000"/>
        </left>
        <right style="thick">
          <color rgb="FFFFC000"/>
        </right>
        <top/>
        <bottom/>
      </border>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border diagonalUp="0" diagonalDown="0" outline="0">
        <left style="thick">
          <color rgb="FFFFC000"/>
        </left>
        <right style="thick">
          <color rgb="FFFFC000"/>
        </right>
        <top/>
        <bottom/>
      </border>
    </dxf>
    <dxf>
      <font>
        <b/>
        <i val="0"/>
        <strike val="0"/>
        <condense val="0"/>
        <extend val="0"/>
        <outline val="0"/>
        <shadow val="0"/>
        <u val="none"/>
        <vertAlign val="baseline"/>
        <sz val="10"/>
        <color theme="1"/>
        <name val="Arial Narrow"/>
        <scheme val="major"/>
      </font>
      <numFmt numFmtId="1" formatCode="0"/>
      <fill>
        <patternFill patternType="none">
          <fgColor indexed="64"/>
          <bgColor auto="1"/>
        </patternFill>
      </fill>
      <border diagonalUp="0" diagonalDown="0" outline="0">
        <left/>
        <right style="thick">
          <color rgb="FFFFC000"/>
        </right>
        <top style="thin">
          <color theme="9"/>
        </top>
        <bottom/>
      </border>
    </dxf>
    <dxf>
      <font>
        <b/>
        <i val="0"/>
        <strike val="0"/>
        <condense val="0"/>
        <extend val="0"/>
        <outline val="0"/>
        <shadow val="0"/>
        <u val="none"/>
        <vertAlign val="baseline"/>
        <sz val="10"/>
        <color theme="1"/>
        <name val="Arial Narrow"/>
        <scheme val="major"/>
      </font>
      <numFmt numFmtId="3" formatCode="#,##0"/>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0"/>
        <color theme="1"/>
        <name val="Arial Narrow"/>
        <scheme val="major"/>
      </font>
      <numFmt numFmtId="165" formatCode="#,##0_ ;[Red]\-#,##0\ "/>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1"/>
        <color theme="1"/>
        <name val="Arial"/>
        <scheme val="major"/>
      </font>
      <numFmt numFmtId="178" formatCode="_-* #,##0_-;\-* #,##0_-;_-* &quot;-&quot;??_-;_-@_-"/>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ill>
        <patternFill patternType="none">
          <bgColor auto="1"/>
        </patternFill>
      </fill>
    </dxf>
    <dxf>
      <font>
        <b/>
        <i val="0"/>
        <strike val="0"/>
        <condense val="0"/>
        <extend val="0"/>
        <outline val="0"/>
        <shadow val="0"/>
        <u val="none"/>
        <vertAlign val="baseline"/>
        <sz val="11"/>
        <color theme="0"/>
        <name val="Arial"/>
        <scheme val="maj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1"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3"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0"/>
        </patternFill>
      </fill>
    </dxf>
    <dxf>
      <font>
        <b val="0"/>
        <i val="0"/>
        <strike val="0"/>
        <condense val="0"/>
        <extend val="0"/>
        <outline val="0"/>
        <shadow val="0"/>
        <u val="none"/>
        <vertAlign val="baseline"/>
        <sz val="11"/>
        <color theme="1"/>
        <name val="Arial"/>
        <scheme val="major"/>
      </font>
      <numFmt numFmtId="3" formatCode="#,##0"/>
      <fill>
        <patternFill patternType="solid">
          <fgColor indexed="64"/>
          <bgColor theme="0"/>
        </patternFill>
      </fill>
    </dxf>
    <dxf>
      <font>
        <b val="0"/>
        <i val="0"/>
        <strike val="0"/>
        <condense val="0"/>
        <extend val="0"/>
        <outline val="0"/>
        <shadow val="0"/>
        <u val="none"/>
        <vertAlign val="baseline"/>
        <sz val="11"/>
        <color theme="1"/>
        <name val="Arial"/>
        <scheme val="major"/>
      </font>
      <numFmt numFmtId="3" formatCode="#,##0"/>
      <fill>
        <patternFill patternType="solid">
          <fgColor indexed="64"/>
          <bgColor theme="0"/>
        </patternFill>
      </fill>
    </dxf>
    <dxf>
      <font>
        <b val="0"/>
        <i val="0"/>
        <strike val="0"/>
        <condense val="0"/>
        <extend val="0"/>
        <outline val="0"/>
        <shadow val="0"/>
        <u val="none"/>
        <vertAlign val="baseline"/>
        <sz val="11"/>
        <color theme="1"/>
        <name val="Arial"/>
        <scheme val="major"/>
      </font>
      <numFmt numFmtId="178" formatCode="_-* #,##0_-;\-* #,##0_-;_-* &quot;-&quot;??_-;_-@_-"/>
      <fill>
        <patternFill patternType="solid">
          <fgColor indexed="64"/>
          <bgColor theme="0"/>
        </patternFill>
      </fill>
    </dxf>
    <dxf>
      <font>
        <b/>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border outline="0">
        <left style="thin">
          <color theme="4"/>
        </left>
      </border>
    </dxf>
    <dxf>
      <font>
        <b val="0"/>
        <i val="0"/>
        <strike val="0"/>
        <condense val="0"/>
        <extend val="0"/>
        <outline val="0"/>
        <shadow val="0"/>
        <u val="none"/>
        <vertAlign val="baseline"/>
        <sz val="11"/>
        <color theme="1"/>
        <name val="Arial"/>
        <scheme val="major"/>
      </font>
      <fill>
        <patternFill patternType="solid">
          <fgColor indexed="64"/>
          <bgColor theme="0"/>
        </patternFill>
      </fill>
    </dxf>
    <dxf>
      <font>
        <b/>
        <i val="0"/>
        <strike val="0"/>
        <condense val="0"/>
        <extend val="0"/>
        <outline val="0"/>
        <shadow val="0"/>
        <u val="none"/>
        <vertAlign val="baseline"/>
        <sz val="11"/>
        <color theme="0"/>
        <name val="Arial"/>
        <scheme val="major"/>
      </font>
      <fill>
        <patternFill patternType="solid">
          <fgColor indexed="64"/>
          <bgColor theme="8"/>
        </patternFill>
      </fill>
      <alignment horizontal="left" vertical="bottom" textRotation="0" wrapText="1"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5" name="Taulukko5" displayName="Taulukko5" ref="A39:H62" totalsRowShown="0" headerRowDxfId="381" dataDxfId="380" tableBorderDxfId="379">
  <autoFilter ref="A39:H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yvinvointialuekoodi" dataDxfId="378" dataCellStyle="Normaali 2"/>
    <tableColumn id="2" name="Hyvinvointialue" dataDxfId="377" dataCellStyle="Normaali 2"/>
    <tableColumn id="3" name="Asukasluku" dataDxfId="376" dataCellStyle="Pilkku"/>
    <tableColumn id="4" name="Siirtyvät kustannukset yhteensä 2022, euroa" dataDxfId="375"/>
    <tableColumn id="5" name="Laskennallinen rahoitus yhteensä 2023, euroa" dataDxfId="374"/>
    <tableColumn id="6" name="Siirtymätasaus 2023, euroa" dataDxfId="373"/>
    <tableColumn id="7" name="Rahoitus yhteensä 2023, euroa" dataDxfId="372"/>
    <tableColumn id="8" name="Rahoitus yhteensä, euroa/as." dataDxfId="371"/>
  </tableColumns>
  <tableStyleInfo showFirstColumn="0" showLastColumn="0" showRowStripes="1" showColumnStripes="0"/>
</table>
</file>

<file path=xl/tables/table2.xml><?xml version="1.0" encoding="utf-8"?>
<table xmlns="http://schemas.openxmlformats.org/spreadsheetml/2006/main" id="9" name="Taulukko9" displayName="Taulukko9" ref="A12:K35" totalsRowShown="0" headerRowDxfId="370" dataDxfId="369" tableBorderDxfId="368">
  <autoFilter ref="A12: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Hyvinvointialuekoodi" dataDxfId="367" dataCellStyle="Normaali 2"/>
    <tableColumn id="2" name="Hyvinvointialue" dataDxfId="366" dataCellStyle="Normaali 2"/>
    <tableColumn id="3" name="Asukasluku" dataDxfId="365" dataCellStyle="Pilkku"/>
    <tableColumn id="4" name="Siirtyvät kustannukset yhteensä 2022, euroa" dataDxfId="364"/>
    <tableColumn id="5" name="Laskennallinen rahoitus yhteensä 2023, euroa" dataDxfId="363">
      <calculatedColumnFormula>'SOTE laskennallinen rahoitus'!M60+'PELA laskennallinen rahoitus'!F44</calculatedColumnFormula>
    </tableColumn>
    <tableColumn id="6" name="Siirtymätasaus 2023, euroa" dataDxfId="362"/>
    <tableColumn id="7" name="Rahoitus yhteensä 2023, euroa" dataDxfId="361">
      <calculatedColumnFormula>E13+F13</calculatedColumnFormula>
    </tableColumn>
    <tableColumn id="8" name="Rahoitus yhteensä, euroa/as." dataDxfId="360">
      <calculatedColumnFormula>G13/C13</calculatedColumnFormula>
    </tableColumn>
    <tableColumn id="9" name="Kertakorvaus yhteensä, euroa" dataDxfId="359">
      <calculatedColumnFormula>G13-G40</calculatedColumnFormula>
    </tableColumn>
    <tableColumn id="10" name="Kertakorvaus, euroa/as." dataDxfId="358">
      <calculatedColumnFormula>I13/C13</calculatedColumnFormula>
    </tableColumn>
    <tableColumn id="11" name="Ennakkomaksu yhteensä, euroa" dataDxfId="357"/>
  </tableColumns>
  <tableStyleInfo name="TableStyleLight9" showFirstColumn="0" showLastColumn="0" showRowStripes="1" showColumnStripes="0"/>
</table>
</file>

<file path=xl/tables/table3.xml><?xml version="1.0" encoding="utf-8"?>
<table xmlns="http://schemas.openxmlformats.org/spreadsheetml/2006/main" id="7" name="Taulukko1" displayName="Taulukko1" ref="A8:B24" totalsRowShown="0" headerRowDxfId="356" dataDxfId="355">
  <tableColumns count="2">
    <tableColumn id="1" name="Rahoituserä" dataDxfId="354"/>
    <tableColumn id="2" name="euroa" dataDxfId="353"/>
  </tableColumns>
  <tableStyleInfo name="TableStyleLight9" showFirstColumn="0" showLastColumn="0" showRowStripes="1" showColumnStripes="0"/>
</table>
</file>

<file path=xl/tables/table4.xml><?xml version="1.0" encoding="utf-8"?>
<table xmlns="http://schemas.openxmlformats.org/spreadsheetml/2006/main" id="4" name="Taulukko6" displayName="Taulukko6" ref="A26:C38" totalsRowShown="0" headerRowDxfId="352" dataDxfId="351">
  <autoFilter ref="A26:C38">
    <filterColumn colId="0" hiddenButton="1"/>
    <filterColumn colId="1" hiddenButton="1"/>
    <filterColumn colId="2" hiddenButton="1"/>
  </autoFilter>
  <tableColumns count="3">
    <tableColumn id="1" name="Uudet tehtävät vuonna 2023" dataDxfId="350"/>
    <tableColumn id="2" name="euroa" dataDxfId="349"/>
    <tableColumn id="3" name="kohdennus" dataDxfId="348"/>
  </tableColumns>
  <tableStyleInfo name="TableStyleLight14" showFirstColumn="0" showLastColumn="0" showRowStripes="1" showColumnStripes="0"/>
</table>
</file>

<file path=xl/tables/table5.xml><?xml version="1.0" encoding="utf-8"?>
<table xmlns="http://schemas.openxmlformats.org/spreadsheetml/2006/main" id="1" name="Taulukko10" displayName="Taulukko10" ref="A26:M30" totalsRowShown="0" headerRowDxfId="347" dataDxfId="346" tableBorderDxfId="345" headerRowCellStyle="Normaali 2">
  <autoFilter ref="A26:M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Kriteeri" dataDxfId="344" totalsRowDxfId="343" dataCellStyle="Normaali 2"/>
    <tableColumn id="2" name="Asukasperusteisuus" dataDxfId="342" totalsRowDxfId="341" dataCellStyle="Prosenttia"/>
    <tableColumn id="3" name="Sote-palvelutarve yhteensä" dataDxfId="340" totalsRowDxfId="339" dataCellStyle="Prosenttia"/>
    <tableColumn id="4" name="Terveydenhuollon palvelutarve" dataDxfId="338" totalsRowDxfId="337" dataCellStyle="Prosenttia"/>
    <tableColumn id="5" name="Vanhustenhuollon palvelutarve" dataDxfId="336" totalsRowDxfId="335" dataCellStyle="Prosenttia"/>
    <tableColumn id="6" name="Sosiaalihuollon palvelutarve" dataDxfId="334" totalsRowDxfId="333" dataCellStyle="Prosenttia"/>
    <tableColumn id="7" name="Vieraskielisyys" dataDxfId="332" totalsRowDxfId="331" dataCellStyle="Prosenttia"/>
    <tableColumn id="8" name="Kaksikielisyys" dataDxfId="330" totalsRowDxfId="329" dataCellStyle="Prosenttia"/>
    <tableColumn id="9" name="Asukastiheys" dataDxfId="328" totalsRowDxfId="327" dataCellStyle="Prosenttia"/>
    <tableColumn id="10" name="Saaristoisuus" dataDxfId="326" totalsRowDxfId="325" dataCellStyle="Prosenttia"/>
    <tableColumn id="11" name="Hyte-kriteeri" dataDxfId="324" totalsRowDxfId="323" dataCellStyle="Prosenttia"/>
    <tableColumn id="12" name="Saamenkielisyys" dataDxfId="322" totalsRowDxfId="321" dataCellStyle="Prosenttia"/>
    <tableColumn id="13" name="Yhteensä" dataDxfId="320" totalsRowDxfId="319" dataCellStyle="Normaali 2"/>
  </tableColumns>
  <tableStyleInfo name="TableStyleLight9" showFirstColumn="0" showLastColumn="0" showRowStripes="1" showColumnStripes="0"/>
</table>
</file>

<file path=xl/tables/table6.xml><?xml version="1.0" encoding="utf-8"?>
<table xmlns="http://schemas.openxmlformats.org/spreadsheetml/2006/main" id="2" name="Taulukko11" displayName="Taulukko11" ref="A33:L56" totalsRowShown="0" headerRowDxfId="318" dataDxfId="317" tableBorderDxfId="316" headerRowCellStyle="Normaali 2" dataCellStyle="Normaali 2">
  <autoFilter ref="A33:L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Hyvinvointialuekoodi" dataDxfId="315" dataCellStyle="Normaali 2"/>
    <tableColumn id="2" name="Hyvinvointialue" dataDxfId="314" dataCellStyle="Normaali 2"/>
    <tableColumn id="3" name="Asukasluku" dataDxfId="313" dataCellStyle="Normaali 2">
      <calculatedColumnFormula>Määräytymistekijät!C5</calculatedColumnFormula>
    </tableColumn>
    <tableColumn id="4" name="Terveydenhuollon palvelutarvekerroin" dataDxfId="312" dataCellStyle="Normaali 2">
      <calculatedColumnFormula>'TH, VH ja SH tarvekertoimet'!O6</calculatedColumnFormula>
    </tableColumn>
    <tableColumn id="5" name="Vanhustenhuollon palvelutarvekerroin" dataDxfId="311" dataCellStyle="Normaali 2">
      <calculatedColumnFormula>'TH, VH ja SH tarvekertoimet'!P6</calculatedColumnFormula>
    </tableColumn>
    <tableColumn id="6" name="Sosiaalihuollon palvelutarvekerroin" dataDxfId="310" dataCellStyle="Normaali 2">
      <calculatedColumnFormula>'TH, VH ja SH tarvekertoimet'!Q6</calculatedColumnFormula>
    </tableColumn>
    <tableColumn id="7" name="Vieraskielisten määrä" dataDxfId="309" dataCellStyle="Normaali 2">
      <calculatedColumnFormula>Määräytymistekijät!F5</calculatedColumnFormula>
    </tableColumn>
    <tableColumn id="8" name="Ruotsinkielisten määrä kaksikielisillä hyvinvointialueilla" dataDxfId="308" dataCellStyle="Normaali 2">
      <calculatedColumnFormula>Määräytymistekijät!D5</calculatedColumnFormula>
    </tableColumn>
    <tableColumn id="9" name="Asukastiheyskerroin" dataDxfId="307" dataCellStyle="Normaali 2">
      <calculatedColumnFormula>Määräytymistekijät!I5</calculatedColumnFormula>
    </tableColumn>
    <tableColumn id="10" name="Saaristokuntien saaristossa asuvan väestön määrä" dataDxfId="306" dataCellStyle="Normaali 2">
      <calculatedColumnFormula>Määräytymistekijät!J5</calculatedColumnFormula>
    </tableColumn>
    <tableColumn id="11" name="Hyte-kerroin (arvio)" dataDxfId="305" dataCellStyle="Normaali 2"/>
    <tableColumn id="12" name="Saamenkielisten määrä hyvinvointialueella, jolla sijaitsee saamelaisten kotiseutualueen kunnat " dataDxfId="304" dataCellStyle="Normaali 2">
      <calculatedColumnFormula>Määräytymistekijät!E5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3" name="Taulukko15" displayName="Taulukko15" ref="A86:M110" totalsRowShown="0" headerRowDxfId="303" dataDxfId="302" tableBorderDxfId="301" headerRowCellStyle="Normaali 2" dataCellStyle="Normaali 2">
  <autoFilter ref="A86:M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300" dataCellStyle="Normaali 2"/>
    <tableColumn id="2" name="Hyvinvointialue" dataDxfId="299" dataCellStyle="Normaali 2"/>
    <tableColumn id="3" name="Asukasperusteisuus" dataDxfId="298" dataCellStyle="Normaali 2"/>
    <tableColumn id="4" name="Terveydenhuollon palvelutarve" dataDxfId="297" dataCellStyle="Normaali 2"/>
    <tableColumn id="5" name="Vanhustenhuollon palvelutarve" dataDxfId="296" dataCellStyle="Normaali 2"/>
    <tableColumn id="6" name="Sosiaalihuollon palvelutarve" dataDxfId="295" dataCellStyle="Normaali 2"/>
    <tableColumn id="7" name="Vieraskielisyys" dataDxfId="294" dataCellStyle="Normaali 2"/>
    <tableColumn id="8" name="Kaksikielisyys" dataDxfId="293" dataCellStyle="Normaali 2"/>
    <tableColumn id="9" name="Asukastiheys" dataDxfId="292" dataCellStyle="Normaali 2"/>
    <tableColumn id="10" name="Saaristoisuus" dataDxfId="291" dataCellStyle="Normaali 2"/>
    <tableColumn id="11" name="Hyte-kriteeri" dataDxfId="290" dataCellStyle="Normaali 2"/>
    <tableColumn id="12" name="Saamenkielisyys" dataDxfId="289" dataCellStyle="Normaali 2"/>
    <tableColumn id="13" name="Yhteensä, €/as." dataDxfId="288" dataCellStyle="Normaali 2"/>
  </tableColumns>
  <tableStyleInfo name="TableStyleLight9" showFirstColumn="0" showLastColumn="0" showRowStripes="1" showColumnStripes="0"/>
</table>
</file>

<file path=xl/tables/table8.xml><?xml version="1.0" encoding="utf-8"?>
<table xmlns="http://schemas.openxmlformats.org/spreadsheetml/2006/main" id="37" name="Taulukko2538" displayName="Taulukko2538" ref="A9:C10" totalsRowShown="0" headerRowDxfId="287" dataDxfId="286" tableBorderDxfId="285" dataCellStyle="Normaali 2">
  <tableColumns count="3">
    <tableColumn id="1" name="Rahoituksen pohja vuonna 2023" dataDxfId="284" dataCellStyle="Normaali 2">
      <calculatedColumnFormula>'Rahoituksen taso'!B16</calculatedColumnFormula>
    </tableColumn>
    <tableColumn id="2" name="Asukasluku" dataDxfId="283" dataCellStyle="Normaali 2"/>
    <tableColumn id="3" name="Rahoitus per asukas" dataDxfId="282" dataCellStyle="Normaali 2">
      <calculatedColumnFormula>B23/B10</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31" name="Taulukko31" displayName="Taulukko31" ref="A11:C23" totalsRowShown="0" headerRowDxfId="281" dataDxfId="280" headerRowCellStyle="Normaali 2" dataCellStyle="Normaali 2">
  <autoFilter ref="A11:C23">
    <filterColumn colId="0" hiddenButton="1"/>
    <filterColumn colId="1" hiddenButton="1"/>
    <filterColumn colId="2" hiddenButton="1"/>
  </autoFilter>
  <tableColumns count="3">
    <tableColumn id="1" name="Uudet tehtävät vuonna 2023" dataDxfId="279" dataCellStyle="Normaali 2"/>
    <tableColumn id="2" name="euroa" dataDxfId="278" dataCellStyle="Normaali 2"/>
    <tableColumn id="3" name="kohdennus" dataDxfId="277" dataCellStyle="Normaali 2"/>
  </tableColumns>
  <tableStyleInfo name="TableStyleLight14" showFirstColumn="0" showLastColumn="0" showRowStripes="1" showColumnStripes="0"/>
</table>
</file>

<file path=xl/tables/table10.xml><?xml version="1.0" encoding="utf-8"?>
<table xmlns="http://schemas.openxmlformats.org/spreadsheetml/2006/main" id="10" name="Taulukko26" displayName="Taulukko26" ref="A11:E14" totalsRowShown="0" headerRowDxfId="276" dataDxfId="275" headerRowCellStyle="Normaali 2">
  <tableColumns count="5">
    <tableColumn id="1" name="Kriteeri" dataDxfId="274"/>
    <tableColumn id="2" name="Asukasperusteisuus" dataDxfId="273"/>
    <tableColumn id="3" name="Asukastiheys" dataDxfId="272"/>
    <tableColumn id="4" name="Riskitekijät" dataDxfId="271"/>
    <tableColumn id="5" name="Yhteensä" dataDxfId="270"/>
  </tableColumns>
  <tableStyleInfo name="TableStyleLight9" showFirstColumn="0" showLastColumn="0" showRowStripes="1" showColumnStripes="0"/>
</table>
</file>

<file path=xl/tables/table11.xml><?xml version="1.0" encoding="utf-8"?>
<table xmlns="http://schemas.openxmlformats.org/spreadsheetml/2006/main" id="11" name="Taulukko27" displayName="Taulukko27" ref="A17:E40" totalsRowShown="0" headerRowDxfId="269" dataDxfId="267" headerRowBorderDxfId="268" headerRowCellStyle="Normaali 2">
  <tableColumns count="5">
    <tableColumn id="1" name="Hyvinvointialuekoodi" dataDxfId="266" dataCellStyle="Normaali 2"/>
    <tableColumn id="2" name="Hyvinvointialue" dataDxfId="265" dataCellStyle="Normaali 2"/>
    <tableColumn id="3" name="Asukasluku" dataDxfId="264" dataCellStyle="Normaali 2">
      <calculatedColumnFormula>Määräytymistekijät!C5</calculatedColumnFormula>
    </tableColumn>
    <tableColumn id="4" name="Asukastiheyskerroin" dataDxfId="263" dataCellStyle="Normaali 2">
      <calculatedColumnFormula>Määräytymistekijät!F32</calculatedColumnFormula>
    </tableColumn>
    <tableColumn id="5" name="Riskikerroin" dataDxfId="262" dataCellStyle="Normaali 2">
      <calculatedColumnFormula>Määräytymistekijät!M32</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12" name="Taulukko28" displayName="Taulukko28" ref="A43:G68" totalsRowShown="0" headerRowDxfId="261" dataDxfId="260" headerRowCellStyle="Normaali 2" dataCellStyle="Normaali 2">
  <tableColumns count="7">
    <tableColumn id="1" name="Hyvinvointialuekoodi" dataDxfId="259" dataCellStyle="Normaali 2"/>
    <tableColumn id="2" name="Hyvinvointialue" dataDxfId="258" dataCellStyle="Normaali 2"/>
    <tableColumn id="3" name="Asukasperusteisuus" dataDxfId="257" dataCellStyle="Normaali 2"/>
    <tableColumn id="4" name="Asukastiheys" dataDxfId="256" dataCellStyle="Normaali 2"/>
    <tableColumn id="5" name="Riskitekijät" dataDxfId="255" dataCellStyle="Normaali 2"/>
    <tableColumn id="6" name="Yhteensä, €" dataDxfId="254" dataCellStyle="Normaali 2"/>
    <tableColumn id="7" name="Yhteensä, €/as." dataDxfId="253" dataCellStyle="Normaali 2"/>
  </tableColumns>
  <tableStyleInfo name="TableStyleLight9" showFirstColumn="0" showLastColumn="0" showRowStripes="1" showColumnStripes="0"/>
</table>
</file>

<file path=xl/tables/table13.xml><?xml version="1.0" encoding="utf-8"?>
<table xmlns="http://schemas.openxmlformats.org/spreadsheetml/2006/main" id="13" name="Taulukko29" displayName="Taulukko29" ref="A70:F94" totalsRowShown="0" headerRowDxfId="252" dataDxfId="251" headerRowCellStyle="Normaali 2" dataCellStyle="Normaali 2">
  <tableColumns count="6">
    <tableColumn id="1" name="Hyvinvointialuekoodi" dataDxfId="250" dataCellStyle="Normaali 2"/>
    <tableColumn id="2" name="Hyvinvointialue" dataDxfId="249" dataCellStyle="Normaali 2"/>
    <tableColumn id="3" name="Asukasperusteisuus" dataDxfId="248" dataCellStyle="Normaali 2"/>
    <tableColumn id="4" name="Asukastiheys" dataDxfId="247" dataCellStyle="Normaali 2"/>
    <tableColumn id="5" name="Riskitekijät" dataDxfId="246" dataCellStyle="Normaali 2"/>
    <tableColumn id="6" name="Yhteensä, €/as." dataDxfId="245" dataCellStyle="Normaali 2"/>
  </tableColumns>
  <tableStyleInfo name="TableStyleLight9" showFirstColumn="0" showLastColumn="0" showRowStripes="1" showColumnStripes="0"/>
</table>
</file>

<file path=xl/tables/table14.xml><?xml version="1.0" encoding="utf-8"?>
<table xmlns="http://schemas.openxmlformats.org/spreadsheetml/2006/main" id="35" name="Taulukko25" displayName="Taulukko25" ref="A7:C8" totalsRowShown="0" headerRowDxfId="244" dataDxfId="243" tableBorderDxfId="242" dataCellStyle="Normaali 2">
  <tableColumns count="3">
    <tableColumn id="1" name="Rahoitus vuonna 2023" dataDxfId="241" dataCellStyle="Normaali 2">
      <calculatedColumnFormula>'Rahoituksen taso'!B17</calculatedColumnFormula>
    </tableColumn>
    <tableColumn id="2" name="Asukasluku" dataDxfId="240" dataCellStyle="Normaali 2">
      <calculatedColumnFormula>Määräytymistekijät!C27</calculatedColumnFormula>
    </tableColumn>
    <tableColumn id="3" name="Rahoitus per asukas" dataDxfId="239" dataCellStyle="Normaali 2">
      <calculatedColumnFormula>A8/B8</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16" name="Taulukko13" displayName="Taulukko13" ref="A31:M54" totalsRowShown="0" headerRowDxfId="238" dataDxfId="236" headerRowBorderDxfId="237" headerRowCellStyle="Normaali 2" dataCellStyle="Normaali 2">
  <tableColumns count="13">
    <tableColumn id="1" name="Hyvinvointialuekoodi" dataDxfId="235" dataCellStyle="Normaali 2"/>
    <tableColumn id="2" name="Hyvinvointialue" dataDxfId="234" dataCellStyle="Normaali 2"/>
    <tableColumn id="3" name="Asukasluku" dataDxfId="233" dataCellStyle="Normaali 2">
      <calculatedColumnFormula>C5</calculatedColumnFormula>
    </tableColumn>
    <tableColumn id="4" name="Kokonaispinta-ala" dataDxfId="232" dataCellStyle="Normaali 2"/>
    <tableColumn id="5" name="Asukastiheys" dataDxfId="231" dataCellStyle="Normaali 2">
      <calculatedColumnFormula>C32/D32</calculatedColumnFormula>
    </tableColumn>
    <tableColumn id="6" name="Asukastiheyskerroin" dataDxfId="230" dataCellStyle="Normaali 2">
      <calculatedColumnFormula>$E$54/E32</calculatedColumnFormula>
    </tableColumn>
    <tableColumn id="7" name="RL I" dataDxfId="229" dataCellStyle="Normaali 2"/>
    <tableColumn id="8" name="RL II" dataDxfId="228" dataCellStyle="Normaali 2"/>
    <tableColumn id="12" name="RL III" dataDxfId="227" dataCellStyle="Normaali 2"/>
    <tableColumn id="13" name="RLIV" dataDxfId="226" dataCellStyle="Normaali 2"/>
    <tableColumn id="9" name="Yhteensä RL I-IV " dataDxfId="225" dataCellStyle="Normaali 2"/>
    <tableColumn id="10" name="Painotettu summa" dataDxfId="224" dataCellStyle="Normaali 2">
      <calculatedColumnFormula>K32/C32</calculatedColumnFormula>
    </tableColumn>
    <tableColumn id="11" name="Riskikerroin" dataDxfId="223" dataCellStyle="Normaali 2">
      <calculatedColumnFormula>L32/$L$54</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 name="Taulukko8" displayName="Taulukko8" ref="A4:J27" totalsRowShown="0" headerRowDxfId="222" tableBorderDxfId="221" headerRowCellStyle="Normaali 2">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220" dataCellStyle="Normaali 2"/>
    <tableColumn id="2" name="Hyvinvointialue" dataDxfId="219" dataCellStyle="Normaali 2"/>
    <tableColumn id="3" name="Asukasluku 2021" dataDxfId="218" dataCellStyle="Normaali 2"/>
    <tableColumn id="4" name="Ruotsinkielisten määrä kaksikielisillä hyvinvointialueilla" dataDxfId="217"/>
    <tableColumn id="5" name="Saamenkielisten määrä hyvinvointialueella, jolla sijaitsee saamelaisten kotiseutualueen kunnat" dataDxfId="216" dataCellStyle="Normaali 2"/>
    <tableColumn id="6" name="Vieraskielisten määrä" dataDxfId="215" dataCellStyle="Normaali 2"/>
    <tableColumn id="7" name="Maapinta-ala, km2" dataDxfId="214" dataCellStyle="Normaali 2"/>
    <tableColumn id="8" name="Asukastiheys" dataDxfId="213" dataCellStyle="Normaali 5">
      <calculatedColumnFormula>C5/G5</calculatedColumnFormula>
    </tableColumn>
    <tableColumn id="9" name="Asukastiheys-kerroin" dataDxfId="212" dataCellStyle="Normaali 2">
      <calculatedColumnFormula>$H$27/H5</calculatedColumnFormula>
    </tableColumn>
    <tableColumn id="10" name="Saaristokuntien saaristossa asuvien määrä"/>
  </tableColumns>
  <tableStyleInfo name="TableStyleLight9" showFirstColumn="0" showLastColumn="0" showRowStripes="1" showColumnStripes="0"/>
</table>
</file>

<file path=xl/tables/table17.xml><?xml version="1.0" encoding="utf-8"?>
<table xmlns="http://schemas.openxmlformats.org/spreadsheetml/2006/main" id="22" name="Taulukko7" displayName="Taulukko7" ref="A31:J53" totalsRowShown="0" headerRowDxfId="211" dataDxfId="210" tableBorderDxfId="209">
  <autoFilter ref="A31:J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 dataDxfId="208"/>
    <tableColumn id="2" name="terveydenhuollon tarvekerroin 2019" dataDxfId="207"/>
    <tableColumn id="3" name="vanhustenhuollon tarvekerroin 2019" dataDxfId="206"/>
    <tableColumn id="4" name="sosiaalihuollon tarvekerroin 2019" dataDxfId="205"/>
    <tableColumn id="5" name="terveydenhuollon tarvekerroin 2020" dataDxfId="204"/>
    <tableColumn id="6" name="vanhustenhuollon tarvekerroin 2020" dataDxfId="203"/>
    <tableColumn id="7" name="sosiaalihuollon tarvekerroin 2020" dataDxfId="202"/>
    <tableColumn id="8" name="TH:n tarvekerroin 2019-2020 k.a." dataDxfId="201">
      <calculatedColumnFormula>(B32+E32)/2</calculatedColumnFormula>
    </tableColumn>
    <tableColumn id="9" name="VH:n tarvekerroin 2019-2020 k.a." dataDxfId="200">
      <calculatedColumnFormula>(C32+F32)/2</calculatedColumnFormula>
    </tableColumn>
    <tableColumn id="10" name="SH:n tarvekerroin 2019-2020 k.a." dataDxfId="199">
      <calculatedColumnFormula>(D32+G32)/2</calculatedColumnFormula>
    </tableColumn>
  </tableColumns>
  <tableStyleInfo name="TableStyleLight9" showFirstColumn="0" showLastColumn="0" showRowStripes="1" showColumnStripes="0"/>
</table>
</file>

<file path=xl/tables/table18.xml><?xml version="1.0" encoding="utf-8"?>
<table xmlns="http://schemas.openxmlformats.org/spreadsheetml/2006/main" id="23" name="Taulukko14" displayName="Taulukko14" ref="A6:B195" totalsRowShown="0" headerRowDxfId="198" dataDxfId="196" headerRowBorderDxfId="197" tableBorderDxfId="195">
  <tableColumns count="2">
    <tableColumn id="1" name="Terveydenhuollon tarvetekijät" dataDxfId="194"/>
    <tableColumn id="2" name="Painokerroin" dataDxfId="193"/>
  </tableColumns>
  <tableStyleInfo name="TableStyleLight9" showFirstColumn="0" showLastColumn="0" showRowStripes="1" showColumnStripes="0"/>
</table>
</file>

<file path=xl/tables/table19.xml><?xml version="1.0" encoding="utf-8"?>
<table xmlns="http://schemas.openxmlformats.org/spreadsheetml/2006/main" id="24" name="Taulukko2" displayName="Taulukko2" ref="D6:E69" totalsRowShown="0" headerRowDxfId="192" dataDxfId="190" headerRowBorderDxfId="191" tableBorderDxfId="189">
  <tableColumns count="2">
    <tableColumn id="1" name="Vanhustenhuollon tarvetekijät" dataDxfId="188"/>
    <tableColumn id="2" name="Painokerroin" dataDxfId="187"/>
  </tableColumns>
  <tableStyleInfo name="TableStyleLight9" showFirstColumn="0" showLastColumn="0" showRowStripes="1" showColumnStripes="0"/>
</table>
</file>

<file path=xl/tables/table20.xml><?xml version="1.0" encoding="utf-8"?>
<table xmlns="http://schemas.openxmlformats.org/spreadsheetml/2006/main" id="25" name="Taulukko3" displayName="Taulukko3" ref="G6:H79" totalsRowShown="0" headerRowDxfId="186" dataDxfId="184" headerRowBorderDxfId="185" tableBorderDxfId="183">
  <tableColumns count="2">
    <tableColumn id="1" name="Sosiaalihuollon tarvetekijät" dataDxfId="182"/>
    <tableColumn id="2" name="Painokerroin" dataDxfId="181"/>
  </tableColumns>
  <tableStyleInfo name="TableStyleLight9" showFirstColumn="0" showLastColumn="0" showRowStripes="1" showColumnStripes="0"/>
</table>
</file>

<file path=xl/tables/table21.xml><?xml version="1.0" encoding="utf-8"?>
<table xmlns="http://schemas.openxmlformats.org/spreadsheetml/2006/main" id="14" name="Taulukko2851" displayName="Taulukko2851" ref="A4:BC48" totalsRowShown="0" headerRowDxfId="180" dataDxfId="179" headerRowCellStyle="Normaali 2" dataCellStyle="Normaali 2">
  <tableColumns count="55">
    <tableColumn id="1" name="Manner-Suomi kuntatalous yhteensä" dataDxfId="178" dataCellStyle="Normaali 2 2 2"/>
    <tableColumn id="2" name="Sosiaali- ja terveystoiminta yhteensä" dataDxfId="177" dataCellStyle="Normaali 2"/>
    <tableColumn id="3" name="Yleishallinto" dataDxfId="176" dataCellStyle="Normaali 2"/>
    <tableColumn id="4" name="Lastensuojelun laitos- ja perhehoito" dataDxfId="175" dataCellStyle="Normaali 2"/>
    <tableColumn id="5" name="Lastensuojelun avohuoltopalvelut" dataDxfId="174" dataCellStyle="Normaali 2"/>
    <tableColumn id="6" name="Muut lasten ja perheiden avopalvelut" dataDxfId="173" dataCellStyle="Normaali 2"/>
    <tableColumn id="7" name="Ikääntyneiden laitoshoito" dataDxfId="172" dataCellStyle="Normaali 2"/>
    <tableColumn id="8" name="Ikääntyneiden ympärivuorokautisen hoivan asumispalvelut" dataDxfId="171" dataCellStyle="Normaali 2"/>
    <tableColumn id="9" name="Muut ikääntyneiden palvelut" dataDxfId="170" dataCellStyle="Normaali 2"/>
    <tableColumn id="10" name="Vammaisten laitoshoito" dataDxfId="169" dataCellStyle="Normaali 2"/>
    <tableColumn id="11" name="Vammaisten ympärivuorokautisen hoivan asumispalvelut" dataDxfId="168" dataCellStyle="Normaali 2"/>
    <tableColumn id="12" name="Muut vammaisten palvelut" dataDxfId="167" dataCellStyle="Normaali 2"/>
    <tableColumn id="13" name="Kotihoito" dataDxfId="166" dataCellStyle="Normaali 2"/>
    <tableColumn id="14" name="Työllistymistä tukevat palvelut" dataDxfId="165" dataCellStyle="Normaali 2"/>
    <tableColumn id="15" name="Päihdehuollon erityispalvelut" dataDxfId="164" dataCellStyle="Normaali 2"/>
    <tableColumn id="16" name="Perusterveydenhuollon avohoito" dataDxfId="163" dataCellStyle="Normaali 2"/>
    <tableColumn id="17" name="Suun terveydenhuolto" dataDxfId="162" dataCellStyle="Normaali 2"/>
    <tableColumn id="18" name="Perusterveydenhuollon vuodeosastohoito" dataDxfId="161" dataCellStyle="Normaali 2"/>
    <tableColumn id="19" name="Erikoissairaanhoito" dataDxfId="160" dataCellStyle="Normaali 2"/>
    <tableColumn id="20" name="Ympäristöterveydenhuolto" dataDxfId="159" dataCellStyle="Normaali 2"/>
    <tableColumn id="21" name="Muu sosiaali- ja terveystoiminta" dataDxfId="158" dataCellStyle="Normaali 2"/>
    <tableColumn id="22" name="Varhaiskasvatus" dataDxfId="157" dataCellStyle="Normaali 2"/>
    <tableColumn id="23" name="Esiopetus" dataDxfId="156" dataCellStyle="Normaali 2"/>
    <tableColumn id="24" name="Perusopetus" dataDxfId="155" dataCellStyle="Normaali 2"/>
    <tableColumn id="25" name="Lukiokoulutus" dataDxfId="154" dataCellStyle="Normaali 2"/>
    <tableColumn id="26" name="Ammatillinen koulutus" dataDxfId="153" dataCellStyle="Normaali 2"/>
    <tableColumn id="27" name="Kansalaisopistojen vapaa sivistystyö" dataDxfId="152" dataCellStyle="Normaali 2"/>
    <tableColumn id="28" name="Taiteen perusopetus" dataDxfId="151" dataCellStyle="Normaali 2"/>
    <tableColumn id="29" name="Muu opetustoiminta" dataDxfId="150" dataCellStyle="Normaali 2"/>
    <tableColumn id="30" name="Kirjastotoiminta" dataDxfId="149" dataCellStyle="Normaali 2"/>
    <tableColumn id="31" name="Liikunta ja ulkoilu" dataDxfId="148" dataCellStyle="Normaali 2"/>
    <tableColumn id="32" name="Nuorisotoiminta" dataDxfId="147" dataCellStyle="Normaali 2"/>
    <tableColumn id="33" name="Museo- ja näyttelytoiminta" dataDxfId="146" dataCellStyle="Normaali 2"/>
    <tableColumn id="34" name="Teatteri-, tanssi- ja sirkustoiminta" dataDxfId="145" dataCellStyle="Normaali 2"/>
    <tableColumn id="35" name="Musiikkitoiminta" dataDxfId="144" dataCellStyle="Normaali 2"/>
    <tableColumn id="36" name="Muu kulttuuritoiminta" dataDxfId="143" dataCellStyle="Normaali 2"/>
    <tableColumn id="37" name="Opetus- ja kulttuuritoiminta yhteensä" dataDxfId="142" dataCellStyle="Normaali 2"/>
    <tableColumn id="38" name="Yhdyskuntasuunnittelu" dataDxfId="141" dataCellStyle="Normaali 2"/>
    <tableColumn id="39" name="Rakennusvalvonta" dataDxfId="140" dataCellStyle="Normaali 2"/>
    <tableColumn id="40" name="Ympäristön huolto" dataDxfId="139" dataCellStyle="Normaali 2"/>
    <tableColumn id="41" name="Liikenneväylät" dataDxfId="138" dataCellStyle="Normaali 2"/>
    <tableColumn id="42" name="Puistot ja yleiset alueet" dataDxfId="137" dataCellStyle="Normaali 2"/>
    <tableColumn id="43" name="Palo- ja pelastustoiminta" dataDxfId="136" dataCellStyle="Normaali 2"/>
    <tableColumn id="44" name="Lomituspalvelut" dataDxfId="135" dataCellStyle="Normaali 2"/>
    <tableColumn id="45" name="Tila- ja vuokrauspalvelut" dataDxfId="134" dataCellStyle="Normaali 2"/>
    <tableColumn id="46" name="Tukipalvelut" dataDxfId="133" dataCellStyle="Normaali 2"/>
    <tableColumn id="47" name="Elinkeinoelämän edistäminen" dataDxfId="132" dataCellStyle="Normaali 2"/>
    <tableColumn id="48" name="Vesihuolto" dataDxfId="131" dataCellStyle="Normaali 2"/>
    <tableColumn id="49" name="Energiahuolto" dataDxfId="130" dataCellStyle="Normaali 2"/>
    <tableColumn id="50" name="Jätehuolto" dataDxfId="129" dataCellStyle="Normaali 2"/>
    <tableColumn id="51" name="Joukkoliikenne" dataDxfId="128" dataCellStyle="Normaali 2"/>
    <tableColumn id="52" name="Satamatoiminta" dataDxfId="127" dataCellStyle="Normaali 2"/>
    <tableColumn id="53" name="Maa- ja metsätilat" dataDxfId="126" dataCellStyle="Normaali 2"/>
    <tableColumn id="54" name="Muu toiminta" dataDxfId="125" dataCellStyle="Normaali 2"/>
    <tableColumn id="55" name="Käyttötalous yhteensä" dataDxfId="124" dataCellStyle="Normaali 2"/>
  </tableColumns>
  <tableStyleInfo name="TableStyleLight9" showFirstColumn="0" showLastColumn="0" showRowStripes="1" showColumnStripes="0"/>
</table>
</file>

<file path=xl/tables/table22.xml><?xml version="1.0" encoding="utf-8"?>
<table xmlns="http://schemas.openxmlformats.org/spreadsheetml/2006/main" id="17" name="Taulukko3952" displayName="Taulukko3952" ref="BE4:DG48" totalsRowShown="0" headerRowDxfId="123" dataDxfId="122" headerRowCellStyle="Normaali 2" dataCellStyle="Normaali 2">
  <autoFilter ref="BE4:DG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name="Manner-Suomen kunnat yhteensä" dataDxfId="121" dataCellStyle="Normaali 2 2 2"/>
    <tableColumn id="2" name="Sosiaali- ja terveystoiminta yhteensä" dataDxfId="120" dataCellStyle="Normaali 2"/>
    <tableColumn id="3" name="Yleishallinto" dataDxfId="119" dataCellStyle="Normaali 2"/>
    <tableColumn id="4" name="Lastensuojelun laitos- ja perhehoito" dataDxfId="118" dataCellStyle="Normaali 2"/>
    <tableColumn id="5" name="Lastensuojelun avohuoltopalvelut" dataDxfId="117" dataCellStyle="Normaali 2"/>
    <tableColumn id="6" name="Muut lasten ja perheiden avopalvelut" dataDxfId="116" dataCellStyle="Normaali 2"/>
    <tableColumn id="7" name="Ikääntyneiden laitoshoito" dataDxfId="115" dataCellStyle="Normaali 2"/>
    <tableColumn id="8" name="Ikääntyneiden ympärivuorokautisen hoivan asumispalvelut" dataDxfId="114" dataCellStyle="Normaali 2"/>
    <tableColumn id="9" name="Muut ikääntyneiden palvelut" dataDxfId="113" dataCellStyle="Normaali 2"/>
    <tableColumn id="10" name="Vammaisten laitoshoito" dataDxfId="112" dataCellStyle="Normaali 2"/>
    <tableColumn id="11" name="Vammaisten ympärivuorokautisen hoivan asumispalvelut" dataDxfId="111" dataCellStyle="Normaali 2"/>
    <tableColumn id="12" name="Muut vammaisten palvelut" dataDxfId="110" dataCellStyle="Normaali 2"/>
    <tableColumn id="13" name="Kotihoito" dataDxfId="109" dataCellStyle="Normaali 2"/>
    <tableColumn id="14" name="Työllistymistä tukevat palvelut" dataDxfId="108" dataCellStyle="Normaali 2"/>
    <tableColumn id="15" name="Päihdehuollon erityispalvelut" dataDxfId="107" dataCellStyle="Normaali 2"/>
    <tableColumn id="16" name="Perusterveydenhuollon avohoito" dataDxfId="106" dataCellStyle="Normaali 2"/>
    <tableColumn id="17" name="Suun terveydenhuolto" dataDxfId="105" dataCellStyle="Normaali 2"/>
    <tableColumn id="18" name="Perusterveydenhuollon vuodeosastohoito" dataDxfId="104" dataCellStyle="Normaali 2"/>
    <tableColumn id="19" name="Erikoissairaanhoito" dataDxfId="103" dataCellStyle="Normaali 2"/>
    <tableColumn id="20" name="Ympäristöterveydenhuolto" dataDxfId="102" dataCellStyle="Normaali 2"/>
    <tableColumn id="21" name="Muu sosiaali- ja terveystoiminta" dataDxfId="101" dataCellStyle="Normaali 2"/>
    <tableColumn id="22" name="Varhaiskasvatus" dataDxfId="100" dataCellStyle="Normaali 2"/>
    <tableColumn id="23" name="Esiopetus" dataDxfId="99" dataCellStyle="Normaali 2"/>
    <tableColumn id="24" name="Perusopetus" dataDxfId="98" dataCellStyle="Normaali 2"/>
    <tableColumn id="25" name="Lukiokoulutus" dataDxfId="97" dataCellStyle="Normaali 2"/>
    <tableColumn id="26" name="Ammatillinen koulutus" dataDxfId="96" dataCellStyle="Normaali 2"/>
    <tableColumn id="27" name="Kansalaisopistojen vapaa sivistystyö" dataDxfId="95" dataCellStyle="Normaali 2"/>
    <tableColumn id="28" name="Taiteen perusopetus" dataDxfId="94" dataCellStyle="Normaali 2"/>
    <tableColumn id="29" name="Muu opetustoiminta" dataDxfId="93" dataCellStyle="Normaali 2"/>
    <tableColumn id="30" name="Kirjastotoiminta" dataDxfId="92" dataCellStyle="Normaali 2"/>
    <tableColumn id="31" name="Liikunta ja ulkoilu" dataDxfId="91" dataCellStyle="Normaali 2"/>
    <tableColumn id="32" name="Nuorisotoiminta" dataDxfId="90" dataCellStyle="Normaali 2"/>
    <tableColumn id="33" name="Museo- ja näyttelytoiminta" dataDxfId="89" dataCellStyle="Normaali 2"/>
    <tableColumn id="34" name="Teatteri-, tanssi- ja sirkustoiminta" dataDxfId="88" dataCellStyle="Normaali 2"/>
    <tableColumn id="35" name="Musiikkitoiminta" dataDxfId="87" dataCellStyle="Normaali 2"/>
    <tableColumn id="36" name="Muu kulttuuritoiminta" dataDxfId="86" dataCellStyle="Normaali 2"/>
    <tableColumn id="37" name="Opetus- ja kulttuuritoiminta yhteensä" dataDxfId="85" dataCellStyle="Normaali 2"/>
    <tableColumn id="38" name="Yhdyskuntasuunnittelu" dataDxfId="84" dataCellStyle="Normaali 2"/>
    <tableColumn id="39" name="Rakennusvalvonta" dataDxfId="83" dataCellStyle="Normaali 2"/>
    <tableColumn id="40" name="Ympäristön huolto" dataDxfId="82" dataCellStyle="Normaali 2"/>
    <tableColumn id="41" name="Liikenneväylät" dataDxfId="81" dataCellStyle="Normaali 2"/>
    <tableColumn id="42" name="Puistot ja yleiset alueet" dataDxfId="80" dataCellStyle="Normaali 2"/>
    <tableColumn id="43" name="Palo- ja pelastustoiminta" dataDxfId="79" dataCellStyle="Normaali 2"/>
    <tableColumn id="44" name="Lomituspalvelut" dataDxfId="78" dataCellStyle="Normaali 2"/>
    <tableColumn id="45" name="Tila- ja vuokrauspalvelut" dataDxfId="77" dataCellStyle="Normaali 2"/>
    <tableColumn id="46" name="Tukipalvelut" dataDxfId="76" dataCellStyle="Normaali 2"/>
    <tableColumn id="47" name="Elinkeinoelämän edistäminen" dataDxfId="75" dataCellStyle="Normaali 2"/>
    <tableColumn id="48" name="Vesihuolto" dataDxfId="74" dataCellStyle="Normaali 2"/>
    <tableColumn id="49" name="Energiahuolto" dataDxfId="73" dataCellStyle="Normaali 2"/>
    <tableColumn id="50" name="Jätehuolto" dataDxfId="72" dataCellStyle="Normaali 2"/>
    <tableColumn id="51" name="Joukkoliikenne" dataDxfId="71" dataCellStyle="Normaali 2"/>
    <tableColumn id="52" name="Satamatoiminta" dataDxfId="70" dataCellStyle="Normaali 2"/>
    <tableColumn id="53" name="Maa- ja metsätilat" dataDxfId="69" dataCellStyle="Normaali 2"/>
    <tableColumn id="54" name="Muu toiminta" dataDxfId="68" dataCellStyle="Normaali 2"/>
    <tableColumn id="55" name="Käyttötalous yhteensä" dataDxfId="67" dataCellStyle="Normaali 2"/>
  </tableColumns>
  <tableStyleInfo name="TableStyleLight9" showFirstColumn="0" showLastColumn="0" showRowStripes="1" showColumnStripes="0"/>
</table>
</file>

<file path=xl/tables/table23.xml><?xml version="1.0" encoding="utf-8"?>
<table xmlns="http://schemas.openxmlformats.org/spreadsheetml/2006/main" id="18" name="Taulukko610" displayName="Taulukko610" ref="DI4:FK48" totalsRowShown="0" headerRowDxfId="66" dataDxfId="65" tableBorderDxfId="64" headerRowCellStyle="Normaali 2 2 2" dataCellStyle="Normaali 2">
  <autoFilter ref="DI4:FK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name="Manner-Suomen kuntayhtymät yhteensä" dataDxfId="63" dataCellStyle="Normaali 2"/>
    <tableColumn id="2" name="Sosiaali- ja terveystoiminta yhteensä" dataDxfId="62" dataCellStyle="Normaali 2"/>
    <tableColumn id="3" name="Yleishallinto" dataDxfId="61" dataCellStyle="Normaali 2"/>
    <tableColumn id="4" name="Lastensuojelun laitos- ja perhehoito" dataDxfId="60" dataCellStyle="Normaali 2"/>
    <tableColumn id="5" name="Lastensuojelun avohuoltopalvelut" dataDxfId="59" dataCellStyle="Normaali 2"/>
    <tableColumn id="6" name="Muut lasten ja perheiden avopalvelut" dataDxfId="58" dataCellStyle="Normaali 2"/>
    <tableColumn id="7" name="Ikääntyneiden laitoshoito" dataDxfId="57" dataCellStyle="Normaali 2"/>
    <tableColumn id="8" name="Ikääntyneiden ympärivuorokautisen hoivan asumispalvelut" dataDxfId="56" dataCellStyle="Normaali 2"/>
    <tableColumn id="9" name="Muut ikääntyneiden palvelut" dataDxfId="55" dataCellStyle="Normaali 2"/>
    <tableColumn id="10" name="Vammaisten laitoshoito" dataDxfId="54" dataCellStyle="Normaali 2"/>
    <tableColumn id="11" name="Vammaisten ympärivuorokautisen hoivan asumispalvelut" dataDxfId="53" dataCellStyle="Normaali 2"/>
    <tableColumn id="12" name="Muut vammaisten palvelut" dataDxfId="52" dataCellStyle="Normaali 2"/>
    <tableColumn id="13" name="Kotihoito" dataDxfId="51" dataCellStyle="Normaali 2"/>
    <tableColumn id="14" name="Työllistymistä tukevat palvelut" dataDxfId="50" dataCellStyle="Normaali 2"/>
    <tableColumn id="15" name="Päihdehuollon erityispalvelut" dataDxfId="49" dataCellStyle="Normaali 2"/>
    <tableColumn id="16" name="Perusterveydenhuollon avohoito" dataDxfId="48" dataCellStyle="Normaali 2"/>
    <tableColumn id="17" name="Suun terveydenhuolto" dataDxfId="47" dataCellStyle="Normaali 2"/>
    <tableColumn id="18" name="Perusterveydenhuollon vuodeosastohoito" dataDxfId="46" dataCellStyle="Normaali 2"/>
    <tableColumn id="19" name="Erikoissairaanhoito" dataDxfId="45" dataCellStyle="Normaali 2"/>
    <tableColumn id="20" name="Ympäristöterveydenhuolto" dataDxfId="44" dataCellStyle="Normaali 2"/>
    <tableColumn id="21" name="Muu sosiaali- ja terveystoiminta" dataDxfId="43" dataCellStyle="Normaali 2"/>
    <tableColumn id="22" name="Varhaiskasvatus" dataDxfId="42" dataCellStyle="Normaali 2"/>
    <tableColumn id="23" name="Esiopetus" dataDxfId="41" dataCellStyle="Normaali 2"/>
    <tableColumn id="24" name="Perusopetus" dataDxfId="40" dataCellStyle="Normaali 2"/>
    <tableColumn id="25" name="Lukiokoulutus" dataDxfId="39" dataCellStyle="Normaali 2"/>
    <tableColumn id="26" name="Ammatillinen koulutus" dataDxfId="38" dataCellStyle="Normaali 2"/>
    <tableColumn id="27" name="Kansalaisopistojen vapaa sivistystyö" dataDxfId="37" dataCellStyle="Normaali 2"/>
    <tableColumn id="28" name="Taiteen perusopetus" dataDxfId="36" dataCellStyle="Normaali 2"/>
    <tableColumn id="29" name="Muu opetustoiminta" dataDxfId="35" dataCellStyle="Normaali 2"/>
    <tableColumn id="30" name="Kirjastotoiminta" dataDxfId="34" dataCellStyle="Normaali 2"/>
    <tableColumn id="31" name="Liikunta ja ulkoilu" dataDxfId="33" dataCellStyle="Normaali 2"/>
    <tableColumn id="32" name="Nuorisotoiminta" dataDxfId="32" dataCellStyle="Normaali 2"/>
    <tableColumn id="33" name="Museo- ja näyttelytoiminta" dataDxfId="31" dataCellStyle="Normaali 2"/>
    <tableColumn id="34" name="Teatteri-, tanssi- ja sirkustoiminta" dataDxfId="30" dataCellStyle="Normaali 2"/>
    <tableColumn id="35" name="Musiikkitoiminta" dataDxfId="29" dataCellStyle="Normaali 2"/>
    <tableColumn id="36" name="Muu kulttuuritoiminta" dataDxfId="28" dataCellStyle="Normaali 2"/>
    <tableColumn id="37" name="Opetus- ja kulttuuritoiminta yhteensä" dataDxfId="27" dataCellStyle="Normaali 2"/>
    <tableColumn id="38" name="Yhdyskuntasuunnittelu" dataDxfId="26" dataCellStyle="Normaali 2"/>
    <tableColumn id="39" name="Rakennusvalvonta" dataDxfId="25" dataCellStyle="Normaali 2"/>
    <tableColumn id="40" name="Ympäristön huolto" dataDxfId="24" dataCellStyle="Normaali 2"/>
    <tableColumn id="41" name="Liikenneväylät" dataDxfId="23" dataCellStyle="Normaali 2"/>
    <tableColumn id="42" name="Puistot ja yleiset alueet" dataDxfId="22" dataCellStyle="Normaali 2"/>
    <tableColumn id="43" name="Palo- ja pelastustoiminta" dataDxfId="21" dataCellStyle="Normaali 2"/>
    <tableColumn id="44" name="Lomituspalvelut" dataDxfId="20" dataCellStyle="Normaali 2"/>
    <tableColumn id="45" name="Tila- ja vuokrauspalvelut" dataDxfId="19" dataCellStyle="Normaali 2"/>
    <tableColumn id="46" name="Tukipalvelut" dataDxfId="18" dataCellStyle="Normaali 2"/>
    <tableColumn id="47" name="Elinkeinoelämän edistäminen" dataDxfId="17" dataCellStyle="Normaali 2"/>
    <tableColumn id="48" name="Vesihuolto" dataDxfId="16" dataCellStyle="Normaali 2"/>
    <tableColumn id="49" name="Energiahuolto" dataDxfId="15" dataCellStyle="Normaali 2"/>
    <tableColumn id="50" name="Jätehuolto" dataDxfId="14" dataCellStyle="Normaali 2"/>
    <tableColumn id="51" name="Joukkoliikenne" dataDxfId="13" dataCellStyle="Normaali 2"/>
    <tableColumn id="52" name="Satamatoiminta" dataDxfId="12" dataCellStyle="Normaali 2"/>
    <tableColumn id="53" name="Maa- ja metsätilat" dataDxfId="11" dataCellStyle="Normaali 2"/>
    <tableColumn id="54" name="Muu toiminta" dataDxfId="10" dataCellStyle="Normaali 2"/>
    <tableColumn id="55" name="Käyttötalous yhteensä" dataDxfId="9" dataCellStyle="Normaali 2"/>
  </tableColumns>
  <tableStyleInfo name="TableStyleLight9" showFirstColumn="0" showLastColumn="0" showRowStripes="1" showColumnStripes="0"/>
</table>
</file>

<file path=xl/tables/table24.xml><?xml version="1.0" encoding="utf-8"?>
<table xmlns="http://schemas.openxmlformats.org/spreadsheetml/2006/main" id="19" name="Taulukko1011" displayName="Taulukko1011" ref="A54:C58" totalsRowShown="0" headerRowDxfId="8" dataDxfId="7">
  <tableColumns count="3">
    <tableColumn id="1" name="Sektorikohtaiset nettokustannukset" dataDxfId="6" dataCellStyle="Normaali 2"/>
    <tableColumn id="2" name="Euroa yhteensä" dataDxfId="5" dataCellStyle="Normaali 2"/>
    <tableColumn id="3" name="Suhteelliset osuudet" dataDxfId="4" dataCellStyle="Prosenttia"/>
  </tableColumns>
  <tableStyleInfo name="TableStyleLight9" showFirstColumn="0" showLastColumn="0" showRowStripes="1" showColumnStripes="0"/>
</table>
</file>

<file path=xl/tables/table25.xml><?xml version="1.0" encoding="utf-8"?>
<table xmlns="http://schemas.openxmlformats.org/spreadsheetml/2006/main" id="20" name="Taulukko1212" displayName="Taulukko1212" ref="A60:B63" totalsRowShown="0" headerRowDxfId="3" tableBorderDxfId="2">
  <tableColumns count="2">
    <tableColumn id="1" name="Kotihoito jaetaan"/>
    <tableColumn id="2" name="Euroa yhteensä"/>
  </tableColumns>
  <tableStyleInfo name="TableStyleLight9" showFirstColumn="0" showLastColumn="0" showRowStripes="1" showColumnStripes="0"/>
</table>
</file>

<file path=xl/tables/table26.xml><?xml version="1.0" encoding="utf-8"?>
<table xmlns="http://schemas.openxmlformats.org/spreadsheetml/2006/main" id="29" name="Taulukko1913" displayName="Taulukko1913" ref="A65:C70" totalsRowShown="0" headerRowDxfId="1" headerRowCellStyle="Normaali 2">
  <tableColumns count="3">
    <tableColumn id="1" name="Lisäksi huomioidaan"/>
    <tableColumn id="2" name="Euroa yhteensä"/>
    <tableColumn id="3"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zoomScale="80" zoomScaleNormal="80" workbookViewId="0"/>
  </sheetViews>
  <sheetFormatPr defaultRowHeight="14" x14ac:dyDescent="0.3"/>
  <cols>
    <col min="1" max="1" width="113.75" style="34" customWidth="1"/>
  </cols>
  <sheetData>
    <row r="1" spans="1:1" ht="18" x14ac:dyDescent="0.4">
      <c r="A1" s="310" t="s">
        <v>481</v>
      </c>
    </row>
    <row r="2" spans="1:1" x14ac:dyDescent="0.3">
      <c r="A2" s="2" t="s">
        <v>499</v>
      </c>
    </row>
    <row r="3" spans="1:1" ht="48.5" customHeight="1" x14ac:dyDescent="0.3">
      <c r="A3" s="309" t="s">
        <v>536</v>
      </c>
    </row>
    <row r="4" spans="1:1" ht="46" customHeight="1" x14ac:dyDescent="0.3">
      <c r="A4" s="309" t="s">
        <v>534</v>
      </c>
    </row>
    <row r="5" spans="1:1" ht="76" customHeight="1" x14ac:dyDescent="0.3">
      <c r="A5" s="309" t="s">
        <v>535</v>
      </c>
    </row>
    <row r="6" spans="1:1" ht="44.5" customHeight="1" x14ac:dyDescent="0.3">
      <c r="A6" s="309" t="s">
        <v>528</v>
      </c>
    </row>
    <row r="7" spans="1:1" ht="90" customHeight="1" x14ac:dyDescent="0.3">
      <c r="A7" s="309" t="s">
        <v>525</v>
      </c>
    </row>
    <row r="8" spans="1:1" ht="21.5" customHeight="1" x14ac:dyDescent="0.3">
      <c r="A8" s="2" t="s">
        <v>526</v>
      </c>
    </row>
    <row r="9" spans="1:1" ht="32.5" customHeight="1" x14ac:dyDescent="0.3">
      <c r="A9" s="406" t="s">
        <v>529</v>
      </c>
    </row>
    <row r="10" spans="1:1" ht="31" customHeight="1" x14ac:dyDescent="0.3">
      <c r="A10" s="34" t="s">
        <v>462</v>
      </c>
    </row>
    <row r="11" spans="1:1" x14ac:dyDescent="0.3">
      <c r="A11" s="34" t="s">
        <v>463</v>
      </c>
    </row>
    <row r="12" spans="1:1" x14ac:dyDescent="0.3">
      <c r="A12" s="34" t="s">
        <v>464</v>
      </c>
    </row>
    <row r="13" spans="1:1" x14ac:dyDescent="0.3">
      <c r="A13" s="175" t="s">
        <v>506</v>
      </c>
    </row>
    <row r="15" spans="1:1" x14ac:dyDescent="0.3">
      <c r="A15" s="34" t="s">
        <v>498</v>
      </c>
    </row>
    <row r="16" spans="1:1" x14ac:dyDescent="0.3">
      <c r="A16" s="34" t="s">
        <v>464</v>
      </c>
    </row>
    <row r="17" spans="1:1" x14ac:dyDescent="0.3">
      <c r="A17" s="175" t="s">
        <v>507</v>
      </c>
    </row>
    <row r="20" spans="1:1" x14ac:dyDescent="0.3">
      <c r="A20" s="39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L91"/>
  <sheetViews>
    <sheetView zoomScale="70" zoomScaleNormal="70" workbookViewId="0"/>
  </sheetViews>
  <sheetFormatPr defaultRowHeight="14" x14ac:dyDescent="0.3"/>
  <cols>
    <col min="1" max="1" width="17.08203125" style="2" customWidth="1"/>
    <col min="2" max="2" width="23.75" style="2" customWidth="1"/>
    <col min="3" max="3" width="16.25" style="2" customWidth="1"/>
    <col min="4" max="4" width="24.33203125" style="2" customWidth="1"/>
    <col min="5" max="5" width="27.33203125" style="2" customWidth="1"/>
    <col min="6" max="6" width="24.75" style="2" customWidth="1"/>
    <col min="7" max="7" width="24.83203125" style="2" customWidth="1"/>
    <col min="8" max="8" width="20.25" style="2" customWidth="1"/>
    <col min="9" max="9" width="20.58203125" style="2" customWidth="1"/>
    <col min="10" max="10" width="16.83203125" style="2" customWidth="1"/>
    <col min="11" max="11" width="22.08203125" style="2" customWidth="1"/>
    <col min="12" max="12" width="35.33203125" style="385" customWidth="1"/>
    <col min="13" max="13" width="31.5" style="2" customWidth="1"/>
    <col min="14" max="14" width="30.33203125" style="2" customWidth="1"/>
    <col min="15" max="15" width="22.83203125" style="2" customWidth="1"/>
    <col min="16" max="16" width="16.5" style="2" bestFit="1" customWidth="1"/>
    <col min="17" max="17" width="17.33203125" style="2" customWidth="1"/>
    <col min="18" max="18" width="18.83203125" style="2" bestFit="1" customWidth="1"/>
    <col min="19" max="19" width="14.58203125" style="2" customWidth="1"/>
    <col min="20" max="20" width="16.08203125" style="18" customWidth="1"/>
    <col min="21" max="21" width="10.33203125" style="18" customWidth="1"/>
    <col min="22" max="22" width="13.08203125" style="18" customWidth="1"/>
    <col min="23" max="23" width="13.83203125" style="18" customWidth="1"/>
    <col min="24" max="25" width="11.83203125" style="18" customWidth="1"/>
    <col min="26" max="26" width="11.08203125" style="18" customWidth="1"/>
    <col min="27" max="27" width="10.58203125" style="18" customWidth="1"/>
    <col min="28" max="28" width="11" style="18" customWidth="1"/>
    <col min="29" max="29" width="6.08203125" style="18" customWidth="1"/>
    <col min="30" max="30" width="10.5" style="18" customWidth="1"/>
    <col min="31" max="31" width="12.33203125" style="18" bestFit="1" customWidth="1"/>
    <col min="32" max="32" width="11.58203125" style="18" customWidth="1"/>
    <col min="33" max="33" width="9.58203125" style="18" customWidth="1"/>
    <col min="34" max="34" width="6.33203125" style="18" bestFit="1" customWidth="1"/>
    <col min="35" max="35" width="8.33203125" style="18"/>
    <col min="36" max="36" width="14.83203125" style="18" bestFit="1" customWidth="1"/>
    <col min="37" max="37" width="9.83203125" style="18" bestFit="1" customWidth="1"/>
    <col min="38" max="38" width="10.58203125" style="18" bestFit="1" customWidth="1"/>
  </cols>
  <sheetData>
    <row r="1" spans="1:38" ht="18" x14ac:dyDescent="0.4">
      <c r="A1" s="310" t="s">
        <v>500</v>
      </c>
      <c r="AL1" s="2"/>
    </row>
    <row r="2" spans="1:38" x14ac:dyDescent="0.3">
      <c r="A2" s="2" t="str">
        <f>INFO!A2</f>
        <v>VM/KAO 3.3.2023</v>
      </c>
      <c r="AL2" s="2"/>
    </row>
    <row r="3" spans="1:38" x14ac:dyDescent="0.3">
      <c r="A3" s="18" t="s">
        <v>530</v>
      </c>
      <c r="B3" s="18"/>
      <c r="C3" s="18"/>
      <c r="D3" s="18"/>
      <c r="E3" s="18"/>
      <c r="F3" s="18"/>
      <c r="G3" s="18"/>
      <c r="H3" s="18"/>
      <c r="I3" s="18"/>
      <c r="J3" s="18"/>
      <c r="AL3" s="2"/>
    </row>
    <row r="4" spans="1:38" x14ac:dyDescent="0.3">
      <c r="A4" s="18" t="s">
        <v>531</v>
      </c>
      <c r="B4" s="18"/>
      <c r="C4" s="18"/>
      <c r="D4" s="18"/>
      <c r="E4" s="18"/>
      <c r="F4" s="18"/>
      <c r="G4" s="18"/>
      <c r="H4" s="18"/>
      <c r="I4" s="18"/>
      <c r="J4" s="18"/>
      <c r="AL4" s="2"/>
    </row>
    <row r="5" spans="1:38" x14ac:dyDescent="0.3">
      <c r="A5" s="18" t="s">
        <v>532</v>
      </c>
      <c r="B5" s="18"/>
      <c r="C5" s="18"/>
      <c r="D5" s="18"/>
      <c r="E5" s="18"/>
      <c r="F5" s="18"/>
      <c r="G5" s="18"/>
      <c r="H5" s="18"/>
      <c r="I5" s="18"/>
      <c r="J5" s="18"/>
      <c r="AL5" s="2"/>
    </row>
    <row r="6" spans="1:38" x14ac:dyDescent="0.3">
      <c r="A6" s="18" t="s">
        <v>503</v>
      </c>
      <c r="B6" s="18"/>
      <c r="C6" s="18"/>
      <c r="D6" s="18"/>
      <c r="E6" s="18"/>
      <c r="F6" s="18"/>
      <c r="G6" s="18"/>
      <c r="H6" s="18"/>
      <c r="I6" s="18"/>
      <c r="J6" s="18"/>
      <c r="AL6" s="2"/>
    </row>
    <row r="7" spans="1:38" x14ac:dyDescent="0.3">
      <c r="A7" s="384" t="s">
        <v>508</v>
      </c>
      <c r="B7" s="18"/>
      <c r="C7" s="18"/>
      <c r="D7" s="18"/>
      <c r="E7" s="18"/>
      <c r="F7" s="18"/>
      <c r="G7" s="18"/>
      <c r="H7" s="18"/>
      <c r="I7" s="18"/>
      <c r="J7" s="18"/>
      <c r="AL7" s="2"/>
    </row>
    <row r="8" spans="1:38" x14ac:dyDescent="0.3">
      <c r="A8" s="409" t="s">
        <v>509</v>
      </c>
      <c r="B8" s="18"/>
      <c r="C8" s="18"/>
      <c r="D8" s="18"/>
      <c r="E8" s="18"/>
      <c r="F8" s="18"/>
      <c r="G8" s="18"/>
      <c r="H8" s="18"/>
      <c r="I8" s="18"/>
      <c r="J8" s="18"/>
      <c r="AL8" s="2"/>
    </row>
    <row r="9" spans="1:38" x14ac:dyDescent="0.3">
      <c r="A9" s="407" t="s">
        <v>527</v>
      </c>
      <c r="B9" s="18"/>
      <c r="C9" s="18"/>
      <c r="D9" s="18"/>
      <c r="E9" s="18"/>
      <c r="F9" s="18"/>
      <c r="G9" s="18"/>
      <c r="H9" s="18"/>
      <c r="I9" s="18"/>
      <c r="J9" s="18"/>
      <c r="AL9" s="2"/>
    </row>
    <row r="10" spans="1:38" s="185" customFormat="1" x14ac:dyDescent="0.3">
      <c r="A10" s="244"/>
      <c r="B10" s="245"/>
      <c r="C10" s="246"/>
      <c r="D10" s="247"/>
      <c r="E10" s="248"/>
      <c r="F10" s="247"/>
      <c r="G10" s="249"/>
      <c r="H10" s="247"/>
      <c r="I10" s="247"/>
      <c r="J10" s="249"/>
      <c r="K10" s="424">
        <v>150000000</v>
      </c>
      <c r="L10" s="386"/>
      <c r="N10" s="187"/>
      <c r="O10" s="187"/>
      <c r="R10" s="188"/>
      <c r="S10" s="188"/>
      <c r="T10" s="188"/>
      <c r="U10" s="188"/>
      <c r="V10" s="188"/>
    </row>
    <row r="11" spans="1:38" s="185" customFormat="1" ht="14.5" thickBot="1" x14ac:dyDescent="0.35">
      <c r="A11" s="294" t="s">
        <v>502</v>
      </c>
      <c r="B11" s="192"/>
      <c r="C11" s="192"/>
      <c r="D11" s="192"/>
      <c r="E11" s="192"/>
      <c r="F11" s="192"/>
      <c r="G11" s="192"/>
      <c r="H11" s="192"/>
      <c r="I11" s="263"/>
      <c r="J11" s="263"/>
      <c r="K11" s="292"/>
      <c r="L11" s="386"/>
      <c r="N11" s="186"/>
    </row>
    <row r="12" spans="1:38" s="196" customFormat="1" ht="28.5" thickTop="1" x14ac:dyDescent="0.3">
      <c r="A12" s="293" t="s">
        <v>9</v>
      </c>
      <c r="B12" s="250" t="s">
        <v>10</v>
      </c>
      <c r="C12" s="250" t="s">
        <v>42</v>
      </c>
      <c r="D12" s="251" t="s">
        <v>511</v>
      </c>
      <c r="E12" s="252" t="s">
        <v>512</v>
      </c>
      <c r="F12" s="251" t="s">
        <v>514</v>
      </c>
      <c r="G12" s="251" t="s">
        <v>513</v>
      </c>
      <c r="H12" s="251" t="s">
        <v>515</v>
      </c>
      <c r="I12" s="313" t="s">
        <v>516</v>
      </c>
      <c r="J12" s="313" t="s">
        <v>517</v>
      </c>
      <c r="K12" s="313" t="s">
        <v>518</v>
      </c>
      <c r="L12" s="387"/>
      <c r="O12" s="423"/>
      <c r="P12" s="197"/>
      <c r="Q12" s="197"/>
      <c r="S12" s="198"/>
      <c r="T12" s="198"/>
      <c r="U12" s="198"/>
    </row>
    <row r="13" spans="1:38" s="185" customFormat="1" x14ac:dyDescent="0.3">
      <c r="A13" s="298">
        <v>31</v>
      </c>
      <c r="B13" s="258" t="s">
        <v>19</v>
      </c>
      <c r="C13" s="299">
        <v>658457</v>
      </c>
      <c r="D13" s="305">
        <v>2461344591.6476407</v>
      </c>
      <c r="E13" s="305">
        <f>'SOTE laskennallinen rahoitus'!M60+'PELA laskennallinen rahoitus'!F44</f>
        <v>2420170428.4633093</v>
      </c>
      <c r="F13" s="415">
        <v>173174891.01128674</v>
      </c>
      <c r="G13" s="300">
        <f>E13+F13</f>
        <v>2593345319.474596</v>
      </c>
      <c r="H13" s="311">
        <f t="shared" ref="H13:H35" si="0">G13/C13</f>
        <v>3938.5188698344705</v>
      </c>
      <c r="I13" s="383">
        <f t="shared" ref="I13:I34" si="1">G13-G40</f>
        <v>10124747.91105938</v>
      </c>
      <c r="J13" s="394">
        <f t="shared" ref="J13:J35" si="2">I13/C13</f>
        <v>15.376475473811318</v>
      </c>
      <c r="K13" s="383">
        <f t="shared" ref="K13:K32" si="3">(I13/(SUM(I$13:I$32)+I$34))*$K$10</f>
        <v>2541589.398736076</v>
      </c>
      <c r="L13" s="389"/>
      <c r="M13" s="390"/>
      <c r="S13" s="188"/>
      <c r="T13" s="188"/>
      <c r="U13" s="188"/>
      <c r="V13" s="188"/>
      <c r="W13" s="188"/>
    </row>
    <row r="14" spans="1:38" s="185" customFormat="1" x14ac:dyDescent="0.3">
      <c r="A14" s="301">
        <v>32</v>
      </c>
      <c r="B14" s="262" t="s">
        <v>20</v>
      </c>
      <c r="C14" s="302">
        <v>276438</v>
      </c>
      <c r="D14" s="303">
        <v>934912668.71370065</v>
      </c>
      <c r="E14" s="303">
        <f>'SOTE laskennallinen rahoitus'!M61+'PELA laskennallinen rahoitus'!F45</f>
        <v>989423279.20751536</v>
      </c>
      <c r="F14" s="416">
        <v>4437167.7731502056</v>
      </c>
      <c r="G14" s="304">
        <f t="shared" ref="G14:G35" si="4">E14+F14</f>
        <v>993860446.98066556</v>
      </c>
      <c r="H14" s="312">
        <f t="shared" si="0"/>
        <v>3595.2381618325467</v>
      </c>
      <c r="I14" s="383">
        <f t="shared" si="1"/>
        <v>35852870.055532813</v>
      </c>
      <c r="J14" s="395">
        <f t="shared" si="2"/>
        <v>129.69588137496586</v>
      </c>
      <c r="K14" s="383">
        <f t="shared" si="3"/>
        <v>9000053.6554465033</v>
      </c>
      <c r="L14" s="389"/>
      <c r="M14" s="390"/>
      <c r="N14" s="391"/>
      <c r="O14" s="423"/>
      <c r="S14" s="188"/>
      <c r="T14" s="188"/>
      <c r="U14" s="188"/>
      <c r="V14" s="188"/>
      <c r="W14" s="188"/>
    </row>
    <row r="15" spans="1:38" s="185" customFormat="1" x14ac:dyDescent="0.3">
      <c r="A15" s="296">
        <v>33</v>
      </c>
      <c r="B15" s="245" t="s">
        <v>21</v>
      </c>
      <c r="C15" s="297">
        <v>478919</v>
      </c>
      <c r="D15" s="411">
        <v>1558678727.3296566</v>
      </c>
      <c r="E15" s="305">
        <f>'SOTE laskennallinen rahoitus'!M62+'PELA laskennallinen rahoitus'!F46</f>
        <v>1672488019.0485804</v>
      </c>
      <c r="F15" s="417">
        <v>-9891468.7172870636</v>
      </c>
      <c r="G15" s="247">
        <f t="shared" si="4"/>
        <v>1662596550.3312933</v>
      </c>
      <c r="H15" s="249">
        <f t="shared" si="0"/>
        <v>3471.561057989542</v>
      </c>
      <c r="I15" s="383">
        <f t="shared" si="1"/>
        <v>28150937.044633865</v>
      </c>
      <c r="J15" s="383">
        <f t="shared" si="2"/>
        <v>58.78016333583313</v>
      </c>
      <c r="K15" s="383">
        <f t="shared" si="3"/>
        <v>7066657.2427917216</v>
      </c>
      <c r="L15" s="389"/>
      <c r="M15" s="390"/>
      <c r="N15" s="391"/>
      <c r="O15" s="423"/>
      <c r="S15" s="188"/>
      <c r="T15" s="188"/>
      <c r="U15" s="188"/>
      <c r="V15" s="188"/>
      <c r="W15" s="188"/>
    </row>
    <row r="16" spans="1:38" s="185" customFormat="1" x14ac:dyDescent="0.3">
      <c r="A16" s="257">
        <v>34</v>
      </c>
      <c r="B16" s="258" t="s">
        <v>22</v>
      </c>
      <c r="C16" s="259">
        <v>99073</v>
      </c>
      <c r="D16" s="412">
        <v>347912769.886325</v>
      </c>
      <c r="E16" s="305">
        <f>'SOTE laskennallinen rahoitus'!M63+'PELA laskennallinen rahoitus'!F47</f>
        <v>396911176.08567464</v>
      </c>
      <c r="F16" s="418">
        <v>-24931959.421507418</v>
      </c>
      <c r="G16" s="253">
        <f t="shared" si="4"/>
        <v>371979216.66416723</v>
      </c>
      <c r="H16" s="254">
        <f t="shared" si="0"/>
        <v>3754.5972834593404</v>
      </c>
      <c r="I16" s="383">
        <f t="shared" si="1"/>
        <v>10154676.242043138</v>
      </c>
      <c r="J16" s="396">
        <f t="shared" si="2"/>
        <v>102.49690876467996</v>
      </c>
      <c r="K16" s="383">
        <f t="shared" si="3"/>
        <v>2549102.230602941</v>
      </c>
      <c r="L16" s="389"/>
      <c r="M16" s="390"/>
      <c r="N16" s="391"/>
      <c r="O16" s="423"/>
      <c r="S16" s="188"/>
      <c r="T16" s="188"/>
      <c r="U16" s="188"/>
      <c r="V16" s="188"/>
      <c r="W16" s="188"/>
    </row>
    <row r="17" spans="1:23" s="185" customFormat="1" x14ac:dyDescent="0.3">
      <c r="A17" s="257">
        <v>35</v>
      </c>
      <c r="B17" s="258" t="s">
        <v>23</v>
      </c>
      <c r="C17" s="259">
        <v>201854</v>
      </c>
      <c r="D17" s="412">
        <v>716220932.92807424</v>
      </c>
      <c r="E17" s="305">
        <f>'SOTE laskennallinen rahoitus'!M64+'PELA laskennallinen rahoitus'!F48</f>
        <v>736280506.69596541</v>
      </c>
      <c r="F17" s="418">
        <v>27822092.638912201</v>
      </c>
      <c r="G17" s="253">
        <f t="shared" si="4"/>
        <v>764102599.33487761</v>
      </c>
      <c r="H17" s="254">
        <f t="shared" si="0"/>
        <v>3785.422133496872</v>
      </c>
      <c r="I17" s="383">
        <f t="shared" si="1"/>
        <v>30020076.406115174</v>
      </c>
      <c r="J17" s="396">
        <f t="shared" si="2"/>
        <v>148.72173157884004</v>
      </c>
      <c r="K17" s="383">
        <f t="shared" si="3"/>
        <v>7535862.4840118112</v>
      </c>
      <c r="L17" s="389"/>
      <c r="M17" s="390"/>
      <c r="N17" s="391"/>
      <c r="O17" s="423"/>
      <c r="S17" s="188"/>
      <c r="T17" s="188"/>
      <c r="U17" s="188"/>
      <c r="V17" s="188"/>
      <c r="W17" s="188"/>
    </row>
    <row r="18" spans="1:23" s="185" customFormat="1" x14ac:dyDescent="0.3">
      <c r="A18" s="260">
        <v>2</v>
      </c>
      <c r="B18" s="258" t="s">
        <v>24</v>
      </c>
      <c r="C18" s="259">
        <v>483477</v>
      </c>
      <c r="D18" s="412">
        <v>1854227444.3333781</v>
      </c>
      <c r="E18" s="305">
        <f>'SOTE laskennallinen rahoitus'!M65+'PELA laskennallinen rahoitus'!F49</f>
        <v>2062384286.1957424</v>
      </c>
      <c r="F18" s="418">
        <v>-88353724.50032568</v>
      </c>
      <c r="G18" s="253">
        <f t="shared" si="4"/>
        <v>1974030561.6954167</v>
      </c>
      <c r="H18" s="254">
        <f t="shared" si="0"/>
        <v>4082.9875292835372</v>
      </c>
      <c r="I18" s="383">
        <f t="shared" si="1"/>
        <v>48340924.33835578</v>
      </c>
      <c r="J18" s="396">
        <f t="shared" si="2"/>
        <v>99.985985555374469</v>
      </c>
      <c r="K18" s="383">
        <f t="shared" si="3"/>
        <v>12134897.76760401</v>
      </c>
      <c r="L18" s="389"/>
      <c r="M18" s="390"/>
      <c r="N18" s="391"/>
      <c r="O18" s="423"/>
      <c r="S18" s="188"/>
      <c r="T18" s="188"/>
      <c r="U18" s="188"/>
      <c r="V18" s="188"/>
      <c r="W18" s="188"/>
    </row>
    <row r="19" spans="1:23" s="185" customFormat="1" x14ac:dyDescent="0.3">
      <c r="A19" s="260">
        <v>4</v>
      </c>
      <c r="B19" s="258" t="s">
        <v>25</v>
      </c>
      <c r="C19" s="259">
        <v>214281</v>
      </c>
      <c r="D19" s="412">
        <v>919794600.2860173</v>
      </c>
      <c r="E19" s="303">
        <f>'SOTE laskennallinen rahoitus'!M66+'PELA laskennallinen rahoitus'!F50</f>
        <v>943349499.26279402</v>
      </c>
      <c r="F19" s="418">
        <v>23403037.478527784</v>
      </c>
      <c r="G19" s="253">
        <f t="shared" si="4"/>
        <v>966752536.7413218</v>
      </c>
      <c r="H19" s="254">
        <f t="shared" si="0"/>
        <v>4511.6110935702272</v>
      </c>
      <c r="I19" s="383">
        <f t="shared" si="1"/>
        <v>26833851.202880383</v>
      </c>
      <c r="J19" s="396">
        <f t="shared" si="2"/>
        <v>125.227393949442</v>
      </c>
      <c r="K19" s="383">
        <f t="shared" si="3"/>
        <v>6736032.5751918964</v>
      </c>
      <c r="L19" s="389"/>
      <c r="M19" s="390"/>
      <c r="N19" s="391"/>
      <c r="O19" s="423"/>
      <c r="S19" s="188"/>
      <c r="T19" s="188"/>
      <c r="U19" s="188"/>
      <c r="V19" s="188"/>
      <c r="W19" s="188"/>
    </row>
    <row r="20" spans="1:23" s="185" customFormat="1" x14ac:dyDescent="0.3">
      <c r="A20" s="260">
        <v>5</v>
      </c>
      <c r="B20" s="258" t="s">
        <v>26</v>
      </c>
      <c r="C20" s="259">
        <v>170213</v>
      </c>
      <c r="D20" s="412">
        <v>685668859.6528523</v>
      </c>
      <c r="E20" s="305">
        <f>'SOTE laskennallinen rahoitus'!M67+'PELA laskennallinen rahoitus'!F51</f>
        <v>729127008.76923537</v>
      </c>
      <c r="F20" s="418">
        <v>-5431127.9014942646</v>
      </c>
      <c r="G20" s="253">
        <f t="shared" si="4"/>
        <v>723695880.86774111</v>
      </c>
      <c r="H20" s="254">
        <f t="shared" si="0"/>
        <v>4251.7074540002295</v>
      </c>
      <c r="I20" s="383">
        <f t="shared" si="1"/>
        <v>27596081.940049767</v>
      </c>
      <c r="J20" s="396">
        <f t="shared" si="2"/>
        <v>162.12675847349948</v>
      </c>
      <c r="K20" s="383">
        <f t="shared" si="3"/>
        <v>6927373.3945385572</v>
      </c>
      <c r="L20" s="389"/>
      <c r="M20" s="390"/>
      <c r="N20" s="391"/>
      <c r="O20" s="423"/>
      <c r="S20" s="188"/>
      <c r="T20" s="188"/>
      <c r="U20" s="188"/>
      <c r="V20" s="188"/>
      <c r="W20" s="188"/>
    </row>
    <row r="21" spans="1:23" s="185" customFormat="1" x14ac:dyDescent="0.3">
      <c r="A21" s="260">
        <v>6</v>
      </c>
      <c r="B21" s="258" t="s">
        <v>27</v>
      </c>
      <c r="C21" s="259">
        <v>527478</v>
      </c>
      <c r="D21" s="412">
        <v>2018912718.2464583</v>
      </c>
      <c r="E21" s="305">
        <f>'SOTE laskennallinen rahoitus'!M68+'PELA laskennallinen rahoitus'!F52</f>
        <v>2146214272.1678576</v>
      </c>
      <c r="F21" s="418">
        <v>6252737.2205176353</v>
      </c>
      <c r="G21" s="253">
        <f t="shared" si="4"/>
        <v>2152467009.3883753</v>
      </c>
      <c r="H21" s="254">
        <f t="shared" si="0"/>
        <v>4080.676368281474</v>
      </c>
      <c r="I21" s="383">
        <f t="shared" si="1"/>
        <v>46035265.699889898</v>
      </c>
      <c r="J21" s="396">
        <f t="shared" si="2"/>
        <v>87.274285751993261</v>
      </c>
      <c r="K21" s="383">
        <f t="shared" si="3"/>
        <v>11556114.216239916</v>
      </c>
      <c r="L21" s="389"/>
      <c r="M21" s="390"/>
      <c r="N21" s="391"/>
      <c r="O21" s="423"/>
      <c r="S21" s="188"/>
      <c r="T21" s="188"/>
      <c r="U21" s="188"/>
      <c r="V21" s="188"/>
      <c r="W21" s="188"/>
    </row>
    <row r="22" spans="1:23" s="185" customFormat="1" x14ac:dyDescent="0.3">
      <c r="A22" s="260">
        <v>7</v>
      </c>
      <c r="B22" s="258" t="s">
        <v>28</v>
      </c>
      <c r="C22" s="259">
        <v>205124</v>
      </c>
      <c r="D22" s="412">
        <v>806244214.81091917</v>
      </c>
      <c r="E22" s="305">
        <f>'SOTE laskennallinen rahoitus'!M69+'PELA laskennallinen rahoitus'!F53</f>
        <v>909255423.16323566</v>
      </c>
      <c r="F22" s="418">
        <v>-56252864.493101358</v>
      </c>
      <c r="G22" s="253">
        <f t="shared" si="4"/>
        <v>853002558.67013431</v>
      </c>
      <c r="H22" s="254">
        <f t="shared" si="0"/>
        <v>4158.4727222077099</v>
      </c>
      <c r="I22" s="383">
        <f t="shared" si="1"/>
        <v>20050994.695016623</v>
      </c>
      <c r="J22" s="396">
        <f t="shared" si="2"/>
        <v>97.750603025568054</v>
      </c>
      <c r="K22" s="383">
        <f t="shared" si="3"/>
        <v>5033349.5706398608</v>
      </c>
      <c r="L22" s="389"/>
      <c r="M22" s="390"/>
      <c r="N22" s="391"/>
      <c r="O22" s="423"/>
      <c r="S22" s="188"/>
      <c r="T22" s="188"/>
      <c r="U22" s="188"/>
      <c r="V22" s="188"/>
      <c r="W22" s="188"/>
    </row>
    <row r="23" spans="1:23" s="185" customFormat="1" x14ac:dyDescent="0.3">
      <c r="A23" s="260">
        <v>8</v>
      </c>
      <c r="B23" s="258" t="s">
        <v>29</v>
      </c>
      <c r="C23" s="259">
        <v>161391</v>
      </c>
      <c r="D23" s="412">
        <v>766178114.59374523</v>
      </c>
      <c r="E23" s="305">
        <f>'SOTE laskennallinen rahoitus'!M70+'PELA laskennallinen rahoitus'!F54</f>
        <v>759140029.05320859</v>
      </c>
      <c r="F23" s="418">
        <v>42269926.382316232</v>
      </c>
      <c r="G23" s="253">
        <f t="shared" si="4"/>
        <v>801409955.43552482</v>
      </c>
      <c r="H23" s="254">
        <f t="shared" si="0"/>
        <v>4965.6421698578288</v>
      </c>
      <c r="I23" s="383">
        <f t="shared" si="1"/>
        <v>40028250.544390678</v>
      </c>
      <c r="J23" s="396">
        <f t="shared" si="2"/>
        <v>248.02033907956874</v>
      </c>
      <c r="K23" s="383">
        <f t="shared" si="3"/>
        <v>10048188.66872213</v>
      </c>
      <c r="L23" s="389"/>
      <c r="M23" s="390"/>
      <c r="N23" s="391"/>
      <c r="O23" s="423"/>
      <c r="S23" s="188"/>
      <c r="T23" s="188"/>
      <c r="U23" s="188"/>
      <c r="V23" s="188"/>
      <c r="W23" s="188"/>
    </row>
    <row r="24" spans="1:23" s="185" customFormat="1" x14ac:dyDescent="0.3">
      <c r="A24" s="260">
        <v>9</v>
      </c>
      <c r="B24" s="258" t="s">
        <v>30</v>
      </c>
      <c r="C24" s="259">
        <v>126107</v>
      </c>
      <c r="D24" s="412">
        <v>526214300.19639695</v>
      </c>
      <c r="E24" s="305">
        <f>'SOTE laskennallinen rahoitus'!M71+'PELA laskennallinen rahoitus'!F55</f>
        <v>548838784.67459583</v>
      </c>
      <c r="F24" s="418">
        <v>3993184.960041523</v>
      </c>
      <c r="G24" s="253">
        <f t="shared" si="4"/>
        <v>552831969.63463736</v>
      </c>
      <c r="H24" s="254">
        <f t="shared" si="0"/>
        <v>4383.8325361370689</v>
      </c>
      <c r="I24" s="383">
        <f t="shared" si="1"/>
        <v>10802535.188310742</v>
      </c>
      <c r="J24" s="396">
        <f t="shared" si="2"/>
        <v>85.661661829325439</v>
      </c>
      <c r="K24" s="383">
        <f t="shared" si="3"/>
        <v>2711732.5937660062</v>
      </c>
      <c r="L24" s="389"/>
      <c r="M24" s="390"/>
      <c r="N24" s="391"/>
      <c r="O24" s="423"/>
      <c r="S24" s="188"/>
      <c r="T24" s="188"/>
      <c r="U24" s="188"/>
      <c r="V24" s="188"/>
      <c r="W24" s="188"/>
    </row>
    <row r="25" spans="1:23" s="185" customFormat="1" x14ac:dyDescent="0.3">
      <c r="A25" s="260">
        <v>10</v>
      </c>
      <c r="B25" s="258" t="s">
        <v>31</v>
      </c>
      <c r="C25" s="259">
        <v>131688</v>
      </c>
      <c r="D25" s="412">
        <v>658216728.57656264</v>
      </c>
      <c r="E25" s="305">
        <f>'SOTE laskennallinen rahoitus'!M72+'PELA laskennallinen rahoitus'!F56</f>
        <v>652621614.70125747</v>
      </c>
      <c r="F25" s="418">
        <v>36785508.284771919</v>
      </c>
      <c r="G25" s="253">
        <f t="shared" si="4"/>
        <v>689407122.98602939</v>
      </c>
      <c r="H25" s="254">
        <f t="shared" si="0"/>
        <v>5235.155238032542</v>
      </c>
      <c r="I25" s="383">
        <f t="shared" si="1"/>
        <v>21813008.865298629</v>
      </c>
      <c r="J25" s="396">
        <f t="shared" si="2"/>
        <v>165.64158363175557</v>
      </c>
      <c r="K25" s="383">
        <f t="shared" si="3"/>
        <v>5475663.4509409955</v>
      </c>
      <c r="L25" s="389"/>
      <c r="M25" s="390"/>
      <c r="N25" s="391"/>
      <c r="O25" s="423"/>
      <c r="S25" s="188"/>
      <c r="T25" s="188"/>
      <c r="U25" s="188"/>
      <c r="V25" s="188"/>
      <c r="W25" s="188"/>
    </row>
    <row r="26" spans="1:23" s="185" customFormat="1" x14ac:dyDescent="0.3">
      <c r="A26" s="260">
        <v>11</v>
      </c>
      <c r="B26" s="258" t="s">
        <v>32</v>
      </c>
      <c r="C26" s="259">
        <v>248363</v>
      </c>
      <c r="D26" s="412">
        <v>1118196357.9874377</v>
      </c>
      <c r="E26" s="305">
        <f>'SOTE laskennallinen rahoitus'!M73+'PELA laskennallinen rahoitus'!F57</f>
        <v>1174173737.1499217</v>
      </c>
      <c r="F26" s="418">
        <v>8707614.1859080791</v>
      </c>
      <c r="G26" s="253">
        <f t="shared" si="4"/>
        <v>1182881351.3358297</v>
      </c>
      <c r="H26" s="254">
        <f t="shared" si="0"/>
        <v>4762.7116411696979</v>
      </c>
      <c r="I26" s="383">
        <f t="shared" si="1"/>
        <v>32183702.376243353</v>
      </c>
      <c r="J26" s="396">
        <f t="shared" si="2"/>
        <v>129.58332109148043</v>
      </c>
      <c r="K26" s="383">
        <f t="shared" si="3"/>
        <v>8078991.9403512785</v>
      </c>
      <c r="L26" s="389"/>
      <c r="M26" s="390"/>
      <c r="N26" s="391"/>
      <c r="O26" s="423"/>
      <c r="S26" s="188"/>
      <c r="T26" s="188"/>
      <c r="U26" s="188"/>
      <c r="V26" s="188"/>
      <c r="W26" s="188"/>
    </row>
    <row r="27" spans="1:23" s="185" customFormat="1" x14ac:dyDescent="0.3">
      <c r="A27" s="260">
        <v>12</v>
      </c>
      <c r="B27" s="258" t="s">
        <v>33</v>
      </c>
      <c r="C27" s="259">
        <v>163281</v>
      </c>
      <c r="D27" s="412">
        <v>710840235.42445838</v>
      </c>
      <c r="E27" s="305">
        <f>'SOTE laskennallinen rahoitus'!M74+'PELA laskennallinen rahoitus'!F58</f>
        <v>819530412.8113488</v>
      </c>
      <c r="F27" s="418">
        <v>-64870020.483473659</v>
      </c>
      <c r="G27" s="253">
        <f t="shared" si="4"/>
        <v>754660392.32787514</v>
      </c>
      <c r="H27" s="254">
        <f t="shared" si="0"/>
        <v>4621.8506276166554</v>
      </c>
      <c r="I27" s="383">
        <f t="shared" si="1"/>
        <v>42041310.895817995</v>
      </c>
      <c r="J27" s="396">
        <f t="shared" si="2"/>
        <v>257.47827913730316</v>
      </c>
      <c r="K27" s="383">
        <f t="shared" si="3"/>
        <v>10553522.025478095</v>
      </c>
      <c r="L27" s="389"/>
      <c r="M27" s="390"/>
      <c r="N27" s="391"/>
      <c r="O27" s="423"/>
      <c r="S27" s="188"/>
      <c r="T27" s="188"/>
      <c r="U27" s="188"/>
      <c r="V27" s="188"/>
      <c r="W27" s="188"/>
    </row>
    <row r="28" spans="1:23" s="185" customFormat="1" x14ac:dyDescent="0.3">
      <c r="A28" s="260">
        <v>13</v>
      </c>
      <c r="B28" s="258" t="s">
        <v>34</v>
      </c>
      <c r="C28" s="259">
        <v>272683</v>
      </c>
      <c r="D28" s="412">
        <v>1088017862.5117064</v>
      </c>
      <c r="E28" s="305">
        <f>'SOTE laskennallinen rahoitus'!M75+'PELA laskennallinen rahoitus'!F59</f>
        <v>1132629170.8998275</v>
      </c>
      <c r="F28" s="418">
        <v>16809788.255085588</v>
      </c>
      <c r="G28" s="253">
        <f t="shared" si="4"/>
        <v>1149438959.1549129</v>
      </c>
      <c r="H28" s="254">
        <f t="shared" si="0"/>
        <v>4215.293799594815</v>
      </c>
      <c r="I28" s="383">
        <f t="shared" si="1"/>
        <v>51290595.669598103</v>
      </c>
      <c r="J28" s="396">
        <f t="shared" si="2"/>
        <v>188.09605171425466</v>
      </c>
      <c r="K28" s="383">
        <f t="shared" si="3"/>
        <v>12875346.167020682</v>
      </c>
      <c r="L28" s="389"/>
      <c r="M28" s="390"/>
      <c r="N28" s="391"/>
      <c r="O28" s="423"/>
      <c r="S28" s="188"/>
      <c r="T28" s="188"/>
      <c r="U28" s="188"/>
      <c r="V28" s="188"/>
      <c r="W28" s="188"/>
    </row>
    <row r="29" spans="1:23" s="185" customFormat="1" x14ac:dyDescent="0.3">
      <c r="A29" s="260">
        <v>14</v>
      </c>
      <c r="B29" s="258" t="s">
        <v>35</v>
      </c>
      <c r="C29" s="259">
        <v>191762</v>
      </c>
      <c r="D29" s="412">
        <v>834628752.22863853</v>
      </c>
      <c r="E29" s="305">
        <f>'SOTE laskennallinen rahoitus'!M76+'PELA laskennallinen rahoitus'!F60</f>
        <v>879885024.75738478</v>
      </c>
      <c r="F29" s="418">
        <v>1422567.8883744478</v>
      </c>
      <c r="G29" s="253">
        <f t="shared" si="4"/>
        <v>881307592.64575922</v>
      </c>
      <c r="H29" s="254">
        <f t="shared" si="0"/>
        <v>4595.8406391556164</v>
      </c>
      <c r="I29" s="383">
        <f t="shared" si="1"/>
        <v>27065200.291871071</v>
      </c>
      <c r="J29" s="396">
        <f t="shared" si="2"/>
        <v>141.13953907380539</v>
      </c>
      <c r="K29" s="383">
        <f t="shared" si="3"/>
        <v>6794107.5413195677</v>
      </c>
      <c r="L29" s="389"/>
      <c r="M29" s="390"/>
      <c r="N29" s="391"/>
      <c r="O29" s="423"/>
      <c r="S29" s="188"/>
      <c r="T29" s="188"/>
      <c r="U29" s="188"/>
      <c r="V29" s="188"/>
      <c r="W29" s="188"/>
    </row>
    <row r="30" spans="1:23" s="185" customFormat="1" x14ac:dyDescent="0.3">
      <c r="A30" s="260">
        <v>15</v>
      </c>
      <c r="B30" s="258" t="s">
        <v>36</v>
      </c>
      <c r="C30" s="259">
        <v>176041</v>
      </c>
      <c r="D30" s="412">
        <v>719514295.39402962</v>
      </c>
      <c r="E30" s="305">
        <f>'SOTE laskennallinen rahoitus'!M77+'PELA laskennallinen rahoitus'!F61</f>
        <v>743220895.86505878</v>
      </c>
      <c r="F30" s="418">
        <v>16890106.230499148</v>
      </c>
      <c r="G30" s="253">
        <f t="shared" si="4"/>
        <v>760111002.09555793</v>
      </c>
      <c r="H30" s="254">
        <f t="shared" si="0"/>
        <v>4317.8066592189198</v>
      </c>
      <c r="I30" s="383">
        <f t="shared" si="1"/>
        <v>25723934.087527633</v>
      </c>
      <c r="J30" s="396">
        <f t="shared" si="2"/>
        <v>146.12467599892997</v>
      </c>
      <c r="K30" s="383">
        <f t="shared" si="3"/>
        <v>6457412.939558804</v>
      </c>
      <c r="L30" s="389"/>
      <c r="M30" s="390"/>
      <c r="N30" s="391"/>
      <c r="O30" s="423"/>
      <c r="S30" s="188"/>
      <c r="T30" s="188"/>
      <c r="U30" s="188"/>
      <c r="V30" s="188"/>
      <c r="W30" s="188"/>
    </row>
    <row r="31" spans="1:23" s="185" customFormat="1" x14ac:dyDescent="0.3">
      <c r="A31" s="260">
        <v>16</v>
      </c>
      <c r="B31" s="258" t="s">
        <v>37</v>
      </c>
      <c r="C31" s="259">
        <v>67915</v>
      </c>
      <c r="D31" s="412">
        <v>282843454.79571056</v>
      </c>
      <c r="E31" s="305">
        <f>'SOTE laskennallinen rahoitus'!M78+'PELA laskennallinen rahoitus'!F62</f>
        <v>319854395.7406022</v>
      </c>
      <c r="F31" s="418">
        <v>-19924380.364009261</v>
      </c>
      <c r="G31" s="253">
        <f t="shared" si="4"/>
        <v>299930015.37659293</v>
      </c>
      <c r="H31" s="254">
        <f t="shared" si="0"/>
        <v>4416.2558400440685</v>
      </c>
      <c r="I31" s="383">
        <f t="shared" si="1"/>
        <v>8843119.1558760405</v>
      </c>
      <c r="J31" s="396">
        <f t="shared" si="2"/>
        <v>130.20863072776325</v>
      </c>
      <c r="K31" s="383">
        <f t="shared" si="3"/>
        <v>2219865.4322824301</v>
      </c>
      <c r="L31" s="389"/>
      <c r="M31" s="390"/>
      <c r="N31" s="391"/>
      <c r="O31" s="423"/>
      <c r="S31" s="188"/>
      <c r="T31" s="188"/>
      <c r="U31" s="188"/>
      <c r="V31" s="188"/>
      <c r="W31" s="188"/>
    </row>
    <row r="32" spans="1:23" s="185" customFormat="1" x14ac:dyDescent="0.3">
      <c r="A32" s="260">
        <v>17</v>
      </c>
      <c r="B32" s="258" t="s">
        <v>38</v>
      </c>
      <c r="C32" s="259">
        <v>415603</v>
      </c>
      <c r="D32" s="412">
        <v>1612922420.1671264</v>
      </c>
      <c r="E32" s="305">
        <f>'SOTE laskennallinen rahoitus'!M79+'PELA laskennallinen rahoitus'!F63</f>
        <v>1753696725.747102</v>
      </c>
      <c r="F32" s="418">
        <v>-39372876.095826864</v>
      </c>
      <c r="G32" s="253">
        <f t="shared" si="4"/>
        <v>1714323849.6512752</v>
      </c>
      <c r="H32" s="254">
        <f t="shared" si="0"/>
        <v>4124.9073025249463</v>
      </c>
      <c r="I32" s="383">
        <f t="shared" si="1"/>
        <v>30683458.854858637</v>
      </c>
      <c r="J32" s="396">
        <f t="shared" si="2"/>
        <v>73.828771339135272</v>
      </c>
      <c r="K32" s="383">
        <f t="shared" si="3"/>
        <v>7702389.6720312061</v>
      </c>
      <c r="L32" s="389"/>
      <c r="M32" s="390"/>
      <c r="N32" s="391"/>
      <c r="O32" s="423"/>
      <c r="S32" s="188"/>
      <c r="T32" s="188"/>
      <c r="U32" s="188"/>
      <c r="V32" s="188"/>
      <c r="W32" s="188"/>
    </row>
    <row r="33" spans="1:23" s="185" customFormat="1" x14ac:dyDescent="0.3">
      <c r="A33" s="260">
        <v>18</v>
      </c>
      <c r="B33" s="258" t="s">
        <v>39</v>
      </c>
      <c r="C33" s="259">
        <v>71255</v>
      </c>
      <c r="D33" s="412">
        <v>346792494.81095541</v>
      </c>
      <c r="E33" s="305">
        <f>'SOTE laskennallinen rahoitus'!M80+'PELA laskennallinen rahoitus'!F64</f>
        <v>368472497.69965839</v>
      </c>
      <c r="F33" s="418">
        <v>-3233194.8781480193</v>
      </c>
      <c r="G33" s="253">
        <f t="shared" si="4"/>
        <v>365239302.82151037</v>
      </c>
      <c r="H33" s="254">
        <f t="shared" si="0"/>
        <v>5125.8059479546755</v>
      </c>
      <c r="I33" s="383">
        <f t="shared" si="1"/>
        <v>-3591187.9958692193</v>
      </c>
      <c r="J33" s="396">
        <f t="shared" si="2"/>
        <v>-50.39910175944452</v>
      </c>
      <c r="K33" s="383">
        <v>0</v>
      </c>
      <c r="L33" s="389"/>
      <c r="M33" s="390"/>
      <c r="N33" s="391"/>
      <c r="O33" s="423"/>
      <c r="S33" s="188"/>
      <c r="T33" s="188"/>
      <c r="U33" s="188"/>
      <c r="V33" s="188"/>
      <c r="W33" s="188"/>
    </row>
    <row r="34" spans="1:23" s="185" customFormat="1" x14ac:dyDescent="0.3">
      <c r="A34" s="260">
        <v>19</v>
      </c>
      <c r="B34" s="258" t="s">
        <v>40</v>
      </c>
      <c r="C34" s="302">
        <v>176494</v>
      </c>
      <c r="D34" s="413">
        <v>832219455.47820306</v>
      </c>
      <c r="E34" s="305">
        <f>'SOTE laskennallinen rahoitus'!M81+'PELA laskennallinen rahoitus'!F65</f>
        <v>930846407.38348603</v>
      </c>
      <c r="F34" s="416">
        <v>-49707005.454220057</v>
      </c>
      <c r="G34" s="253">
        <f t="shared" si="4"/>
        <v>881139401.92926598</v>
      </c>
      <c r="H34" s="254">
        <f t="shared" si="0"/>
        <v>4992.4609444472107</v>
      </c>
      <c r="I34" s="383">
        <f t="shared" si="1"/>
        <v>23908730.404098034</v>
      </c>
      <c r="J34" s="396">
        <f t="shared" si="2"/>
        <v>135.46483395525078</v>
      </c>
      <c r="K34" s="383">
        <f>(I34/(SUM(I$13:I$32)+I$34))*$K$10</f>
        <v>6001747.032725513</v>
      </c>
      <c r="L34" s="389"/>
      <c r="M34" s="390"/>
      <c r="N34" s="391"/>
      <c r="O34" s="423"/>
      <c r="S34" s="188"/>
      <c r="T34" s="188"/>
      <c r="U34" s="188"/>
      <c r="V34" s="188"/>
      <c r="W34" s="188"/>
    </row>
    <row r="35" spans="1:23" s="185" customFormat="1" ht="14.5" thickBot="1" x14ac:dyDescent="0.35">
      <c r="A35" s="261"/>
      <c r="B35" s="262" t="s">
        <v>41</v>
      </c>
      <c r="C35" s="306">
        <v>5517897</v>
      </c>
      <c r="D35" s="414">
        <f>SUM(D13:D34)</f>
        <v>21800501999.999996</v>
      </c>
      <c r="E35" s="247">
        <f>'SOTE laskennallinen rahoitus'!M82+'PELA laskennallinen rahoitus'!F66</f>
        <v>23088513595.543365</v>
      </c>
      <c r="F35" s="419">
        <f>SUM(F13:F34)</f>
        <v>-2.1457672119140625E-6</v>
      </c>
      <c r="G35" s="253">
        <f t="shared" si="4"/>
        <v>23088513595.543362</v>
      </c>
      <c r="H35" s="254">
        <f t="shared" si="0"/>
        <v>4184.2958640843353</v>
      </c>
      <c r="I35" s="314">
        <f>G35-G62</f>
        <v>593953083.87359619</v>
      </c>
      <c r="J35" s="397">
        <f t="shared" si="2"/>
        <v>107.64120531311045</v>
      </c>
      <c r="K35" s="398">
        <f>SUM(K13:K34)</f>
        <v>149999999.99999997</v>
      </c>
      <c r="L35" s="389"/>
      <c r="M35" s="392"/>
      <c r="N35" s="391"/>
      <c r="O35" s="423"/>
      <c r="S35" s="188"/>
      <c r="T35" s="188"/>
      <c r="U35" s="188"/>
      <c r="V35" s="188"/>
      <c r="W35" s="188"/>
    </row>
    <row r="36" spans="1:23" s="185" customFormat="1" ht="14.5" thickTop="1" x14ac:dyDescent="0.3">
      <c r="A36" s="244"/>
      <c r="B36" s="245"/>
      <c r="C36" s="246"/>
      <c r="D36" s="247"/>
      <c r="E36" s="247"/>
      <c r="F36" s="248"/>
      <c r="G36" s="247"/>
      <c r="H36" s="249"/>
      <c r="I36" s="255"/>
      <c r="J36" s="256"/>
      <c r="L36" s="243"/>
      <c r="M36" s="3"/>
      <c r="N36" s="389"/>
      <c r="O36" s="187"/>
      <c r="R36" s="188"/>
      <c r="S36" s="188"/>
      <c r="T36" s="188"/>
      <c r="U36" s="188"/>
      <c r="V36" s="188"/>
    </row>
    <row r="37" spans="1:23" s="185" customFormat="1" x14ac:dyDescent="0.3">
      <c r="A37" s="244"/>
      <c r="B37" s="245"/>
      <c r="C37" s="246"/>
      <c r="D37" s="247"/>
      <c r="E37" s="248"/>
      <c r="F37" s="247"/>
      <c r="G37" s="249"/>
      <c r="H37" s="247"/>
      <c r="I37" s="247"/>
      <c r="J37" s="249"/>
      <c r="L37" s="386"/>
      <c r="N37" s="187"/>
      <c r="O37" s="187"/>
      <c r="R37" s="188"/>
      <c r="S37" s="188"/>
      <c r="T37" s="188"/>
      <c r="U37" s="188"/>
      <c r="V37" s="188"/>
    </row>
    <row r="38" spans="1:23" s="185" customFormat="1" x14ac:dyDescent="0.3">
      <c r="A38" s="295" t="s">
        <v>510</v>
      </c>
      <c r="B38" s="267"/>
      <c r="C38" s="267"/>
      <c r="D38" s="267"/>
      <c r="E38" s="267"/>
      <c r="F38" s="267"/>
      <c r="G38" s="267"/>
      <c r="H38" s="267"/>
      <c r="I38" s="220"/>
      <c r="J38" s="220"/>
      <c r="K38" s="191"/>
      <c r="L38" s="386"/>
      <c r="N38" s="186"/>
    </row>
    <row r="39" spans="1:23" s="196" customFormat="1" ht="40.5" customHeight="1" x14ac:dyDescent="0.3">
      <c r="A39" s="264" t="s">
        <v>9</v>
      </c>
      <c r="B39" s="264" t="s">
        <v>10</v>
      </c>
      <c r="C39" s="264" t="s">
        <v>42</v>
      </c>
      <c r="D39" s="265" t="s">
        <v>511</v>
      </c>
      <c r="E39" s="266" t="s">
        <v>512</v>
      </c>
      <c r="F39" s="265" t="s">
        <v>514</v>
      </c>
      <c r="G39" s="265" t="s">
        <v>513</v>
      </c>
      <c r="H39" s="265" t="s">
        <v>515</v>
      </c>
      <c r="I39" s="222" t="s">
        <v>497</v>
      </c>
      <c r="J39" s="222"/>
      <c r="L39" s="387"/>
      <c r="O39" s="197"/>
      <c r="P39" s="197"/>
      <c r="R39" s="198"/>
      <c r="S39" s="198"/>
      <c r="T39" s="198"/>
    </row>
    <row r="40" spans="1:23" s="185" customFormat="1" x14ac:dyDescent="0.3">
      <c r="A40" s="273">
        <v>31</v>
      </c>
      <c r="B40" s="274" t="s">
        <v>19</v>
      </c>
      <c r="C40" s="275">
        <v>658457</v>
      </c>
      <c r="D40" s="276">
        <v>2452120097.1540155</v>
      </c>
      <c r="E40" s="276">
        <v>2357768921.4388261</v>
      </c>
      <c r="F40" s="277">
        <v>225451650.12471056</v>
      </c>
      <c r="G40" s="278">
        <v>2583220571.5635366</v>
      </c>
      <c r="H40" s="279">
        <v>3923.1423943606592</v>
      </c>
      <c r="I40" s="223"/>
      <c r="J40" s="224"/>
      <c r="L40" s="386"/>
      <c r="N40" s="187"/>
      <c r="O40" s="187"/>
      <c r="P40" s="187"/>
      <c r="R40" s="188"/>
      <c r="S40" s="188"/>
      <c r="T40" s="188"/>
      <c r="U40" s="188"/>
      <c r="V40" s="188"/>
    </row>
    <row r="41" spans="1:23" s="185" customFormat="1" x14ac:dyDescent="0.3">
      <c r="A41" s="273">
        <v>32</v>
      </c>
      <c r="B41" s="274" t="s">
        <v>20</v>
      </c>
      <c r="C41" s="275">
        <v>276438</v>
      </c>
      <c r="D41" s="276">
        <v>899696346.33004987</v>
      </c>
      <c r="E41" s="276">
        <v>963934815.03828108</v>
      </c>
      <c r="F41" s="277">
        <v>-5927238.1131483316</v>
      </c>
      <c r="G41" s="278">
        <v>958007576.92513275</v>
      </c>
      <c r="H41" s="279">
        <v>3465.542280457581</v>
      </c>
      <c r="I41" s="225"/>
      <c r="J41" s="224"/>
      <c r="L41" s="386"/>
      <c r="N41" s="187"/>
      <c r="O41" s="187"/>
      <c r="P41" s="187"/>
      <c r="R41" s="188"/>
      <c r="S41" s="188"/>
      <c r="T41" s="188"/>
      <c r="U41" s="188"/>
      <c r="V41" s="188"/>
    </row>
    <row r="42" spans="1:23" s="185" customFormat="1" x14ac:dyDescent="0.3">
      <c r="A42" s="273">
        <v>33</v>
      </c>
      <c r="B42" s="274" t="s">
        <v>21</v>
      </c>
      <c r="C42" s="275">
        <v>478919</v>
      </c>
      <c r="D42" s="276">
        <v>1531600727.7373397</v>
      </c>
      <c r="E42" s="276">
        <v>1629435946.1726151</v>
      </c>
      <c r="F42" s="277">
        <v>5009667.1140444279</v>
      </c>
      <c r="G42" s="278">
        <v>1634445613.2866595</v>
      </c>
      <c r="H42" s="279">
        <v>3412.7808946537084</v>
      </c>
      <c r="I42" s="225"/>
      <c r="J42" s="224"/>
      <c r="L42" s="386"/>
      <c r="N42" s="187"/>
      <c r="O42" s="187"/>
      <c r="P42" s="187"/>
      <c r="R42" s="188"/>
      <c r="S42" s="188"/>
      <c r="T42" s="188"/>
      <c r="U42" s="188"/>
      <c r="V42" s="188"/>
    </row>
    <row r="43" spans="1:23" s="185" customFormat="1" x14ac:dyDescent="0.3">
      <c r="A43" s="273">
        <v>34</v>
      </c>
      <c r="B43" s="274" t="s">
        <v>22</v>
      </c>
      <c r="C43" s="275">
        <v>99073</v>
      </c>
      <c r="D43" s="276">
        <v>337979177.3556602</v>
      </c>
      <c r="E43" s="276">
        <v>386696400.72315025</v>
      </c>
      <c r="F43" s="277">
        <v>-24871860.301026165</v>
      </c>
      <c r="G43" s="278">
        <v>361824540.42212409</v>
      </c>
      <c r="H43" s="279">
        <v>3652.1003746946603</v>
      </c>
      <c r="I43" s="225"/>
      <c r="J43" s="224"/>
      <c r="L43" s="386"/>
      <c r="N43" s="187"/>
      <c r="O43" s="187"/>
      <c r="P43" s="187"/>
      <c r="R43" s="188"/>
      <c r="S43" s="188"/>
      <c r="T43" s="188"/>
      <c r="U43" s="188"/>
      <c r="V43" s="188"/>
    </row>
    <row r="44" spans="1:23" s="185" customFormat="1" x14ac:dyDescent="0.3">
      <c r="A44" s="282">
        <v>35</v>
      </c>
      <c r="B44" s="283" t="s">
        <v>23</v>
      </c>
      <c r="C44" s="280">
        <v>201854</v>
      </c>
      <c r="D44" s="281">
        <v>686702530.45363462</v>
      </c>
      <c r="E44" s="281">
        <v>717345374.45949316</v>
      </c>
      <c r="F44" s="284">
        <v>16737148.469269276</v>
      </c>
      <c r="G44" s="285">
        <v>734082522.92876244</v>
      </c>
      <c r="H44" s="286">
        <v>3636.7004019180322</v>
      </c>
      <c r="I44" s="225"/>
      <c r="J44" s="224"/>
      <c r="L44" s="386"/>
      <c r="N44" s="187"/>
      <c r="O44" s="187"/>
      <c r="P44" s="187"/>
      <c r="R44" s="188"/>
      <c r="S44" s="188"/>
      <c r="T44" s="188"/>
      <c r="U44" s="188"/>
      <c r="V44" s="188"/>
    </row>
    <row r="45" spans="1:23" s="185" customFormat="1" x14ac:dyDescent="0.3">
      <c r="A45" s="289">
        <v>2</v>
      </c>
      <c r="B45" s="268" t="s">
        <v>24</v>
      </c>
      <c r="C45" s="269">
        <v>483477</v>
      </c>
      <c r="D45" s="270">
        <v>1821145187.0728128</v>
      </c>
      <c r="E45" s="270">
        <v>2009319923.122664</v>
      </c>
      <c r="F45" s="271">
        <v>-83630285.765603065</v>
      </c>
      <c r="G45" s="272">
        <v>1925689637.3570609</v>
      </c>
      <c r="H45" s="279">
        <v>3983.0015437281627</v>
      </c>
      <c r="I45" s="225"/>
      <c r="J45" s="224"/>
      <c r="L45" s="386"/>
      <c r="N45" s="187"/>
      <c r="O45" s="187"/>
      <c r="P45" s="187"/>
      <c r="R45" s="188"/>
      <c r="S45" s="188"/>
      <c r="T45" s="188"/>
      <c r="U45" s="188"/>
      <c r="V45" s="188"/>
    </row>
    <row r="46" spans="1:23" s="185" customFormat="1" x14ac:dyDescent="0.3">
      <c r="A46" s="287">
        <v>4</v>
      </c>
      <c r="B46" s="274" t="s">
        <v>25</v>
      </c>
      <c r="C46" s="275">
        <v>214281</v>
      </c>
      <c r="D46" s="276">
        <v>894869479.94973814</v>
      </c>
      <c r="E46" s="276">
        <v>919116094.94456732</v>
      </c>
      <c r="F46" s="277">
        <v>20802590.593874097</v>
      </c>
      <c r="G46" s="278">
        <v>939918685.53844142</v>
      </c>
      <c r="H46" s="279">
        <v>4386.3836996207847</v>
      </c>
      <c r="I46" s="225"/>
      <c r="J46" s="224"/>
      <c r="L46" s="386"/>
      <c r="N46" s="187"/>
      <c r="O46" s="187"/>
      <c r="P46" s="187"/>
      <c r="R46" s="188"/>
      <c r="S46" s="188"/>
      <c r="T46" s="188"/>
      <c r="U46" s="188"/>
      <c r="V46" s="188"/>
    </row>
    <row r="47" spans="1:23" s="185" customFormat="1" x14ac:dyDescent="0.3">
      <c r="A47" s="288">
        <v>5</v>
      </c>
      <c r="B47" s="283" t="s">
        <v>26</v>
      </c>
      <c r="C47" s="280">
        <v>170213</v>
      </c>
      <c r="D47" s="281">
        <v>658570851.29943776</v>
      </c>
      <c r="E47" s="281">
        <v>710384240.20679247</v>
      </c>
      <c r="F47" s="284">
        <v>-14284441.279101133</v>
      </c>
      <c r="G47" s="285">
        <v>696099798.92769134</v>
      </c>
      <c r="H47" s="286">
        <v>4089.5806955267303</v>
      </c>
      <c r="I47" s="225"/>
      <c r="J47" s="224"/>
      <c r="L47" s="386"/>
      <c r="N47" s="187"/>
      <c r="O47" s="187"/>
      <c r="P47" s="187"/>
      <c r="R47" s="188"/>
      <c r="S47" s="188"/>
      <c r="T47" s="188"/>
      <c r="U47" s="188"/>
      <c r="V47" s="188"/>
    </row>
    <row r="48" spans="1:23" s="185" customFormat="1" x14ac:dyDescent="0.3">
      <c r="A48" s="287">
        <v>6</v>
      </c>
      <c r="B48" s="274" t="s">
        <v>27</v>
      </c>
      <c r="C48" s="275">
        <v>527478</v>
      </c>
      <c r="D48" s="276">
        <v>1974341022.7511494</v>
      </c>
      <c r="E48" s="276">
        <v>2091019197.3712597</v>
      </c>
      <c r="F48" s="277">
        <v>15412546.317225695</v>
      </c>
      <c r="G48" s="278">
        <v>2106431743.6884854</v>
      </c>
      <c r="H48" s="279">
        <v>3993.4020825294806</v>
      </c>
      <c r="I48" s="225"/>
      <c r="J48" s="224"/>
      <c r="L48" s="386"/>
      <c r="N48" s="187"/>
      <c r="O48" s="187"/>
      <c r="P48" s="187"/>
      <c r="R48" s="188"/>
      <c r="S48" s="188"/>
      <c r="T48" s="188"/>
      <c r="U48" s="188"/>
      <c r="V48" s="188"/>
    </row>
    <row r="49" spans="1:38" s="185" customFormat="1" x14ac:dyDescent="0.3">
      <c r="A49" s="287">
        <v>7</v>
      </c>
      <c r="B49" s="274" t="s">
        <v>28</v>
      </c>
      <c r="C49" s="275">
        <v>205124</v>
      </c>
      <c r="D49" s="276">
        <v>786482405.67809308</v>
      </c>
      <c r="E49" s="276">
        <v>885872609.27442765</v>
      </c>
      <c r="F49" s="277">
        <v>-52921045.299309969</v>
      </c>
      <c r="G49" s="278">
        <v>832951563.97511768</v>
      </c>
      <c r="H49" s="279">
        <v>4060.7221191821418</v>
      </c>
      <c r="I49" s="225"/>
      <c r="J49" s="224"/>
      <c r="L49" s="386"/>
      <c r="N49" s="187"/>
      <c r="O49" s="187"/>
      <c r="P49" s="187"/>
      <c r="R49" s="188"/>
      <c r="S49" s="188"/>
      <c r="T49" s="188"/>
      <c r="U49" s="188"/>
      <c r="V49" s="188"/>
    </row>
    <row r="50" spans="1:38" s="185" customFormat="1" x14ac:dyDescent="0.3">
      <c r="A50" s="288">
        <v>8</v>
      </c>
      <c r="B50" s="283" t="s">
        <v>29</v>
      </c>
      <c r="C50" s="280">
        <v>161391</v>
      </c>
      <c r="D50" s="281">
        <v>726233919.87604856</v>
      </c>
      <c r="E50" s="281">
        <v>739636955.27923596</v>
      </c>
      <c r="F50" s="284">
        <v>21744749.611898184</v>
      </c>
      <c r="G50" s="285">
        <v>761381704.89113414</v>
      </c>
      <c r="H50" s="286">
        <v>4717.6218307782601</v>
      </c>
      <c r="I50" s="225"/>
      <c r="J50" s="224"/>
      <c r="L50" s="386"/>
      <c r="N50" s="187"/>
      <c r="O50" s="187"/>
      <c r="P50" s="187"/>
      <c r="R50" s="188"/>
      <c r="S50" s="188"/>
      <c r="T50" s="188"/>
      <c r="U50" s="188"/>
      <c r="V50" s="188"/>
    </row>
    <row r="51" spans="1:38" s="185" customFormat="1" x14ac:dyDescent="0.3">
      <c r="A51" s="287">
        <v>9</v>
      </c>
      <c r="B51" s="274" t="s">
        <v>30</v>
      </c>
      <c r="C51" s="275">
        <v>126107</v>
      </c>
      <c r="D51" s="276">
        <v>515510350.27945226</v>
      </c>
      <c r="E51" s="276">
        <v>534745058.1021831</v>
      </c>
      <c r="F51" s="277">
        <v>7284376.3441435099</v>
      </c>
      <c r="G51" s="278">
        <v>542029434.44632661</v>
      </c>
      <c r="H51" s="279">
        <v>4298.1708743077434</v>
      </c>
      <c r="I51" s="225"/>
      <c r="J51" s="224"/>
      <c r="L51" s="386"/>
      <c r="N51" s="187"/>
      <c r="O51" s="187"/>
      <c r="P51" s="187"/>
      <c r="R51" s="188"/>
      <c r="S51" s="188"/>
      <c r="T51" s="188"/>
      <c r="U51" s="188"/>
      <c r="V51" s="188"/>
    </row>
    <row r="52" spans="1:38" s="185" customFormat="1" x14ac:dyDescent="0.3">
      <c r="A52" s="287">
        <v>10</v>
      </c>
      <c r="B52" s="274" t="s">
        <v>31</v>
      </c>
      <c r="C52" s="275">
        <v>131688</v>
      </c>
      <c r="D52" s="276">
        <v>637025980.05883253</v>
      </c>
      <c r="E52" s="276">
        <v>635845719.98891807</v>
      </c>
      <c r="F52" s="277">
        <v>31748394.131812692</v>
      </c>
      <c r="G52" s="278">
        <v>667594114.12073076</v>
      </c>
      <c r="H52" s="279">
        <v>5069.5136544007864</v>
      </c>
      <c r="I52" s="225"/>
      <c r="J52" s="224"/>
      <c r="L52" s="386"/>
      <c r="N52" s="187"/>
      <c r="O52" s="187"/>
      <c r="P52" s="187"/>
      <c r="R52" s="188"/>
      <c r="S52" s="188"/>
      <c r="T52" s="188"/>
      <c r="U52" s="188"/>
      <c r="V52" s="188"/>
    </row>
    <row r="53" spans="1:38" s="185" customFormat="1" x14ac:dyDescent="0.3">
      <c r="A53" s="287">
        <v>11</v>
      </c>
      <c r="B53" s="274" t="s">
        <v>32</v>
      </c>
      <c r="C53" s="275">
        <v>248363</v>
      </c>
      <c r="D53" s="276">
        <v>1086488911.1551652</v>
      </c>
      <c r="E53" s="276">
        <v>1143968007.8808272</v>
      </c>
      <c r="F53" s="277">
        <v>6729641.0787591934</v>
      </c>
      <c r="G53" s="278">
        <v>1150697648.9595864</v>
      </c>
      <c r="H53" s="279">
        <v>4633.1283200782173</v>
      </c>
      <c r="I53" s="225"/>
      <c r="J53" s="224"/>
      <c r="L53" s="386"/>
      <c r="N53" s="187"/>
      <c r="O53" s="187"/>
      <c r="P53" s="187"/>
      <c r="R53" s="188"/>
      <c r="S53" s="188"/>
      <c r="T53" s="188"/>
      <c r="U53" s="188"/>
      <c r="V53" s="188"/>
    </row>
    <row r="54" spans="1:38" s="185" customFormat="1" x14ac:dyDescent="0.3">
      <c r="A54" s="287">
        <v>12</v>
      </c>
      <c r="B54" s="274" t="s">
        <v>33</v>
      </c>
      <c r="C54" s="275">
        <v>163281</v>
      </c>
      <c r="D54" s="276">
        <v>669151974.47564304</v>
      </c>
      <c r="E54" s="276">
        <v>798447320.05395174</v>
      </c>
      <c r="F54" s="277">
        <v>-85828238.621894598</v>
      </c>
      <c r="G54" s="278">
        <v>712619081.43205714</v>
      </c>
      <c r="H54" s="279">
        <v>4364.3723484793527</v>
      </c>
      <c r="I54" s="225"/>
      <c r="J54" s="224"/>
      <c r="L54" s="386"/>
      <c r="N54" s="187"/>
      <c r="O54" s="187"/>
      <c r="P54" s="187"/>
      <c r="R54" s="188"/>
      <c r="S54" s="188"/>
      <c r="T54" s="188"/>
      <c r="U54" s="188"/>
      <c r="V54" s="188"/>
    </row>
    <row r="55" spans="1:38" s="185" customFormat="1" x14ac:dyDescent="0.3">
      <c r="A55" s="287">
        <v>13</v>
      </c>
      <c r="B55" s="274" t="s">
        <v>34</v>
      </c>
      <c r="C55" s="275">
        <v>272683</v>
      </c>
      <c r="D55" s="276">
        <v>1037146716.9738115</v>
      </c>
      <c r="E55" s="276">
        <v>1103500283.9813066</v>
      </c>
      <c r="F55" s="277">
        <v>-5351920.4959917068</v>
      </c>
      <c r="G55" s="278">
        <v>1098148363.4853148</v>
      </c>
      <c r="H55" s="279">
        <v>4027.1977478805602</v>
      </c>
      <c r="I55" s="225"/>
      <c r="J55" s="224"/>
      <c r="L55" s="386"/>
      <c r="N55" s="187"/>
      <c r="O55" s="187"/>
      <c r="P55" s="187"/>
      <c r="R55" s="188"/>
      <c r="S55" s="188"/>
      <c r="T55" s="188"/>
      <c r="U55" s="188"/>
      <c r="V55" s="188"/>
    </row>
    <row r="56" spans="1:38" s="185" customFormat="1" x14ac:dyDescent="0.3">
      <c r="A56" s="287">
        <v>14</v>
      </c>
      <c r="B56" s="274" t="s">
        <v>35</v>
      </c>
      <c r="C56" s="275">
        <v>191762</v>
      </c>
      <c r="D56" s="276">
        <v>807709053.23562396</v>
      </c>
      <c r="E56" s="276">
        <v>857272092.17987859</v>
      </c>
      <c r="F56" s="277">
        <v>-3029699.8259904385</v>
      </c>
      <c r="G56" s="278">
        <v>854242392.35388815</v>
      </c>
      <c r="H56" s="279">
        <v>4454.7011000818102</v>
      </c>
      <c r="I56" s="225"/>
      <c r="J56" s="224"/>
      <c r="L56" s="386"/>
      <c r="N56" s="187"/>
      <c r="O56" s="187"/>
      <c r="P56" s="187"/>
      <c r="R56" s="188"/>
      <c r="S56" s="188"/>
      <c r="T56" s="188"/>
      <c r="U56" s="188"/>
      <c r="V56" s="188"/>
    </row>
    <row r="57" spans="1:38" s="185" customFormat="1" x14ac:dyDescent="0.3">
      <c r="A57" s="288">
        <v>15</v>
      </c>
      <c r="B57" s="283" t="s">
        <v>36</v>
      </c>
      <c r="C57" s="280">
        <v>176041</v>
      </c>
      <c r="D57" s="281">
        <v>694088275.49760914</v>
      </c>
      <c r="E57" s="281">
        <v>724095190.15068924</v>
      </c>
      <c r="F57" s="284">
        <v>10291877.857341051</v>
      </c>
      <c r="G57" s="285">
        <v>734387068.0080303</v>
      </c>
      <c r="H57" s="286">
        <v>4171.6819832199899</v>
      </c>
      <c r="I57" s="225"/>
      <c r="J57" s="224"/>
      <c r="L57" s="386"/>
      <c r="N57" s="187"/>
      <c r="O57" s="187"/>
      <c r="P57" s="187"/>
      <c r="R57" s="188"/>
      <c r="S57" s="188"/>
      <c r="T57" s="188"/>
      <c r="U57" s="188"/>
      <c r="V57" s="188"/>
    </row>
    <row r="58" spans="1:38" s="185" customFormat="1" x14ac:dyDescent="0.3">
      <c r="A58" s="287">
        <v>16</v>
      </c>
      <c r="B58" s="274" t="s">
        <v>37</v>
      </c>
      <c r="C58" s="275">
        <v>67915</v>
      </c>
      <c r="D58" s="276">
        <v>274118412.81542093</v>
      </c>
      <c r="E58" s="276">
        <v>311626224.00578833</v>
      </c>
      <c r="F58" s="277">
        <v>-20539327.785071433</v>
      </c>
      <c r="G58" s="278">
        <v>291086896.22071689</v>
      </c>
      <c r="H58" s="279">
        <v>4286.0472093163053</v>
      </c>
      <c r="I58" s="225"/>
      <c r="J58" s="224"/>
      <c r="L58" s="386"/>
      <c r="N58" s="187"/>
      <c r="O58" s="187"/>
      <c r="P58" s="187"/>
      <c r="R58" s="188"/>
      <c r="S58" s="188"/>
      <c r="T58" s="188"/>
      <c r="U58" s="188"/>
      <c r="V58" s="188"/>
    </row>
    <row r="59" spans="1:38" s="185" customFormat="1" x14ac:dyDescent="0.3">
      <c r="A59" s="287">
        <v>17</v>
      </c>
      <c r="B59" s="274" t="s">
        <v>38</v>
      </c>
      <c r="C59" s="275">
        <v>415603</v>
      </c>
      <c r="D59" s="276">
        <v>1583462304.7810369</v>
      </c>
      <c r="E59" s="276">
        <v>1708592375.0687804</v>
      </c>
      <c r="F59" s="277">
        <v>-24951984.272363901</v>
      </c>
      <c r="G59" s="278">
        <v>1683640390.7964165</v>
      </c>
      <c r="H59" s="279">
        <v>4051.0785311858108</v>
      </c>
      <c r="I59" s="225"/>
      <c r="J59" s="224"/>
      <c r="L59" s="386"/>
      <c r="N59" s="187"/>
      <c r="O59" s="187"/>
      <c r="P59" s="187"/>
      <c r="R59" s="188"/>
      <c r="S59" s="188"/>
      <c r="T59" s="188"/>
      <c r="U59" s="188"/>
      <c r="V59" s="188"/>
    </row>
    <row r="60" spans="1:38" s="185" customFormat="1" x14ac:dyDescent="0.3">
      <c r="A60" s="288">
        <v>18</v>
      </c>
      <c r="B60" s="283" t="s">
        <v>39</v>
      </c>
      <c r="C60" s="280">
        <v>71255</v>
      </c>
      <c r="D60" s="281">
        <v>350454098.70781964</v>
      </c>
      <c r="E60" s="281">
        <v>359009538.90160286</v>
      </c>
      <c r="F60" s="284">
        <v>9820951.9157767296</v>
      </c>
      <c r="G60" s="285">
        <v>368830490.81737959</v>
      </c>
      <c r="H60" s="286">
        <v>5176.2050497141199</v>
      </c>
      <c r="I60" s="225"/>
      <c r="J60" s="224"/>
      <c r="L60" s="386"/>
      <c r="N60" s="187"/>
      <c r="O60" s="187"/>
      <c r="P60" s="187"/>
      <c r="R60" s="188"/>
      <c r="S60" s="188"/>
      <c r="T60" s="188"/>
      <c r="U60" s="188"/>
      <c r="V60" s="188"/>
    </row>
    <row r="61" spans="1:38" s="185" customFormat="1" x14ac:dyDescent="0.3">
      <c r="A61" s="287">
        <v>19</v>
      </c>
      <c r="B61" s="274" t="s">
        <v>40</v>
      </c>
      <c r="C61" s="275">
        <v>176494</v>
      </c>
      <c r="D61" s="276">
        <v>808683176.36160541</v>
      </c>
      <c r="E61" s="276">
        <v>906928223.32452333</v>
      </c>
      <c r="F61" s="277">
        <v>-49697551.799355388</v>
      </c>
      <c r="G61" s="278">
        <v>857230671.52516794</v>
      </c>
      <c r="H61" s="279">
        <v>4856.9961104919594</v>
      </c>
      <c r="I61" s="225"/>
      <c r="J61" s="224"/>
      <c r="L61" s="386"/>
      <c r="N61" s="187"/>
      <c r="O61" s="187"/>
      <c r="P61" s="187"/>
      <c r="R61" s="188"/>
      <c r="S61" s="188"/>
      <c r="T61" s="188"/>
      <c r="U61" s="188"/>
      <c r="V61" s="188"/>
    </row>
    <row r="62" spans="1:38" s="185" customFormat="1" x14ac:dyDescent="0.3">
      <c r="A62" s="288"/>
      <c r="B62" s="283" t="s">
        <v>41</v>
      </c>
      <c r="C62" s="290">
        <v>5517897</v>
      </c>
      <c r="D62" s="285">
        <v>21233581000.000004</v>
      </c>
      <c r="E62" s="285">
        <v>22494560511.669765</v>
      </c>
      <c r="F62" s="291">
        <v>0</v>
      </c>
      <c r="G62" s="285">
        <v>22494560511.669765</v>
      </c>
      <c r="H62" s="286">
        <v>4076.6546587712251</v>
      </c>
      <c r="I62" s="226"/>
      <c r="J62" s="227"/>
      <c r="L62" s="386"/>
      <c r="N62" s="187"/>
      <c r="O62" s="187"/>
      <c r="R62" s="188"/>
      <c r="S62" s="188"/>
      <c r="T62" s="188"/>
      <c r="U62" s="188"/>
      <c r="V62" s="188"/>
    </row>
    <row r="63" spans="1:38" s="185" customFormat="1" x14ac:dyDescent="0.3">
      <c r="A63" s="206"/>
      <c r="B63" s="228"/>
      <c r="C63" s="229"/>
      <c r="D63" s="226"/>
      <c r="E63" s="230"/>
      <c r="F63" s="226"/>
      <c r="G63" s="227"/>
      <c r="H63" s="226"/>
      <c r="I63" s="226"/>
      <c r="J63" s="227"/>
      <c r="L63" s="386"/>
      <c r="N63" s="187"/>
      <c r="O63" s="187"/>
      <c r="R63" s="188"/>
      <c r="S63" s="188"/>
      <c r="T63" s="188"/>
      <c r="U63" s="188"/>
      <c r="V63" s="188"/>
    </row>
    <row r="64" spans="1:38" x14ac:dyDescent="0.3">
      <c r="E64" s="63"/>
      <c r="F64" s="63"/>
      <c r="G64" s="63"/>
      <c r="H64" s="63"/>
      <c r="I64" s="63"/>
      <c r="J64" s="63"/>
      <c r="K64" s="63"/>
      <c r="L64" s="388"/>
      <c r="M64" s="63"/>
      <c r="N64" s="63"/>
      <c r="Q64" s="16"/>
      <c r="T64" s="16"/>
      <c r="U64" s="16"/>
      <c r="V64" s="16"/>
      <c r="W64" s="16"/>
      <c r="X64" s="16"/>
      <c r="Y64" s="16"/>
      <c r="Z64" s="16"/>
      <c r="AA64" s="16"/>
      <c r="AB64" s="16"/>
      <c r="AC64" s="16"/>
      <c r="AD64" s="16"/>
      <c r="AE64" s="16"/>
      <c r="AF64" s="16"/>
      <c r="AG64" s="66"/>
      <c r="AH64" s="65"/>
      <c r="AI64" s="16"/>
      <c r="AJ64" s="16"/>
      <c r="AK64" s="16"/>
      <c r="AL64" s="16"/>
    </row>
    <row r="65" spans="20:38" x14ac:dyDescent="0.3">
      <c r="T65" s="16"/>
      <c r="U65" s="16"/>
      <c r="V65" s="16"/>
      <c r="W65" s="16"/>
      <c r="X65" s="16"/>
      <c r="Y65" s="16"/>
      <c r="Z65" s="16"/>
      <c r="AA65" s="16"/>
      <c r="AB65" s="16"/>
      <c r="AC65" s="16"/>
      <c r="AD65" s="16"/>
      <c r="AE65" s="16"/>
      <c r="AF65" s="16"/>
      <c r="AG65" s="16"/>
      <c r="AH65" s="16"/>
      <c r="AI65" s="16"/>
      <c r="AJ65" s="16"/>
      <c r="AK65" s="16"/>
      <c r="AL65" s="16"/>
    </row>
    <row r="66" spans="20:38" x14ac:dyDescent="0.3">
      <c r="T66" s="16"/>
      <c r="U66" s="16"/>
      <c r="V66" s="16"/>
      <c r="W66" s="16"/>
      <c r="X66" s="16"/>
      <c r="Y66" s="16"/>
      <c r="Z66" s="16"/>
      <c r="AA66" s="16"/>
      <c r="AB66" s="16"/>
      <c r="AC66" s="16"/>
      <c r="AD66" s="16"/>
      <c r="AE66" s="16"/>
      <c r="AF66" s="16"/>
      <c r="AG66" s="16"/>
      <c r="AH66" s="16"/>
      <c r="AI66" s="16"/>
      <c r="AJ66" s="16"/>
      <c r="AK66" s="16"/>
      <c r="AL66" s="16"/>
    </row>
    <row r="67" spans="20:38" x14ac:dyDescent="0.3">
      <c r="T67" s="16"/>
      <c r="U67" s="16"/>
      <c r="V67" s="16"/>
      <c r="W67" s="16"/>
      <c r="X67" s="16"/>
      <c r="Y67" s="16"/>
      <c r="Z67" s="16"/>
      <c r="AA67" s="16"/>
      <c r="AB67" s="16"/>
      <c r="AC67" s="16"/>
      <c r="AD67" s="16"/>
      <c r="AE67" s="16"/>
      <c r="AF67" s="16"/>
      <c r="AG67" s="16"/>
      <c r="AH67" s="16"/>
      <c r="AI67" s="16"/>
      <c r="AJ67" s="16"/>
      <c r="AK67" s="16"/>
      <c r="AL67" s="16"/>
    </row>
    <row r="68" spans="20:38" x14ac:dyDescent="0.3">
      <c r="T68" s="16"/>
      <c r="U68" s="16"/>
      <c r="V68" s="16"/>
      <c r="W68" s="16"/>
      <c r="X68" s="16"/>
      <c r="Y68" s="16"/>
      <c r="Z68" s="16"/>
      <c r="AA68" s="16"/>
      <c r="AB68" s="16"/>
      <c r="AC68" s="16"/>
      <c r="AD68" s="16"/>
      <c r="AE68" s="16"/>
      <c r="AF68" s="16"/>
      <c r="AG68" s="16"/>
      <c r="AH68" s="16"/>
      <c r="AI68" s="16"/>
      <c r="AJ68" s="16"/>
      <c r="AK68" s="16"/>
      <c r="AL68" s="16"/>
    </row>
    <row r="69" spans="20:38" x14ac:dyDescent="0.3">
      <c r="T69" s="16"/>
      <c r="U69" s="16"/>
      <c r="V69" s="16"/>
      <c r="W69" s="16"/>
      <c r="X69" s="16"/>
      <c r="Y69" s="16"/>
      <c r="Z69" s="16"/>
      <c r="AA69" s="16"/>
      <c r="AB69" s="16"/>
      <c r="AC69" s="16"/>
      <c r="AD69" s="16"/>
      <c r="AE69" s="16"/>
      <c r="AF69" s="16"/>
      <c r="AG69" s="16"/>
      <c r="AH69" s="16"/>
      <c r="AI69" s="16"/>
      <c r="AJ69" s="16"/>
      <c r="AK69" s="16"/>
      <c r="AL69" s="16"/>
    </row>
    <row r="70" spans="20:38" x14ac:dyDescent="0.3">
      <c r="T70" s="16"/>
      <c r="U70" s="16"/>
      <c r="V70" s="16"/>
      <c r="W70" s="16"/>
      <c r="X70" s="16"/>
      <c r="Y70" s="16"/>
      <c r="Z70" s="16"/>
      <c r="AA70" s="16"/>
      <c r="AB70" s="16"/>
      <c r="AC70" s="16"/>
      <c r="AD70" s="16"/>
      <c r="AE70" s="16"/>
      <c r="AF70" s="16"/>
      <c r="AG70" s="16"/>
      <c r="AH70" s="16"/>
      <c r="AI70" s="16"/>
      <c r="AJ70" s="16"/>
      <c r="AK70" s="16"/>
      <c r="AL70" s="16"/>
    </row>
    <row r="71" spans="20:38" x14ac:dyDescent="0.3">
      <c r="T71" s="16"/>
      <c r="U71" s="16"/>
      <c r="V71" s="16"/>
      <c r="W71" s="16"/>
      <c r="X71" s="16"/>
      <c r="Y71" s="16"/>
      <c r="Z71" s="16"/>
      <c r="AA71" s="16"/>
      <c r="AB71" s="16"/>
      <c r="AC71" s="16"/>
      <c r="AD71" s="16"/>
      <c r="AE71" s="16"/>
      <c r="AF71" s="16"/>
      <c r="AG71" s="16"/>
      <c r="AH71" s="16"/>
      <c r="AI71" s="16"/>
      <c r="AJ71" s="16"/>
      <c r="AK71" s="16"/>
      <c r="AL71" s="16"/>
    </row>
    <row r="72" spans="20:38" x14ac:dyDescent="0.3">
      <c r="T72" s="16"/>
      <c r="U72" s="16"/>
      <c r="V72" s="16"/>
      <c r="W72" s="16"/>
      <c r="X72" s="16"/>
      <c r="Y72" s="16"/>
      <c r="Z72" s="16"/>
      <c r="AA72" s="16"/>
      <c r="AB72" s="16"/>
      <c r="AC72" s="16"/>
      <c r="AD72" s="16"/>
      <c r="AE72" s="16"/>
      <c r="AF72" s="16"/>
      <c r="AG72" s="16"/>
      <c r="AH72" s="16"/>
      <c r="AI72" s="16"/>
      <c r="AJ72" s="16"/>
      <c r="AK72" s="16"/>
      <c r="AL72" s="16"/>
    </row>
    <row r="73" spans="20:38" x14ac:dyDescent="0.3">
      <c r="T73" s="16"/>
      <c r="U73" s="16"/>
      <c r="V73" s="16"/>
      <c r="W73" s="16"/>
      <c r="X73" s="16"/>
      <c r="Y73" s="16"/>
      <c r="Z73" s="16"/>
      <c r="AA73" s="16"/>
      <c r="AB73" s="16"/>
      <c r="AC73" s="16"/>
      <c r="AD73" s="16"/>
      <c r="AE73" s="16"/>
      <c r="AF73" s="16"/>
      <c r="AG73" s="16"/>
      <c r="AH73" s="16"/>
      <c r="AI73" s="16"/>
      <c r="AJ73" s="16"/>
      <c r="AK73" s="16"/>
      <c r="AL73" s="16"/>
    </row>
    <row r="74" spans="20:38" x14ac:dyDescent="0.3">
      <c r="T74" s="16"/>
      <c r="U74" s="16"/>
      <c r="V74" s="16"/>
      <c r="W74" s="16"/>
      <c r="X74" s="16"/>
      <c r="Y74" s="16"/>
      <c r="Z74" s="16"/>
      <c r="AA74" s="16"/>
      <c r="AB74" s="16"/>
      <c r="AC74" s="16"/>
      <c r="AD74" s="16"/>
      <c r="AE74" s="16"/>
      <c r="AF74" s="16"/>
      <c r="AG74" s="16"/>
      <c r="AH74" s="16"/>
      <c r="AI74" s="16"/>
      <c r="AJ74" s="16"/>
      <c r="AK74" s="16"/>
      <c r="AL74" s="16"/>
    </row>
    <row r="75" spans="20:38" x14ac:dyDescent="0.3">
      <c r="T75" s="16"/>
      <c r="U75" s="16"/>
      <c r="V75" s="16"/>
      <c r="W75" s="16"/>
      <c r="X75" s="16"/>
      <c r="Y75" s="16"/>
      <c r="Z75" s="16"/>
      <c r="AA75" s="16"/>
      <c r="AB75" s="16"/>
      <c r="AC75" s="16"/>
      <c r="AD75" s="16"/>
      <c r="AE75" s="16"/>
      <c r="AF75" s="16"/>
      <c r="AG75" s="16"/>
      <c r="AH75" s="16"/>
      <c r="AI75" s="16"/>
      <c r="AJ75" s="16"/>
      <c r="AK75" s="16"/>
      <c r="AL75" s="16"/>
    </row>
    <row r="76" spans="20:38" x14ac:dyDescent="0.3">
      <c r="T76" s="16"/>
      <c r="U76" s="16"/>
      <c r="V76" s="16"/>
      <c r="W76" s="16"/>
      <c r="X76" s="16"/>
      <c r="Y76" s="16"/>
      <c r="Z76" s="16"/>
      <c r="AA76" s="16"/>
      <c r="AB76" s="16"/>
      <c r="AC76" s="16"/>
      <c r="AD76" s="16"/>
      <c r="AE76" s="16"/>
      <c r="AF76" s="16"/>
      <c r="AG76" s="16"/>
      <c r="AH76" s="16"/>
      <c r="AI76" s="16"/>
      <c r="AJ76" s="16"/>
      <c r="AK76" s="16"/>
      <c r="AL76" s="16"/>
    </row>
    <row r="77" spans="20:38" x14ac:dyDescent="0.3">
      <c r="T77" s="16"/>
      <c r="U77" s="16"/>
      <c r="V77" s="16"/>
      <c r="W77" s="16"/>
      <c r="X77" s="16"/>
      <c r="Y77" s="16"/>
      <c r="Z77" s="16"/>
      <c r="AA77" s="16"/>
      <c r="AB77" s="16"/>
      <c r="AC77" s="16"/>
      <c r="AD77" s="16"/>
      <c r="AE77" s="16"/>
      <c r="AF77" s="16"/>
      <c r="AG77" s="16"/>
      <c r="AH77" s="16"/>
      <c r="AI77" s="16"/>
      <c r="AJ77" s="16"/>
      <c r="AK77" s="16"/>
      <c r="AL77" s="16"/>
    </row>
    <row r="78" spans="20:38" x14ac:dyDescent="0.3">
      <c r="T78" s="16"/>
      <c r="U78" s="16"/>
      <c r="V78" s="16"/>
      <c r="W78" s="16"/>
      <c r="X78" s="16"/>
      <c r="Y78" s="16"/>
      <c r="Z78" s="16"/>
      <c r="AA78" s="16"/>
      <c r="AB78" s="16"/>
      <c r="AC78" s="16"/>
      <c r="AD78" s="16"/>
      <c r="AE78" s="16"/>
      <c r="AF78" s="16"/>
      <c r="AG78" s="16"/>
      <c r="AH78" s="16"/>
      <c r="AI78" s="16"/>
      <c r="AJ78" s="16"/>
      <c r="AK78" s="16"/>
      <c r="AL78" s="16"/>
    </row>
    <row r="79" spans="20:38" x14ac:dyDescent="0.3">
      <c r="T79" s="16"/>
      <c r="U79" s="16"/>
      <c r="V79" s="16"/>
      <c r="W79" s="16"/>
      <c r="X79" s="16"/>
      <c r="Y79" s="16"/>
      <c r="Z79" s="16"/>
      <c r="AA79" s="16"/>
      <c r="AB79" s="16"/>
      <c r="AC79" s="16"/>
      <c r="AD79" s="16"/>
      <c r="AE79" s="16"/>
      <c r="AF79" s="16"/>
      <c r="AG79" s="16"/>
      <c r="AH79" s="16"/>
      <c r="AI79" s="16"/>
      <c r="AJ79" s="16"/>
      <c r="AK79" s="16"/>
      <c r="AL79" s="16"/>
    </row>
    <row r="80" spans="20:38" x14ac:dyDescent="0.3">
      <c r="T80" s="16"/>
      <c r="U80" s="16"/>
      <c r="V80" s="16"/>
      <c r="W80" s="16"/>
      <c r="X80" s="16"/>
      <c r="Y80" s="16"/>
      <c r="Z80" s="16"/>
      <c r="AA80" s="16"/>
      <c r="AB80" s="16"/>
      <c r="AC80" s="16"/>
      <c r="AD80" s="16"/>
      <c r="AE80" s="16"/>
      <c r="AF80" s="16"/>
      <c r="AG80" s="16"/>
      <c r="AH80" s="16"/>
      <c r="AI80" s="16"/>
      <c r="AJ80" s="16"/>
      <c r="AK80" s="16"/>
      <c r="AL80" s="16"/>
    </row>
    <row r="81" spans="20:38" x14ac:dyDescent="0.3">
      <c r="T81" s="16"/>
      <c r="U81" s="16"/>
      <c r="V81" s="16"/>
      <c r="W81" s="16"/>
      <c r="X81" s="16"/>
      <c r="Y81" s="16"/>
      <c r="Z81" s="16"/>
      <c r="AA81" s="16"/>
      <c r="AB81" s="16"/>
      <c r="AC81" s="16"/>
      <c r="AD81" s="16"/>
      <c r="AE81" s="16"/>
      <c r="AF81" s="16"/>
      <c r="AG81" s="16"/>
      <c r="AH81" s="16"/>
      <c r="AI81" s="16"/>
      <c r="AJ81" s="16"/>
      <c r="AK81" s="16"/>
      <c r="AL81" s="16"/>
    </row>
    <row r="82" spans="20:38" x14ac:dyDescent="0.3">
      <c r="T82" s="16"/>
      <c r="U82" s="16"/>
      <c r="V82" s="16"/>
      <c r="W82" s="16"/>
      <c r="X82" s="16"/>
      <c r="Y82" s="16"/>
      <c r="Z82" s="16"/>
      <c r="AA82" s="16"/>
      <c r="AB82" s="16"/>
      <c r="AC82" s="16"/>
      <c r="AD82" s="16"/>
      <c r="AE82" s="16"/>
      <c r="AF82" s="16"/>
      <c r="AG82" s="16"/>
      <c r="AH82" s="16"/>
      <c r="AI82" s="16"/>
      <c r="AJ82" s="16"/>
      <c r="AK82" s="16"/>
      <c r="AL82" s="16"/>
    </row>
    <row r="83" spans="20:38" x14ac:dyDescent="0.3">
      <c r="T83" s="16"/>
      <c r="U83" s="16"/>
      <c r="V83" s="16"/>
      <c r="W83" s="16"/>
      <c r="X83" s="16"/>
      <c r="Y83" s="16"/>
      <c r="Z83" s="16"/>
      <c r="AA83" s="16"/>
      <c r="AB83" s="16"/>
      <c r="AC83" s="16"/>
      <c r="AD83" s="16"/>
      <c r="AE83" s="16"/>
      <c r="AF83" s="16"/>
      <c r="AG83" s="16"/>
      <c r="AH83" s="16"/>
      <c r="AI83" s="16"/>
      <c r="AJ83" s="16"/>
      <c r="AK83" s="16"/>
      <c r="AL83" s="16"/>
    </row>
    <row r="84" spans="20:38" x14ac:dyDescent="0.3">
      <c r="T84" s="16"/>
      <c r="U84" s="16"/>
      <c r="V84" s="16"/>
      <c r="W84" s="16"/>
      <c r="X84" s="16"/>
      <c r="Y84" s="16"/>
      <c r="Z84" s="16"/>
      <c r="AA84" s="16"/>
      <c r="AB84" s="16"/>
      <c r="AC84" s="16"/>
      <c r="AD84" s="16"/>
      <c r="AE84" s="16"/>
      <c r="AF84" s="16"/>
      <c r="AG84" s="16"/>
      <c r="AH84" s="16"/>
      <c r="AI84" s="16"/>
      <c r="AJ84" s="16"/>
      <c r="AK84" s="16"/>
      <c r="AL84" s="16"/>
    </row>
    <row r="85" spans="20:38" x14ac:dyDescent="0.3">
      <c r="T85" s="16"/>
      <c r="U85" s="16"/>
      <c r="V85" s="16"/>
      <c r="W85" s="16"/>
      <c r="X85" s="16"/>
      <c r="Y85" s="16"/>
      <c r="Z85" s="16"/>
      <c r="AA85" s="16"/>
      <c r="AB85" s="16"/>
      <c r="AC85" s="16"/>
      <c r="AD85" s="16"/>
      <c r="AE85" s="16"/>
      <c r="AF85" s="16"/>
      <c r="AG85" s="16"/>
      <c r="AH85" s="16"/>
      <c r="AI85" s="16"/>
      <c r="AJ85" s="16"/>
      <c r="AK85" s="16"/>
      <c r="AL85" s="16"/>
    </row>
    <row r="86" spans="20:38" x14ac:dyDescent="0.3">
      <c r="T86" s="16"/>
      <c r="U86" s="16"/>
      <c r="V86" s="16"/>
      <c r="W86" s="16"/>
      <c r="X86" s="16"/>
      <c r="Y86" s="16"/>
      <c r="Z86" s="16"/>
      <c r="AA86" s="16"/>
      <c r="AB86" s="16"/>
      <c r="AC86" s="16"/>
      <c r="AD86" s="16"/>
      <c r="AE86" s="16"/>
      <c r="AF86" s="16"/>
      <c r="AG86" s="16"/>
      <c r="AH86" s="16"/>
      <c r="AI86" s="16"/>
      <c r="AJ86" s="16"/>
      <c r="AK86" s="16"/>
      <c r="AL86" s="16"/>
    </row>
    <row r="87" spans="20:38" x14ac:dyDescent="0.3">
      <c r="T87" s="16"/>
      <c r="U87" s="16"/>
      <c r="V87" s="16"/>
      <c r="W87" s="16"/>
      <c r="X87" s="16"/>
      <c r="Y87" s="16"/>
      <c r="Z87" s="16"/>
      <c r="AA87" s="16"/>
      <c r="AB87" s="16"/>
      <c r="AC87" s="16"/>
      <c r="AD87" s="16"/>
      <c r="AE87" s="16"/>
      <c r="AF87" s="16"/>
      <c r="AG87" s="16"/>
      <c r="AH87" s="16"/>
      <c r="AI87" s="16"/>
      <c r="AJ87" s="16"/>
      <c r="AK87" s="16"/>
      <c r="AL87" s="16"/>
    </row>
    <row r="88" spans="20:38" x14ac:dyDescent="0.3">
      <c r="T88" s="16"/>
      <c r="U88" s="16"/>
      <c r="V88" s="16"/>
      <c r="W88" s="16"/>
      <c r="X88" s="16"/>
      <c r="Y88" s="16"/>
      <c r="Z88" s="16"/>
      <c r="AA88" s="16"/>
      <c r="AB88" s="16"/>
      <c r="AC88" s="16"/>
      <c r="AD88" s="16"/>
      <c r="AE88" s="16"/>
      <c r="AF88" s="16"/>
      <c r="AG88" s="16"/>
      <c r="AH88" s="16"/>
      <c r="AI88" s="16"/>
      <c r="AJ88" s="16"/>
      <c r="AK88" s="16"/>
      <c r="AL88" s="16"/>
    </row>
    <row r="89" spans="20:38" x14ac:dyDescent="0.3">
      <c r="T89" s="16"/>
      <c r="U89" s="16"/>
      <c r="V89" s="16"/>
      <c r="W89" s="16"/>
      <c r="X89" s="16"/>
      <c r="Y89" s="16"/>
      <c r="Z89" s="16"/>
      <c r="AA89" s="16"/>
      <c r="AB89" s="16"/>
      <c r="AC89" s="16"/>
      <c r="AD89" s="16"/>
      <c r="AE89" s="16"/>
      <c r="AF89" s="16"/>
      <c r="AG89" s="16"/>
      <c r="AH89" s="16"/>
      <c r="AI89" s="16"/>
      <c r="AJ89" s="16"/>
      <c r="AK89" s="16"/>
      <c r="AL89" s="16"/>
    </row>
    <row r="90" spans="20:38" x14ac:dyDescent="0.3">
      <c r="T90" s="16"/>
      <c r="U90" s="16"/>
      <c r="V90" s="16"/>
      <c r="W90" s="16"/>
      <c r="X90" s="16"/>
      <c r="Y90" s="16"/>
      <c r="Z90" s="16"/>
      <c r="AA90" s="16"/>
      <c r="AB90" s="16"/>
      <c r="AC90" s="16"/>
      <c r="AD90" s="16"/>
      <c r="AE90" s="16"/>
      <c r="AF90" s="16"/>
      <c r="AG90" s="16"/>
      <c r="AH90" s="16"/>
      <c r="AI90" s="16"/>
      <c r="AJ90" s="16"/>
      <c r="AK90" s="16"/>
      <c r="AL90" s="16"/>
    </row>
    <row r="91" spans="20:38" x14ac:dyDescent="0.3">
      <c r="T91" s="16"/>
      <c r="U91" s="16"/>
      <c r="V91" s="16"/>
      <c r="W91" s="16"/>
      <c r="X91" s="16"/>
      <c r="Y91" s="16"/>
      <c r="Z91" s="16"/>
      <c r="AA91" s="16"/>
      <c r="AB91" s="16"/>
      <c r="AC91" s="16"/>
      <c r="AD91" s="16"/>
      <c r="AE91" s="16"/>
      <c r="AF91" s="16"/>
      <c r="AG91" s="16"/>
      <c r="AH91" s="16"/>
      <c r="AI91" s="16"/>
      <c r="AJ91" s="16"/>
      <c r="AK91" s="16"/>
      <c r="AL91" s="16"/>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N44"/>
  <sheetViews>
    <sheetView zoomScale="80" zoomScaleNormal="80" workbookViewId="0">
      <selection activeCell="B22" sqref="B22"/>
    </sheetView>
  </sheetViews>
  <sheetFormatPr defaultRowHeight="14" x14ac:dyDescent="0.3"/>
  <cols>
    <col min="1" max="1" width="64.25" style="175" customWidth="1"/>
    <col min="2" max="2" width="32" style="175" customWidth="1"/>
    <col min="3" max="3" width="19.83203125" style="175" customWidth="1"/>
    <col min="4" max="4" width="16" style="175" customWidth="1"/>
    <col min="5" max="6" width="14.58203125" style="175" customWidth="1"/>
    <col min="7" max="7" width="15.08203125" customWidth="1"/>
    <col min="8" max="8" width="15.75" customWidth="1"/>
    <col min="9" max="9" width="16.33203125" customWidth="1"/>
    <col min="10" max="10" width="15.83203125" customWidth="1"/>
    <col min="11" max="11" width="16.08203125" customWidth="1"/>
    <col min="12" max="12" width="18.75" customWidth="1"/>
    <col min="13" max="13" width="13.58203125" customWidth="1"/>
  </cols>
  <sheetData>
    <row r="1" spans="1:6" ht="18" x14ac:dyDescent="0.4">
      <c r="A1" s="408" t="s">
        <v>465</v>
      </c>
    </row>
    <row r="2" spans="1:6" x14ac:dyDescent="0.3">
      <c r="A2" s="410" t="str">
        <f>INFO!A2</f>
        <v>VM/KAO 3.3.2023</v>
      </c>
    </row>
    <row r="3" spans="1:6" x14ac:dyDescent="0.3">
      <c r="A3" s="175" t="s">
        <v>482</v>
      </c>
    </row>
    <row r="4" spans="1:6" x14ac:dyDescent="0.3">
      <c r="A4" s="175" t="s">
        <v>523</v>
      </c>
    </row>
    <row r="5" spans="1:6" s="62" customFormat="1" ht="14.15" customHeight="1" x14ac:dyDescent="0.3">
      <c r="A5" s="61" t="s">
        <v>524</v>
      </c>
      <c r="B5" s="61"/>
      <c r="C5" s="61"/>
      <c r="D5" s="315"/>
      <c r="E5" s="315"/>
      <c r="F5" s="315"/>
    </row>
    <row r="6" spans="1:6" s="62" customFormat="1" ht="14.15" customHeight="1" x14ac:dyDescent="0.3">
      <c r="A6" s="61"/>
      <c r="B6" s="61"/>
      <c r="C6" s="61"/>
      <c r="D6" s="315"/>
      <c r="E6" s="315"/>
      <c r="F6" s="315"/>
    </row>
    <row r="7" spans="1:6" s="62" customFormat="1" ht="14.15" customHeight="1" x14ac:dyDescent="0.3">
      <c r="A7" s="168" t="s">
        <v>522</v>
      </c>
      <c r="B7" s="177"/>
      <c r="C7" s="61"/>
      <c r="D7" s="315"/>
      <c r="E7" s="315"/>
      <c r="F7" s="315"/>
    </row>
    <row r="8" spans="1:6" s="62" customFormat="1" ht="14.15" customHeight="1" x14ac:dyDescent="0.3">
      <c r="A8" s="61" t="s">
        <v>0</v>
      </c>
      <c r="B8" s="160" t="s">
        <v>1</v>
      </c>
      <c r="C8" s="61"/>
      <c r="D8" s="315"/>
      <c r="E8" s="315"/>
      <c r="F8" s="315"/>
    </row>
    <row r="9" spans="1:6" s="62" customFormat="1" ht="14.15" customHeight="1" x14ac:dyDescent="0.3">
      <c r="A9" s="61" t="s">
        <v>519</v>
      </c>
      <c r="B9" s="422">
        <v>21308619000</v>
      </c>
      <c r="C9" s="420"/>
      <c r="D9" s="175"/>
      <c r="E9" s="315"/>
      <c r="F9" s="315"/>
    </row>
    <row r="10" spans="1:6" s="62" customFormat="1" ht="14.15" customHeight="1" x14ac:dyDescent="0.3">
      <c r="A10" s="61" t="s">
        <v>520</v>
      </c>
      <c r="B10" s="422">
        <v>491883000</v>
      </c>
      <c r="C10" s="421"/>
      <c r="D10" s="315"/>
      <c r="E10" s="315"/>
      <c r="F10" s="315"/>
    </row>
    <row r="11" spans="1:6" s="62" customFormat="1" ht="14.15" customHeight="1" x14ac:dyDescent="0.3">
      <c r="A11" s="173" t="s">
        <v>521</v>
      </c>
      <c r="B11" s="174">
        <f>B9+B10</f>
        <v>21800502000</v>
      </c>
      <c r="C11" s="61"/>
      <c r="D11" s="315"/>
      <c r="E11" s="315"/>
      <c r="F11" s="315"/>
    </row>
    <row r="12" spans="1:6" s="62" customFormat="1" ht="14.15" customHeight="1" x14ac:dyDescent="0.3">
      <c r="A12" s="61"/>
      <c r="B12" s="170"/>
      <c r="C12" s="61"/>
      <c r="D12" s="315"/>
      <c r="E12" s="315"/>
      <c r="F12" s="315"/>
    </row>
    <row r="13" spans="1:6" s="62" customFormat="1" ht="14.15" customHeight="1" x14ac:dyDescent="0.3">
      <c r="A13" s="61" t="s">
        <v>3</v>
      </c>
      <c r="B13" s="171">
        <f>B9*0.0122</f>
        <v>259965151.80000001</v>
      </c>
      <c r="C13" s="61"/>
      <c r="D13" s="315"/>
      <c r="E13" s="315"/>
      <c r="F13" s="315"/>
    </row>
    <row r="14" spans="1:6" s="62" customFormat="1" ht="14.15" customHeight="1" x14ac:dyDescent="0.3">
      <c r="A14" s="61" t="s">
        <v>4</v>
      </c>
      <c r="B14" s="171">
        <f>(B9*1.0352*1.0122)-B13-B9</f>
        <v>759214162.14336014</v>
      </c>
      <c r="C14" s="61"/>
      <c r="D14" s="315"/>
      <c r="E14" s="315"/>
      <c r="F14" s="315"/>
    </row>
    <row r="15" spans="1:6" s="62" customFormat="1" ht="14.15" customHeight="1" x14ac:dyDescent="0.3">
      <c r="A15" s="61" t="s">
        <v>5</v>
      </c>
      <c r="B15" s="171">
        <f>B10*0.0352</f>
        <v>17314281.600000001</v>
      </c>
      <c r="C15" s="61"/>
      <c r="D15" s="315"/>
      <c r="E15" s="315"/>
      <c r="F15" s="315"/>
    </row>
    <row r="16" spans="1:6" s="62" customFormat="1" ht="14.15" customHeight="1" x14ac:dyDescent="0.3">
      <c r="A16" s="61" t="s">
        <v>483</v>
      </c>
      <c r="B16" s="171">
        <f>B9+B13+B14</f>
        <v>22327798313.943359</v>
      </c>
      <c r="C16" s="61"/>
      <c r="D16" s="316"/>
      <c r="E16" s="315"/>
      <c r="F16" s="315"/>
    </row>
    <row r="17" spans="1:6" s="62" customFormat="1" ht="14.15" customHeight="1" x14ac:dyDescent="0.3">
      <c r="A17" s="61" t="s">
        <v>484</v>
      </c>
      <c r="B17" s="171">
        <f>B10+B15</f>
        <v>509197281.60000002</v>
      </c>
      <c r="C17" s="61"/>
      <c r="D17" s="315"/>
      <c r="E17" s="315"/>
      <c r="F17" s="315"/>
    </row>
    <row r="18" spans="1:6" s="62" customFormat="1" ht="14.15" customHeight="1" x14ac:dyDescent="0.3">
      <c r="A18" s="61"/>
      <c r="B18" s="171"/>
      <c r="C18" s="61"/>
      <c r="D18" s="315"/>
      <c r="E18" s="315"/>
      <c r="F18" s="315"/>
    </row>
    <row r="19" spans="1:6" s="62" customFormat="1" ht="14.15" customHeight="1" x14ac:dyDescent="0.3">
      <c r="A19" s="61" t="s">
        <v>467</v>
      </c>
      <c r="B19" s="171">
        <v>251518000</v>
      </c>
      <c r="C19" s="61"/>
      <c r="D19" s="315"/>
      <c r="E19" s="315"/>
      <c r="F19" s="315"/>
    </row>
    <row r="20" spans="1:6" s="62" customFormat="1" ht="14.15" customHeight="1" x14ac:dyDescent="0.3">
      <c r="A20" s="61" t="s">
        <v>468</v>
      </c>
      <c r="B20" s="172">
        <v>0</v>
      </c>
      <c r="C20" s="61"/>
      <c r="D20" s="315"/>
      <c r="E20" s="315"/>
      <c r="F20" s="315"/>
    </row>
    <row r="21" spans="1:6" s="62" customFormat="1" ht="14.15" customHeight="1" x14ac:dyDescent="0.3">
      <c r="A21" s="61"/>
      <c r="B21" s="172"/>
      <c r="C21" s="61"/>
      <c r="D21" s="315"/>
      <c r="E21" s="315"/>
      <c r="F21" s="315"/>
    </row>
    <row r="22" spans="1:6" s="62" customFormat="1" ht="14.15" customHeight="1" x14ac:dyDescent="0.3">
      <c r="A22" s="173" t="s">
        <v>485</v>
      </c>
      <c r="B22" s="174">
        <f>B16+B17+B19+B20</f>
        <v>23088513595.543358</v>
      </c>
      <c r="C22" s="195"/>
      <c r="D22" s="315"/>
      <c r="E22" s="315"/>
      <c r="F22" s="315"/>
    </row>
    <row r="23" spans="1:6" s="62" customFormat="1" ht="14.15" customHeight="1" x14ac:dyDescent="0.3">
      <c r="A23" s="61"/>
      <c r="B23" s="61"/>
      <c r="C23" s="61"/>
      <c r="D23" s="315"/>
      <c r="E23" s="315"/>
      <c r="F23" s="315"/>
    </row>
    <row r="24" spans="1:6" s="62" customFormat="1" ht="14.15" customHeight="1" x14ac:dyDescent="0.3">
      <c r="A24" s="61" t="s">
        <v>486</v>
      </c>
      <c r="B24" s="172">
        <f>B22-B11</f>
        <v>1288011595.5433578</v>
      </c>
      <c r="C24" s="61"/>
      <c r="D24" s="315"/>
      <c r="E24" s="315"/>
      <c r="F24" s="315"/>
    </row>
    <row r="25" spans="1:6" s="62" customFormat="1" ht="14.15" customHeight="1" x14ac:dyDescent="0.3">
      <c r="A25" s="61"/>
      <c r="B25" s="61"/>
      <c r="C25" s="61"/>
      <c r="D25" s="315"/>
      <c r="E25" s="315"/>
      <c r="F25" s="315"/>
    </row>
    <row r="26" spans="1:6" x14ac:dyDescent="0.3">
      <c r="A26" s="169" t="s">
        <v>490</v>
      </c>
      <c r="B26" s="182" t="s">
        <v>1</v>
      </c>
      <c r="C26" s="193" t="s">
        <v>478</v>
      </c>
    </row>
    <row r="27" spans="1:6" x14ac:dyDescent="0.3">
      <c r="A27" s="180" t="s">
        <v>2</v>
      </c>
      <c r="B27" s="181">
        <v>71000000</v>
      </c>
      <c r="C27" s="3" t="s">
        <v>340</v>
      </c>
    </row>
    <row r="28" spans="1:6" x14ac:dyDescent="0.3">
      <c r="A28" s="180" t="s">
        <v>469</v>
      </c>
      <c r="B28" s="181">
        <v>98200000</v>
      </c>
      <c r="C28" s="3" t="s">
        <v>338</v>
      </c>
    </row>
    <row r="29" spans="1:6" x14ac:dyDescent="0.3">
      <c r="A29" s="180" t="s">
        <v>470</v>
      </c>
      <c r="B29" s="181">
        <v>16250000</v>
      </c>
      <c r="C29" s="3" t="s">
        <v>340</v>
      </c>
    </row>
    <row r="30" spans="1:6" x14ac:dyDescent="0.3">
      <c r="A30" s="180" t="s">
        <v>471</v>
      </c>
      <c r="B30" s="181">
        <v>37000000</v>
      </c>
      <c r="C30" s="3" t="s">
        <v>338</v>
      </c>
    </row>
    <row r="31" spans="1:6" x14ac:dyDescent="0.3">
      <c r="A31" s="180" t="s">
        <v>472</v>
      </c>
      <c r="B31" s="181">
        <v>4000000</v>
      </c>
      <c r="C31" s="3" t="s">
        <v>337</v>
      </c>
    </row>
    <row r="32" spans="1:6" x14ac:dyDescent="0.3">
      <c r="A32" s="180" t="s">
        <v>473</v>
      </c>
      <c r="B32" s="181">
        <v>12000000</v>
      </c>
      <c r="C32" s="3" t="s">
        <v>337</v>
      </c>
    </row>
    <row r="33" spans="1:40" x14ac:dyDescent="0.3">
      <c r="A33" s="180" t="s">
        <v>474</v>
      </c>
      <c r="B33" s="181">
        <v>4200000</v>
      </c>
      <c r="C33" s="3" t="s">
        <v>337</v>
      </c>
    </row>
    <row r="34" spans="1:40" x14ac:dyDescent="0.3">
      <c r="A34" s="180" t="s">
        <v>475</v>
      </c>
      <c r="B34" s="181">
        <v>8600000</v>
      </c>
      <c r="C34" s="3" t="s">
        <v>337</v>
      </c>
    </row>
    <row r="35" spans="1:40" x14ac:dyDescent="0.3">
      <c r="A35" s="180" t="s">
        <v>476</v>
      </c>
      <c r="B35" s="181">
        <v>0</v>
      </c>
      <c r="C35" s="3" t="s">
        <v>337</v>
      </c>
    </row>
    <row r="36" spans="1:40" x14ac:dyDescent="0.3">
      <c r="A36" s="180" t="s">
        <v>479</v>
      </c>
      <c r="B36" s="181">
        <v>-332000</v>
      </c>
      <c r="C36" s="3" t="s">
        <v>337</v>
      </c>
    </row>
    <row r="37" spans="1:40" x14ac:dyDescent="0.3">
      <c r="A37" s="180" t="s">
        <v>477</v>
      </c>
      <c r="B37" s="181">
        <v>600000</v>
      </c>
      <c r="C37" s="3" t="s">
        <v>337</v>
      </c>
    </row>
    <row r="38" spans="1:40" x14ac:dyDescent="0.3">
      <c r="A38" s="194" t="s">
        <v>491</v>
      </c>
      <c r="B38" s="184">
        <f>SUM(B27:B37)</f>
        <v>251518000</v>
      </c>
    </row>
    <row r="39" spans="1:40" x14ac:dyDescent="0.3">
      <c r="B39" s="183"/>
    </row>
    <row r="42" spans="1:40" x14ac:dyDescent="0.3">
      <c r="B42" s="2"/>
      <c r="C42" s="2"/>
      <c r="D42" s="2"/>
      <c r="E42" s="2"/>
      <c r="F42" s="2"/>
      <c r="G42" s="2"/>
      <c r="H42" s="2"/>
      <c r="I42" s="2"/>
      <c r="J42" s="2"/>
      <c r="K42" s="2"/>
      <c r="L42" s="2"/>
      <c r="M42" s="2"/>
      <c r="N42" s="2"/>
      <c r="O42" s="2"/>
      <c r="P42" s="2"/>
      <c r="Q42" s="2"/>
      <c r="R42" s="2"/>
      <c r="S42" s="2"/>
      <c r="T42" s="2"/>
      <c r="U42" s="2"/>
      <c r="V42" s="18"/>
      <c r="W42" s="18"/>
      <c r="X42" s="18"/>
      <c r="Y42" s="18"/>
      <c r="Z42" s="18"/>
      <c r="AA42" s="18"/>
      <c r="AB42" s="18"/>
      <c r="AC42" s="18"/>
      <c r="AD42" s="18"/>
      <c r="AE42" s="18"/>
      <c r="AF42" s="18"/>
      <c r="AG42" s="18"/>
      <c r="AH42" s="18"/>
      <c r="AI42" s="18"/>
      <c r="AJ42" s="18"/>
      <c r="AK42" s="18"/>
      <c r="AL42" s="18"/>
      <c r="AM42" s="18"/>
      <c r="AN42" s="2"/>
    </row>
    <row r="43" spans="1:40" x14ac:dyDescent="0.3">
      <c r="B43" s="2"/>
      <c r="C43" s="2"/>
      <c r="D43" s="2"/>
      <c r="E43" s="2"/>
      <c r="F43" s="2"/>
      <c r="G43" s="2"/>
      <c r="H43" s="2"/>
      <c r="I43" s="2"/>
      <c r="J43" s="2"/>
      <c r="K43" s="2"/>
      <c r="L43" s="2"/>
      <c r="M43" s="2"/>
      <c r="N43" s="2"/>
      <c r="O43" s="2"/>
      <c r="P43" s="2"/>
      <c r="Q43" s="2"/>
      <c r="R43" s="2"/>
      <c r="S43" s="2"/>
      <c r="T43" s="2"/>
      <c r="U43" s="2"/>
      <c r="V43" s="18"/>
      <c r="W43" s="18"/>
      <c r="X43" s="18"/>
      <c r="Y43" s="18"/>
      <c r="Z43" s="18"/>
      <c r="AA43" s="18"/>
      <c r="AB43" s="18"/>
      <c r="AC43" s="18"/>
      <c r="AD43" s="18"/>
      <c r="AE43" s="18"/>
      <c r="AF43" s="18"/>
      <c r="AG43" s="18"/>
      <c r="AH43" s="18"/>
      <c r="AI43" s="18"/>
      <c r="AJ43" s="18"/>
      <c r="AK43" s="18"/>
      <c r="AL43" s="18"/>
      <c r="AM43" s="18"/>
      <c r="AN43" s="2"/>
    </row>
    <row r="44" spans="1:40" x14ac:dyDescent="0.3">
      <c r="B44" s="2"/>
      <c r="C44" s="2"/>
      <c r="D44" s="2"/>
      <c r="E44" s="2"/>
      <c r="F44" s="2"/>
      <c r="G44" s="2"/>
      <c r="H44" s="2"/>
      <c r="I44" s="2"/>
      <c r="J44" s="2"/>
      <c r="K44" s="2"/>
      <c r="L44" s="2"/>
      <c r="M44" s="2"/>
      <c r="N44" s="2"/>
      <c r="O44" s="2"/>
      <c r="P44" s="2"/>
      <c r="Q44" s="2"/>
      <c r="R44" s="2"/>
      <c r="S44" s="2"/>
      <c r="T44" s="2"/>
      <c r="U44" s="2"/>
      <c r="V44" s="18"/>
      <c r="W44" s="18"/>
      <c r="X44" s="18"/>
      <c r="Y44" s="18"/>
      <c r="Z44" s="18"/>
      <c r="AA44" s="18"/>
      <c r="AB44" s="18"/>
      <c r="AC44" s="18"/>
      <c r="AD44" s="18"/>
      <c r="AE44" s="18"/>
      <c r="AF44" s="18"/>
      <c r="AG44" s="18"/>
      <c r="AH44" s="18"/>
      <c r="AI44" s="18"/>
      <c r="AJ44" s="18"/>
      <c r="AK44" s="18"/>
      <c r="AL44" s="18"/>
      <c r="AM44" s="18"/>
      <c r="AN44" s="2"/>
    </row>
  </sheetData>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13"/>
  <sheetViews>
    <sheetView zoomScale="60" zoomScaleNormal="60" workbookViewId="0">
      <selection activeCell="A7" sqref="A7"/>
    </sheetView>
  </sheetViews>
  <sheetFormatPr defaultRowHeight="14" x14ac:dyDescent="0.3"/>
  <cols>
    <col min="1" max="1" width="58.33203125" style="2" customWidth="1"/>
    <col min="2" max="2" width="28.33203125" style="2" customWidth="1"/>
    <col min="3" max="3" width="30.08203125" style="2" customWidth="1"/>
    <col min="4" max="4" width="25.08203125" style="2" customWidth="1"/>
    <col min="5" max="5" width="31.25" style="2" customWidth="1"/>
    <col min="6" max="6" width="31.33203125" style="2" customWidth="1"/>
    <col min="7" max="7" width="30.08203125" style="2" customWidth="1"/>
    <col min="8" max="8" width="36.08203125" style="2" customWidth="1"/>
    <col min="9" max="10" width="46.58203125" style="2" customWidth="1"/>
    <col min="11" max="11" width="37.33203125" style="2" customWidth="1"/>
    <col min="12" max="12" width="36.58203125" style="2" customWidth="1"/>
    <col min="13" max="13" width="46.58203125" style="2" customWidth="1"/>
    <col min="14" max="14" width="46.58203125" style="34" customWidth="1"/>
  </cols>
  <sheetData>
    <row r="1" spans="1:14" ht="18" x14ac:dyDescent="0.4">
      <c r="A1" s="310" t="s">
        <v>533</v>
      </c>
      <c r="D1" s="317"/>
      <c r="E1" s="317"/>
      <c r="F1" s="317"/>
    </row>
    <row r="2" spans="1:14" s="119" customFormat="1" ht="15.5" x14ac:dyDescent="0.35">
      <c r="A2" s="2" t="str">
        <f>INFO!A2</f>
        <v>VM/KAO 3.3.2023</v>
      </c>
      <c r="B2" s="63"/>
      <c r="C2" s="63"/>
      <c r="D2" s="63"/>
      <c r="E2" s="63"/>
      <c r="F2" s="63"/>
      <c r="G2" s="63"/>
      <c r="H2" s="63"/>
      <c r="I2" s="63"/>
      <c r="J2" s="63"/>
      <c r="K2" s="63"/>
      <c r="L2" s="2"/>
      <c r="M2" s="2"/>
      <c r="N2" s="34"/>
    </row>
    <row r="3" spans="1:14" s="119" customFormat="1" ht="15.5" x14ac:dyDescent="0.35">
      <c r="A3" s="318" t="s">
        <v>505</v>
      </c>
      <c r="B3" s="2"/>
      <c r="C3" s="2"/>
      <c r="D3" s="2"/>
      <c r="E3" s="2"/>
      <c r="F3" s="2"/>
      <c r="G3" s="2"/>
      <c r="H3" s="2"/>
      <c r="I3" s="2"/>
      <c r="J3" s="2"/>
      <c r="K3" s="2"/>
      <c r="L3" s="2"/>
      <c r="M3" s="2"/>
      <c r="N3" s="34"/>
    </row>
    <row r="4" spans="1:14" s="119" customFormat="1" ht="15.5" x14ac:dyDescent="0.35">
      <c r="A4" s="318" t="s">
        <v>501</v>
      </c>
      <c r="B4" s="2"/>
      <c r="C4" s="2"/>
      <c r="D4" s="2"/>
      <c r="E4" s="2"/>
      <c r="F4" s="2"/>
      <c r="G4" s="2"/>
      <c r="H4" s="2"/>
      <c r="I4" s="2"/>
      <c r="J4" s="2"/>
      <c r="K4" s="2"/>
      <c r="L4" s="2"/>
      <c r="M4" s="2"/>
      <c r="N4" s="34"/>
    </row>
    <row r="5" spans="1:14" s="119" customFormat="1" ht="15.5" x14ac:dyDescent="0.35">
      <c r="A5" s="318" t="s">
        <v>306</v>
      </c>
      <c r="B5" s="2"/>
      <c r="C5" s="2"/>
      <c r="D5" s="2"/>
      <c r="E5" s="2"/>
      <c r="F5" s="2"/>
      <c r="G5" s="2"/>
      <c r="H5" s="2"/>
      <c r="I5" s="2"/>
      <c r="J5" s="2"/>
      <c r="K5" s="2"/>
      <c r="L5" s="2"/>
      <c r="M5" s="2"/>
      <c r="N5" s="34"/>
    </row>
    <row r="6" spans="1:14" s="119" customFormat="1" ht="15.5" x14ac:dyDescent="0.35">
      <c r="A6" s="318" t="s">
        <v>537</v>
      </c>
      <c r="B6" s="2"/>
      <c r="C6" s="2"/>
      <c r="D6" s="2"/>
      <c r="E6" s="2"/>
      <c r="F6" s="2"/>
      <c r="G6" s="2"/>
      <c r="H6" s="2"/>
      <c r="I6" s="2"/>
      <c r="J6" s="2"/>
      <c r="K6" s="2"/>
      <c r="L6" s="2"/>
      <c r="M6" s="2"/>
      <c r="N6" s="34"/>
    </row>
    <row r="7" spans="1:14" s="119" customFormat="1" ht="28" customHeight="1" x14ac:dyDescent="0.35">
      <c r="A7" s="319"/>
      <c r="B7" s="2"/>
      <c r="C7" s="2"/>
      <c r="D7" s="2"/>
      <c r="E7" s="2"/>
      <c r="F7" s="2"/>
      <c r="G7" s="2"/>
      <c r="H7" s="2"/>
      <c r="I7" s="2"/>
      <c r="J7" s="2"/>
      <c r="K7" s="2"/>
      <c r="L7" s="2"/>
      <c r="M7" s="2"/>
      <c r="N7" s="34"/>
    </row>
    <row r="8" spans="1:14" s="119" customFormat="1" ht="15.5" x14ac:dyDescent="0.35">
      <c r="A8" s="4" t="s">
        <v>305</v>
      </c>
      <c r="B8" s="320"/>
      <c r="C8" s="320"/>
      <c r="D8" s="16"/>
      <c r="E8" s="18"/>
      <c r="F8" s="18"/>
      <c r="G8" s="18"/>
      <c r="H8" s="18"/>
      <c r="I8" s="18"/>
      <c r="J8" s="18"/>
      <c r="K8" s="18"/>
      <c r="L8" s="18"/>
      <c r="M8" s="18"/>
      <c r="N8" s="34"/>
    </row>
    <row r="9" spans="1:14" s="119" customFormat="1" ht="15.5" x14ac:dyDescent="0.35">
      <c r="A9" s="321" t="s">
        <v>487</v>
      </c>
      <c r="B9" s="322" t="s">
        <v>42</v>
      </c>
      <c r="C9" s="322" t="s">
        <v>307</v>
      </c>
      <c r="D9" s="2"/>
      <c r="E9" s="18"/>
      <c r="F9" s="2"/>
      <c r="G9" s="2"/>
      <c r="H9" s="18"/>
      <c r="I9" s="18"/>
      <c r="J9" s="18"/>
      <c r="K9" s="18"/>
      <c r="L9" s="18"/>
      <c r="M9" s="18"/>
      <c r="N9" s="34"/>
    </row>
    <row r="10" spans="1:14" s="119" customFormat="1" ht="33" customHeight="1" x14ac:dyDescent="0.35">
      <c r="A10" s="205">
        <f>'Rahoituksen taso'!B16</f>
        <v>22327798313.943359</v>
      </c>
      <c r="B10" s="205">
        <v>5517897</v>
      </c>
      <c r="C10" s="323">
        <f>B23/B10</f>
        <v>4092.014822665838</v>
      </c>
      <c r="D10" s="2"/>
      <c r="E10" s="309"/>
      <c r="F10" s="2"/>
      <c r="G10" s="2"/>
      <c r="H10" s="51"/>
      <c r="I10" s="2"/>
      <c r="J10" s="324"/>
      <c r="K10" s="324"/>
      <c r="L10" s="324"/>
      <c r="M10" s="324"/>
      <c r="N10" s="34"/>
    </row>
    <row r="11" spans="1:14" s="119" customFormat="1" ht="17.25" customHeight="1" x14ac:dyDescent="0.35">
      <c r="A11" s="326" t="s">
        <v>490</v>
      </c>
      <c r="B11" s="326" t="s">
        <v>1</v>
      </c>
      <c r="C11" s="326" t="s">
        <v>478</v>
      </c>
      <c r="D11" s="2"/>
      <c r="E11" s="309"/>
      <c r="F11" s="2"/>
      <c r="G11" s="2"/>
      <c r="H11" s="51"/>
      <c r="I11" s="2"/>
      <c r="J11" s="324"/>
      <c r="K11" s="324"/>
      <c r="L11" s="324"/>
      <c r="M11" s="324"/>
      <c r="N11" s="34"/>
    </row>
    <row r="12" spans="1:14" s="119" customFormat="1" ht="17.25" customHeight="1" x14ac:dyDescent="0.35">
      <c r="A12" s="207" t="s">
        <v>2</v>
      </c>
      <c r="B12" s="207">
        <f>'Rahoituksen taso'!B27</f>
        <v>71000000</v>
      </c>
      <c r="C12" s="207" t="s">
        <v>340</v>
      </c>
      <c r="D12" s="2"/>
      <c r="E12" s="309"/>
      <c r="F12" s="2"/>
      <c r="G12" s="2"/>
      <c r="H12" s="51"/>
      <c r="I12" s="2"/>
      <c r="J12" s="324"/>
      <c r="K12" s="324"/>
      <c r="L12" s="324"/>
      <c r="M12" s="324"/>
      <c r="N12" s="34"/>
    </row>
    <row r="13" spans="1:14" s="119" customFormat="1" ht="17.25" customHeight="1" x14ac:dyDescent="0.35">
      <c r="A13" s="207" t="s">
        <v>469</v>
      </c>
      <c r="B13" s="207">
        <f>'Rahoituksen taso'!B28</f>
        <v>98200000</v>
      </c>
      <c r="C13" s="207" t="s">
        <v>338</v>
      </c>
      <c r="D13" s="2"/>
      <c r="E13" s="309"/>
      <c r="F13" s="2"/>
      <c r="G13" s="2"/>
      <c r="H13" s="51"/>
      <c r="I13" s="2"/>
      <c r="J13" s="324"/>
      <c r="K13" s="324"/>
      <c r="L13" s="324"/>
      <c r="M13" s="324"/>
      <c r="N13" s="34"/>
    </row>
    <row r="14" spans="1:14" s="119" customFormat="1" ht="17.25" customHeight="1" x14ac:dyDescent="0.35">
      <c r="A14" s="207" t="s">
        <v>470</v>
      </c>
      <c r="B14" s="207">
        <f>'Rahoituksen taso'!B29</f>
        <v>16250000</v>
      </c>
      <c r="C14" s="207" t="s">
        <v>340</v>
      </c>
      <c r="D14" s="2"/>
      <c r="E14" s="309"/>
      <c r="F14" s="2"/>
      <c r="G14" s="2"/>
      <c r="H14" s="51"/>
      <c r="I14" s="2"/>
      <c r="J14" s="324"/>
      <c r="K14" s="324"/>
      <c r="L14" s="324"/>
      <c r="M14" s="324"/>
      <c r="N14" s="34"/>
    </row>
    <row r="15" spans="1:14" s="119" customFormat="1" ht="17.25" customHeight="1" x14ac:dyDescent="0.35">
      <c r="A15" s="207" t="s">
        <v>471</v>
      </c>
      <c r="B15" s="207">
        <f>'Rahoituksen taso'!B30</f>
        <v>37000000</v>
      </c>
      <c r="C15" s="207" t="s">
        <v>338</v>
      </c>
      <c r="D15" s="2"/>
      <c r="E15" s="309"/>
      <c r="F15" s="2"/>
      <c r="G15" s="2"/>
      <c r="H15" s="51"/>
      <c r="I15" s="2"/>
      <c r="J15" s="324"/>
      <c r="K15" s="324"/>
      <c r="L15" s="324"/>
      <c r="M15" s="324"/>
      <c r="N15" s="34"/>
    </row>
    <row r="16" spans="1:14" s="119" customFormat="1" ht="17.25" customHeight="1" x14ac:dyDescent="0.35">
      <c r="A16" s="207" t="s">
        <v>472</v>
      </c>
      <c r="B16" s="207">
        <f>'Rahoituksen taso'!B31</f>
        <v>4000000</v>
      </c>
      <c r="C16" s="207" t="s">
        <v>337</v>
      </c>
      <c r="D16" s="2"/>
      <c r="E16" s="309"/>
      <c r="F16" s="2"/>
      <c r="G16" s="2"/>
      <c r="H16" s="51"/>
      <c r="I16" s="2"/>
      <c r="J16" s="324"/>
      <c r="K16" s="324"/>
      <c r="L16" s="324"/>
      <c r="M16" s="324"/>
      <c r="N16" s="34"/>
    </row>
    <row r="17" spans="1:14" s="119" customFormat="1" ht="17.25" customHeight="1" x14ac:dyDescent="0.35">
      <c r="A17" s="207" t="s">
        <v>473</v>
      </c>
      <c r="B17" s="207">
        <f>'Rahoituksen taso'!B32</f>
        <v>12000000</v>
      </c>
      <c r="C17" s="207" t="s">
        <v>337</v>
      </c>
      <c r="D17" s="2"/>
      <c r="E17" s="309"/>
      <c r="F17" s="2"/>
      <c r="G17" s="2"/>
      <c r="H17" s="51"/>
      <c r="I17" s="2"/>
      <c r="J17" s="324"/>
      <c r="K17" s="324"/>
      <c r="L17" s="324"/>
      <c r="M17" s="324"/>
      <c r="N17" s="34"/>
    </row>
    <row r="18" spans="1:14" s="119" customFormat="1" ht="17.25" customHeight="1" x14ac:dyDescent="0.35">
      <c r="A18" s="207" t="s">
        <v>474</v>
      </c>
      <c r="B18" s="207">
        <f>'Rahoituksen taso'!B33</f>
        <v>4200000</v>
      </c>
      <c r="C18" s="207" t="s">
        <v>337</v>
      </c>
      <c r="D18" s="2"/>
      <c r="E18" s="309"/>
      <c r="F18" s="2"/>
      <c r="G18" s="2"/>
      <c r="H18" s="51"/>
      <c r="I18" s="2"/>
      <c r="J18" s="324"/>
      <c r="K18" s="324"/>
      <c r="L18" s="324"/>
      <c r="M18" s="324"/>
      <c r="N18" s="34"/>
    </row>
    <row r="19" spans="1:14" s="119" customFormat="1" ht="17.25" customHeight="1" x14ac:dyDescent="0.35">
      <c r="A19" s="207" t="s">
        <v>475</v>
      </c>
      <c r="B19" s="207">
        <f>'Rahoituksen taso'!B34</f>
        <v>8600000</v>
      </c>
      <c r="C19" s="207" t="s">
        <v>337</v>
      </c>
      <c r="D19" s="2"/>
      <c r="E19" s="309"/>
      <c r="F19" s="2"/>
      <c r="G19" s="2"/>
      <c r="H19" s="51"/>
      <c r="I19" s="2"/>
      <c r="J19" s="324"/>
      <c r="K19" s="324"/>
      <c r="L19" s="324"/>
      <c r="M19" s="324"/>
      <c r="N19" s="34"/>
    </row>
    <row r="20" spans="1:14" s="119" customFormat="1" ht="17.25" customHeight="1" x14ac:dyDescent="0.35">
      <c r="A20" s="207" t="s">
        <v>476</v>
      </c>
      <c r="B20" s="207">
        <f>'Rahoituksen taso'!B35</f>
        <v>0</v>
      </c>
      <c r="C20" s="207" t="s">
        <v>337</v>
      </c>
      <c r="D20" s="2"/>
      <c r="E20" s="309"/>
      <c r="F20" s="2"/>
      <c r="G20" s="2"/>
      <c r="H20" s="51"/>
      <c r="I20" s="2"/>
      <c r="J20" s="324"/>
      <c r="K20" s="324"/>
      <c r="L20" s="324"/>
      <c r="M20" s="324"/>
      <c r="N20" s="34"/>
    </row>
    <row r="21" spans="1:14" s="119" customFormat="1" ht="17.25" customHeight="1" x14ac:dyDescent="0.35">
      <c r="A21" s="207" t="s">
        <v>479</v>
      </c>
      <c r="B21" s="207">
        <f>'Rahoituksen taso'!B36</f>
        <v>-332000</v>
      </c>
      <c r="C21" s="207" t="s">
        <v>337</v>
      </c>
      <c r="D21" s="2"/>
      <c r="E21" s="309"/>
      <c r="F21" s="2"/>
      <c r="G21" s="2"/>
      <c r="H21" s="51"/>
      <c r="I21" s="2"/>
      <c r="J21" s="324"/>
      <c r="K21" s="324"/>
      <c r="L21" s="324"/>
      <c r="M21" s="324"/>
      <c r="N21" s="34"/>
    </row>
    <row r="22" spans="1:14" s="119" customFormat="1" ht="17.25" customHeight="1" x14ac:dyDescent="0.35">
      <c r="A22" s="207" t="s">
        <v>477</v>
      </c>
      <c r="B22" s="207">
        <f>'Rahoituksen taso'!B37</f>
        <v>600000</v>
      </c>
      <c r="C22" s="207" t="s">
        <v>337</v>
      </c>
      <c r="D22" s="2"/>
      <c r="E22" s="309"/>
      <c r="F22" s="2"/>
      <c r="G22" s="2"/>
      <c r="H22" s="51"/>
      <c r="I22" s="2"/>
      <c r="J22" s="324"/>
      <c r="K22" s="324"/>
      <c r="L22" s="324"/>
      <c r="M22" s="324"/>
      <c r="N22" s="34"/>
    </row>
    <row r="23" spans="1:14" s="119" customFormat="1" ht="17.25" customHeight="1" x14ac:dyDescent="0.35">
      <c r="A23" s="325" t="s">
        <v>485</v>
      </c>
      <c r="B23" s="325">
        <f>A10+SUM(B12:B22)</f>
        <v>22579316313.943359</v>
      </c>
      <c r="C23" s="207"/>
      <c r="D23" s="2"/>
      <c r="E23" s="309"/>
      <c r="F23" s="2"/>
      <c r="G23" s="2"/>
      <c r="H23" s="51"/>
      <c r="I23" s="2"/>
      <c r="J23" s="324"/>
      <c r="K23" s="324"/>
      <c r="L23" s="324"/>
      <c r="M23" s="324"/>
      <c r="N23" s="34"/>
    </row>
    <row r="24" spans="1:14" s="119" customFormat="1" ht="34.5" customHeight="1" x14ac:dyDescent="0.35">
      <c r="A24" s="207"/>
      <c r="B24" s="325"/>
      <c r="C24" s="325"/>
      <c r="D24" s="2"/>
      <c r="E24" s="309"/>
      <c r="F24" s="2"/>
      <c r="G24" s="2"/>
      <c r="H24" s="51"/>
      <c r="I24" s="2"/>
      <c r="J24" s="324"/>
      <c r="K24" s="324"/>
      <c r="L24" s="324"/>
      <c r="M24" s="324"/>
      <c r="N24" s="34"/>
    </row>
    <row r="25" spans="1:14" s="119" customFormat="1" ht="15.5" x14ac:dyDescent="0.35">
      <c r="A25" s="327" t="s">
        <v>308</v>
      </c>
      <c r="B25" s="320"/>
      <c r="C25" s="320"/>
      <c r="D25" s="320"/>
      <c r="E25" s="320"/>
      <c r="F25" s="320"/>
      <c r="G25" s="320"/>
      <c r="H25" s="320"/>
      <c r="I25" s="320"/>
      <c r="J25" s="320"/>
      <c r="K25" s="320"/>
      <c r="L25" s="320"/>
      <c r="M25" s="382"/>
      <c r="N25" s="34"/>
    </row>
    <row r="26" spans="1:14" s="119" customFormat="1" ht="28.5" x14ac:dyDescent="0.35">
      <c r="A26" s="328" t="s">
        <v>328</v>
      </c>
      <c r="B26" s="328" t="s">
        <v>296</v>
      </c>
      <c r="C26" s="328" t="s">
        <v>309</v>
      </c>
      <c r="D26" s="329" t="s">
        <v>297</v>
      </c>
      <c r="E26" s="329" t="s">
        <v>298</v>
      </c>
      <c r="F26" s="329" t="s">
        <v>299</v>
      </c>
      <c r="G26" s="330" t="s">
        <v>300</v>
      </c>
      <c r="H26" s="328" t="s">
        <v>301</v>
      </c>
      <c r="I26" s="328" t="s">
        <v>16</v>
      </c>
      <c r="J26" s="328" t="s">
        <v>302</v>
      </c>
      <c r="K26" s="328" t="s">
        <v>303</v>
      </c>
      <c r="L26" s="331" t="s">
        <v>304</v>
      </c>
      <c r="M26" s="328" t="s">
        <v>6</v>
      </c>
      <c r="N26" s="34"/>
    </row>
    <row r="27" spans="1:14" s="119" customFormat="1" ht="15.5" x14ac:dyDescent="0.35">
      <c r="A27" s="332" t="s">
        <v>310</v>
      </c>
      <c r="B27" s="333">
        <v>0.13424</v>
      </c>
      <c r="C27" s="334">
        <v>0.8145</v>
      </c>
      <c r="D27" s="334">
        <v>0.47940990742583411</v>
      </c>
      <c r="E27" s="334">
        <v>0.16082847262643599</v>
      </c>
      <c r="F27" s="334">
        <v>0.17426161994773004</v>
      </c>
      <c r="G27" s="333">
        <v>0.02</v>
      </c>
      <c r="H27" s="333">
        <v>5.0000000000000001E-3</v>
      </c>
      <c r="I27" s="333">
        <v>1.4999999999999999E-2</v>
      </c>
      <c r="J27" s="333">
        <v>1.1299999999999999E-3</v>
      </c>
      <c r="K27" s="333">
        <v>0.01</v>
      </c>
      <c r="L27" s="333">
        <v>1.2999999999996348E-4</v>
      </c>
      <c r="M27" s="335">
        <v>1</v>
      </c>
      <c r="N27" s="34"/>
    </row>
    <row r="28" spans="1:14" s="119" customFormat="1" ht="15.5" x14ac:dyDescent="0.35">
      <c r="A28" s="336"/>
      <c r="B28" s="337"/>
      <c r="C28" s="338" t="s">
        <v>311</v>
      </c>
      <c r="D28" s="339">
        <v>0.58859411593104249</v>
      </c>
      <c r="E28" s="339">
        <v>0.19745668830747204</v>
      </c>
      <c r="F28" s="339">
        <v>0.21394919576148561</v>
      </c>
      <c r="G28" s="337"/>
      <c r="H28" s="337"/>
      <c r="I28" s="337"/>
      <c r="J28" s="337"/>
      <c r="K28" s="337"/>
      <c r="L28" s="340"/>
      <c r="M28" s="341"/>
      <c r="N28" s="34"/>
    </row>
    <row r="29" spans="1:14" s="119" customFormat="1" ht="15.5" x14ac:dyDescent="0.35">
      <c r="A29" s="342" t="s">
        <v>312</v>
      </c>
      <c r="B29" s="343">
        <f>B27*A10</f>
        <v>2997283645.6637564</v>
      </c>
      <c r="C29" s="343">
        <f>C27*A10</f>
        <v>18185991726.706867</v>
      </c>
      <c r="D29" s="343">
        <f>D28*C27*A10+B12+B14</f>
        <v>10791417722.710281</v>
      </c>
      <c r="E29" s="343">
        <f>E28*C27*A10+B13+B15</f>
        <v>3726145699.9426231</v>
      </c>
      <c r="F29" s="343">
        <f>F28*C27*A10+SUM(B16:B22)</f>
        <v>3919946304.0539651</v>
      </c>
      <c r="G29" s="343">
        <f>G27*A10</f>
        <v>446555966.27886719</v>
      </c>
      <c r="H29" s="343">
        <f>H27*A10</f>
        <v>111638991.5697168</v>
      </c>
      <c r="I29" s="343">
        <f>I27*A10</f>
        <v>334916974.70915037</v>
      </c>
      <c r="J29" s="343">
        <f>J27*A10</f>
        <v>25230412.094755996</v>
      </c>
      <c r="K29" s="343">
        <f>K27*A10</f>
        <v>223277983.13943359</v>
      </c>
      <c r="L29" s="343">
        <f>L27*A10</f>
        <v>2902613.7808118211</v>
      </c>
      <c r="M29" s="344">
        <f>B29+SUM(D29:L29)</f>
        <v>22579316313.943367</v>
      </c>
      <c r="N29" s="34"/>
    </row>
    <row r="30" spans="1:14" s="119" customFormat="1" ht="15.5" x14ac:dyDescent="0.35">
      <c r="A30" s="345" t="s">
        <v>313</v>
      </c>
      <c r="B30" s="346">
        <f>B29/B10</f>
        <v>543.19311246001087</v>
      </c>
      <c r="C30" s="36"/>
      <c r="D30" s="346">
        <f>D29/B10</f>
        <v>1955.7120625322077</v>
      </c>
      <c r="E30" s="346">
        <f>E29/B10</f>
        <v>675.28366331278437</v>
      </c>
      <c r="F30" s="346">
        <f>F29/B10</f>
        <v>710.40584919471405</v>
      </c>
      <c r="G30" s="346">
        <f>G29/G56</f>
        <v>981.01262586004623</v>
      </c>
      <c r="H30" s="346">
        <f>H29/H56</f>
        <v>443.13144646061954</v>
      </c>
      <c r="I30" s="346">
        <f>I29/B10</f>
        <v>60.696489026371893</v>
      </c>
      <c r="J30" s="346">
        <f>J29/J56</f>
        <v>729.58221313851129</v>
      </c>
      <c r="K30" s="346">
        <f>K29/B10</f>
        <v>40.464326017581264</v>
      </c>
      <c r="L30" s="346">
        <f>L29/L56</f>
        <v>1872.6540521366587</v>
      </c>
      <c r="M30" s="343"/>
      <c r="N30" s="34"/>
    </row>
    <row r="31" spans="1:14" s="119" customFormat="1" ht="15.5" x14ac:dyDescent="0.35">
      <c r="A31" s="2"/>
      <c r="B31" s="2"/>
      <c r="C31" s="2"/>
      <c r="D31" s="2"/>
      <c r="E31" s="2"/>
      <c r="F31" s="2"/>
      <c r="G31" s="17"/>
      <c r="H31" s="2"/>
      <c r="I31" s="2"/>
      <c r="J31" s="2"/>
      <c r="K31" s="2"/>
      <c r="L31" s="2"/>
      <c r="M31" s="348"/>
      <c r="N31" s="34"/>
    </row>
    <row r="32" spans="1:14" s="119" customFormat="1" ht="15.5" x14ac:dyDescent="0.35">
      <c r="A32" s="4" t="s">
        <v>314</v>
      </c>
      <c r="B32" s="320"/>
      <c r="C32" s="320"/>
      <c r="D32" s="320"/>
      <c r="E32" s="320"/>
      <c r="F32" s="320"/>
      <c r="G32" s="4"/>
      <c r="H32" s="349"/>
      <c r="I32" s="349"/>
      <c r="J32" s="349"/>
      <c r="K32" s="349"/>
      <c r="L32" s="349"/>
      <c r="M32" s="348"/>
      <c r="N32" s="34"/>
    </row>
    <row r="33" spans="1:14" s="119" customFormat="1" ht="42.5" x14ac:dyDescent="0.35">
      <c r="A33" s="350" t="s">
        <v>9</v>
      </c>
      <c r="B33" s="351" t="s">
        <v>10</v>
      </c>
      <c r="C33" s="352" t="s">
        <v>42</v>
      </c>
      <c r="D33" s="353" t="s">
        <v>315</v>
      </c>
      <c r="E33" s="353" t="s">
        <v>316</v>
      </c>
      <c r="F33" s="353" t="s">
        <v>317</v>
      </c>
      <c r="G33" s="353" t="s">
        <v>14</v>
      </c>
      <c r="H33" s="354" t="s">
        <v>12</v>
      </c>
      <c r="I33" s="352" t="s">
        <v>44</v>
      </c>
      <c r="J33" s="354" t="s">
        <v>318</v>
      </c>
      <c r="K33" s="355" t="s">
        <v>319</v>
      </c>
      <c r="L33" s="354" t="s">
        <v>320</v>
      </c>
      <c r="M33" s="356"/>
      <c r="N33" s="34"/>
    </row>
    <row r="34" spans="1:14" s="119" customFormat="1" ht="15.5" x14ac:dyDescent="0.35">
      <c r="A34" s="357">
        <v>31</v>
      </c>
      <c r="B34" s="358" t="s">
        <v>19</v>
      </c>
      <c r="C34" s="200">
        <f>Määräytymistekijät!C5</f>
        <v>658457</v>
      </c>
      <c r="D34" s="359">
        <f>'TH, VH ja SH tarvekertoimet'!O6</f>
        <v>0.89249276468261185</v>
      </c>
      <c r="E34" s="359">
        <f>'TH, VH ja SH tarvekertoimet'!P6</f>
        <v>0.74570554934364197</v>
      </c>
      <c r="F34" s="359">
        <f>'TH, VH ja SH tarvekertoimet'!Q6</f>
        <v>0.81151891156090639</v>
      </c>
      <c r="G34" s="200">
        <f>Määräytymistekijät!F5</f>
        <v>114117</v>
      </c>
      <c r="H34" s="200">
        <f>Määräytymistekijät!D5</f>
        <v>36856</v>
      </c>
      <c r="I34" s="360">
        <f>Määräytymistekijät!I5</f>
        <v>5.9357071279015064E-3</v>
      </c>
      <c r="J34" s="200">
        <f>Määräytymistekijät!J5</f>
        <v>0</v>
      </c>
      <c r="K34" s="360"/>
      <c r="L34" s="200">
        <f>Määräytymistekijät!E5</f>
        <v>0</v>
      </c>
      <c r="M34" s="361"/>
      <c r="N34" s="34"/>
    </row>
    <row r="35" spans="1:14" s="119" customFormat="1" ht="15.5" x14ac:dyDescent="0.35">
      <c r="A35" s="362">
        <v>32</v>
      </c>
      <c r="B35" s="363" t="s">
        <v>20</v>
      </c>
      <c r="C35" s="200">
        <f>Määräytymistekijät!C6</f>
        <v>276438</v>
      </c>
      <c r="D35" s="359">
        <f>'TH, VH ja SH tarvekertoimet'!O7</f>
        <v>0.88088987081634496</v>
      </c>
      <c r="E35" s="359">
        <f>'TH, VH ja SH tarvekertoimet'!P7</f>
        <v>0.56091798997840436</v>
      </c>
      <c r="F35" s="359">
        <f>'TH, VH ja SH tarvekertoimet'!Q7</f>
        <v>0.82656579834179233</v>
      </c>
      <c r="G35" s="200">
        <f>Määräytymistekijät!F6</f>
        <v>59996</v>
      </c>
      <c r="H35" s="200">
        <f>Määräytymistekijät!D6</f>
        <v>5996</v>
      </c>
      <c r="I35" s="360">
        <f>Määräytymistekijät!I6</f>
        <v>1.7757072782572946E-2</v>
      </c>
      <c r="J35" s="200">
        <f>Määräytymistekijät!J6</f>
        <v>0</v>
      </c>
      <c r="K35" s="364"/>
      <c r="L35" s="200">
        <f>Määräytymistekijät!E6</f>
        <v>0</v>
      </c>
      <c r="M35" s="361"/>
      <c r="N35" s="34"/>
    </row>
    <row r="36" spans="1:14" s="119" customFormat="1" ht="15.5" x14ac:dyDescent="0.35">
      <c r="A36" s="362">
        <v>33</v>
      </c>
      <c r="B36" s="363" t="s">
        <v>21</v>
      </c>
      <c r="C36" s="200">
        <f>Määräytymistekijät!C7</f>
        <v>478919</v>
      </c>
      <c r="D36" s="359">
        <f>'TH, VH ja SH tarvekertoimet'!O8</f>
        <v>0.85148090057967962</v>
      </c>
      <c r="E36" s="359">
        <f>'TH, VH ja SH tarvekertoimet'!P8</f>
        <v>0.61337888504659788</v>
      </c>
      <c r="F36" s="359">
        <f>'TH, VH ja SH tarvekertoimet'!Q8</f>
        <v>0.75306073392696049</v>
      </c>
      <c r="G36" s="200">
        <f>Määräytymistekijät!F7</f>
        <v>71924</v>
      </c>
      <c r="H36" s="200">
        <f>Määräytymistekijät!D7</f>
        <v>57247</v>
      </c>
      <c r="I36" s="360">
        <f>Määräytymistekijät!I7</f>
        <v>0.16174186945653848</v>
      </c>
      <c r="J36" s="200">
        <f>Määräytymistekijät!J7</f>
        <v>0</v>
      </c>
      <c r="K36" s="364"/>
      <c r="L36" s="200">
        <f>Määräytymistekijät!E7</f>
        <v>0</v>
      </c>
      <c r="M36" s="361"/>
      <c r="N36" s="34"/>
    </row>
    <row r="37" spans="1:14" s="119" customFormat="1" ht="15.5" x14ac:dyDescent="0.35">
      <c r="A37" s="362">
        <v>34</v>
      </c>
      <c r="B37" s="363" t="s">
        <v>22</v>
      </c>
      <c r="C37" s="200">
        <f>Määräytymistekijät!C8</f>
        <v>99073</v>
      </c>
      <c r="D37" s="359">
        <f>'TH, VH ja SH tarvekertoimet'!O9</f>
        <v>0.96956296031902967</v>
      </c>
      <c r="E37" s="359">
        <f>'TH, VH ja SH tarvekertoimet'!P9</f>
        <v>0.90651108798330582</v>
      </c>
      <c r="F37" s="359">
        <f>'TH, VH ja SH tarvekertoimet'!Q9</f>
        <v>0.85586128379953974</v>
      </c>
      <c r="G37" s="200">
        <f>Määräytymistekijät!F8</f>
        <v>6352</v>
      </c>
      <c r="H37" s="200">
        <f>Määräytymistekijät!D8</f>
        <v>27912</v>
      </c>
      <c r="I37" s="360">
        <f>Määräytymistekijät!I8</f>
        <v>0.49763927639286376</v>
      </c>
      <c r="J37" s="200">
        <f>Määräytymistekijät!J8</f>
        <v>0</v>
      </c>
      <c r="K37" s="364"/>
      <c r="L37" s="200">
        <f>Määräytymistekijät!E8</f>
        <v>0</v>
      </c>
      <c r="M37" s="361"/>
      <c r="N37" s="34"/>
    </row>
    <row r="38" spans="1:14" s="119" customFormat="1" ht="15.5" x14ac:dyDescent="0.35">
      <c r="A38" s="362">
        <v>35</v>
      </c>
      <c r="B38" s="363" t="s">
        <v>23</v>
      </c>
      <c r="C38" s="200">
        <f>Määräytymistekijät!C9</f>
        <v>201854</v>
      </c>
      <c r="D38" s="359">
        <f>'TH, VH ja SH tarvekertoimet'!O10</f>
        <v>0.92190082551851771</v>
      </c>
      <c r="E38" s="359">
        <f>'TH, VH ja SH tarvekertoimet'!P10</f>
        <v>0.73361328946769333</v>
      </c>
      <c r="F38" s="359">
        <f>'TH, VH ja SH tarvekertoimet'!Q10</f>
        <v>0.85212287548694376</v>
      </c>
      <c r="G38" s="200">
        <f>Määräytymistekijät!F9</f>
        <v>12942</v>
      </c>
      <c r="H38" s="200">
        <f>Määräytymistekijät!D9</f>
        <v>0</v>
      </c>
      <c r="I38" s="360">
        <f>Määräytymistekijät!I9</f>
        <v>0.1508794449193501</v>
      </c>
      <c r="J38" s="200">
        <f>Määräytymistekijät!J9</f>
        <v>0</v>
      </c>
      <c r="K38" s="364"/>
      <c r="L38" s="200">
        <f>Määräytymistekijät!E9</f>
        <v>0</v>
      </c>
      <c r="M38" s="361"/>
      <c r="N38" s="34"/>
    </row>
    <row r="39" spans="1:14" s="119" customFormat="1" ht="15.5" x14ac:dyDescent="0.35">
      <c r="A39" s="40">
        <v>2</v>
      </c>
      <c r="B39" s="363" t="s">
        <v>24</v>
      </c>
      <c r="C39" s="200">
        <f>Määräytymistekijät!C10</f>
        <v>483477</v>
      </c>
      <c r="D39" s="359">
        <f>'TH, VH ja SH tarvekertoimet'!O11</f>
        <v>1.0140639086889345</v>
      </c>
      <c r="E39" s="359">
        <f>'TH, VH ja SH tarvekertoimet'!P11</f>
        <v>1.0764364544379579</v>
      </c>
      <c r="F39" s="359">
        <f>'TH, VH ja SH tarvekertoimet'!Q11</f>
        <v>1.0096425083784406</v>
      </c>
      <c r="G39" s="200">
        <f>Määräytymistekijät!F10</f>
        <v>40079</v>
      </c>
      <c r="H39" s="200">
        <f>Määräytymistekijät!D10</f>
        <v>27459</v>
      </c>
      <c r="I39" s="360">
        <f>Määräytymistekijät!I10</f>
        <v>0.40262105450733626</v>
      </c>
      <c r="J39" s="200">
        <f>Määräytymistekijät!J10</f>
        <v>22390</v>
      </c>
      <c r="K39" s="364"/>
      <c r="L39" s="200">
        <f>Määräytymistekijät!E10</f>
        <v>0</v>
      </c>
      <c r="M39" s="361"/>
      <c r="N39" s="34"/>
    </row>
    <row r="40" spans="1:14" s="119" customFormat="1" ht="15.5" x14ac:dyDescent="0.35">
      <c r="A40" s="40">
        <v>4</v>
      </c>
      <c r="B40" s="363" t="s">
        <v>25</v>
      </c>
      <c r="C40" s="200">
        <f>Määräytymistekijät!C11</f>
        <v>214281</v>
      </c>
      <c r="D40" s="359">
        <f>'TH, VH ja SH tarvekertoimet'!O12</f>
        <v>1.0519620993618732</v>
      </c>
      <c r="E40" s="359">
        <f>'TH, VH ja SH tarvekertoimet'!P12</f>
        <v>1.1694577850051837</v>
      </c>
      <c r="F40" s="359">
        <f>'TH, VH ja SH tarvekertoimet'!Q12</f>
        <v>1.1067496579855403</v>
      </c>
      <c r="G40" s="200">
        <f>Määräytymistekijät!F11</f>
        <v>9160</v>
      </c>
      <c r="H40" s="200">
        <f>Määräytymistekijät!D11</f>
        <v>0</v>
      </c>
      <c r="I40" s="360">
        <f>Määräytymistekijät!I11</f>
        <v>0.66615086035063786</v>
      </c>
      <c r="J40" s="200">
        <f>Määräytymistekijät!J11</f>
        <v>0</v>
      </c>
      <c r="K40" s="364"/>
      <c r="L40" s="200">
        <f>Määräytymistekijät!E11</f>
        <v>0</v>
      </c>
      <c r="M40" s="361"/>
      <c r="N40" s="34"/>
    </row>
    <row r="41" spans="1:14" s="119" customFormat="1" ht="15.5" x14ac:dyDescent="0.35">
      <c r="A41" s="40">
        <v>5</v>
      </c>
      <c r="B41" s="363" t="s">
        <v>26</v>
      </c>
      <c r="C41" s="200">
        <f>Määräytymistekijät!C12</f>
        <v>170213</v>
      </c>
      <c r="D41" s="359">
        <f>'TH, VH ja SH tarvekertoimet'!O13</f>
        <v>1.0505649875296361</v>
      </c>
      <c r="E41" s="359">
        <f>'TH, VH ja SH tarvekertoimet'!P13</f>
        <v>1.1063885327370562</v>
      </c>
      <c r="F41" s="359">
        <f>'TH, VH ja SH tarvekertoimet'!Q13</f>
        <v>1.0185168536643392</v>
      </c>
      <c r="G41" s="200">
        <f>Määräytymistekijät!F12</f>
        <v>7790</v>
      </c>
      <c r="H41" s="200">
        <f>Määräytymistekijät!D12</f>
        <v>0</v>
      </c>
      <c r="I41" s="360">
        <f>Määräytymistekijät!I12</f>
        <v>0.55737544425241126</v>
      </c>
      <c r="J41" s="200">
        <f>Määräytymistekijät!J12</f>
        <v>0</v>
      </c>
      <c r="K41" s="364"/>
      <c r="L41" s="200">
        <f>Määräytymistekijät!E12</f>
        <v>0</v>
      </c>
      <c r="M41" s="361"/>
      <c r="N41" s="34"/>
    </row>
    <row r="42" spans="1:14" s="119" customFormat="1" ht="15.5" x14ac:dyDescent="0.35">
      <c r="A42" s="40">
        <v>6</v>
      </c>
      <c r="B42" s="363" t="s">
        <v>27</v>
      </c>
      <c r="C42" s="200">
        <f>Määräytymistekijät!C13</f>
        <v>527478</v>
      </c>
      <c r="D42" s="359">
        <f>'TH, VH ja SH tarvekertoimet'!O14</f>
        <v>1.003733825594139</v>
      </c>
      <c r="E42" s="359">
        <f>'TH, VH ja SH tarvekertoimet'!P14</f>
        <v>1.0039971811657775</v>
      </c>
      <c r="F42" s="359">
        <f>'TH, VH ja SH tarvekertoimet'!Q14</f>
        <v>0.94774459276544865</v>
      </c>
      <c r="G42" s="200">
        <f>Määräytymistekijät!F13</f>
        <v>28629</v>
      </c>
      <c r="H42" s="200">
        <f>Määräytymistekijät!D13</f>
        <v>0</v>
      </c>
      <c r="I42" s="360">
        <f>Määräytymistekijät!I13</f>
        <v>0.45834263679081194</v>
      </c>
      <c r="J42" s="200">
        <f>Määräytymistekijät!J13</f>
        <v>0</v>
      </c>
      <c r="K42" s="364"/>
      <c r="L42" s="200">
        <f>Määräytymistekijät!E13</f>
        <v>0</v>
      </c>
      <c r="M42" s="361"/>
      <c r="N42" s="34"/>
    </row>
    <row r="43" spans="1:14" s="119" customFormat="1" ht="15.5" x14ac:dyDescent="0.35">
      <c r="A43" s="40">
        <v>7</v>
      </c>
      <c r="B43" s="363" t="s">
        <v>28</v>
      </c>
      <c r="C43" s="200">
        <f>Määräytymistekijät!C14</f>
        <v>205124</v>
      </c>
      <c r="D43" s="359">
        <f>'TH, VH ja SH tarvekertoimet'!O15</f>
        <v>1.0862763816042165</v>
      </c>
      <c r="E43" s="359">
        <f>'TH, VH ja SH tarvekertoimet'!P15</f>
        <v>1.1619060284189238</v>
      </c>
      <c r="F43" s="359">
        <f>'TH, VH ja SH tarvekertoimet'!Q15</f>
        <v>1.0656346686117426</v>
      </c>
      <c r="G43" s="200">
        <f>Määräytymistekijät!F14</f>
        <v>12014</v>
      </c>
      <c r="H43" s="200">
        <f>Määräytymistekijät!D14</f>
        <v>0</v>
      </c>
      <c r="I43" s="360">
        <f>Määräytymistekijät!I14</f>
        <v>0.50828106335011725</v>
      </c>
      <c r="J43" s="200">
        <f>Määräytymistekijät!J14</f>
        <v>0</v>
      </c>
      <c r="K43" s="364"/>
      <c r="L43" s="200">
        <f>Määräytymistekijät!E14</f>
        <v>0</v>
      </c>
      <c r="M43" s="361"/>
      <c r="N43" s="34"/>
    </row>
    <row r="44" spans="1:14" s="119" customFormat="1" ht="15.5" x14ac:dyDescent="0.35">
      <c r="A44" s="40">
        <v>8</v>
      </c>
      <c r="B44" s="363" t="s">
        <v>29</v>
      </c>
      <c r="C44" s="200">
        <f>Määräytymistekijät!C15</f>
        <v>161391</v>
      </c>
      <c r="D44" s="359">
        <f>'TH, VH ja SH tarvekertoimet'!O16</f>
        <v>1.1094469908901758</v>
      </c>
      <c r="E44" s="359">
        <f>'TH, VH ja SH tarvekertoimet'!P16</f>
        <v>1.3883388110346586</v>
      </c>
      <c r="F44" s="359">
        <f>'TH, VH ja SH tarvekertoimet'!Q16</f>
        <v>1.1443341500352888</v>
      </c>
      <c r="G44" s="200">
        <f>Määräytymistekijät!F15</f>
        <v>10202</v>
      </c>
      <c r="H44" s="200">
        <f>Määräytymistekijät!D15</f>
        <v>1219</v>
      </c>
      <c r="I44" s="360">
        <f>Määräytymistekijät!I15</f>
        <v>0.51542359804305315</v>
      </c>
      <c r="J44" s="200">
        <f>Määräytymistekijät!J15</f>
        <v>0</v>
      </c>
      <c r="K44" s="364"/>
      <c r="L44" s="200">
        <f>Määräytymistekijät!E15</f>
        <v>0</v>
      </c>
      <c r="M44" s="361"/>
      <c r="N44" s="34"/>
    </row>
    <row r="45" spans="1:14" s="119" customFormat="1" ht="15.5" x14ac:dyDescent="0.35">
      <c r="A45" s="40">
        <v>9</v>
      </c>
      <c r="B45" s="363" t="s">
        <v>30</v>
      </c>
      <c r="C45" s="200">
        <f>Määräytymistekijät!C16</f>
        <v>126107</v>
      </c>
      <c r="D45" s="359">
        <f>'TH, VH ja SH tarvekertoimet'!O17</f>
        <v>1.0319914478205563</v>
      </c>
      <c r="E45" s="359">
        <f>'TH, VH ja SH tarvekertoimet'!P17</f>
        <v>1.2106072632223432</v>
      </c>
      <c r="F45" s="359">
        <f>'TH, VH ja SH tarvekertoimet'!Q17</f>
        <v>1.0075134512133235</v>
      </c>
      <c r="G45" s="200">
        <f>Määräytymistekijät!F16</f>
        <v>8565</v>
      </c>
      <c r="H45" s="200">
        <f>Määräytymistekijät!D16</f>
        <v>0</v>
      </c>
      <c r="I45" s="360">
        <f>Määräytymistekijät!I16</f>
        <v>0.77070312937615304</v>
      </c>
      <c r="J45" s="200">
        <f>Määräytymistekijät!J16</f>
        <v>0</v>
      </c>
      <c r="K45" s="364"/>
      <c r="L45" s="200">
        <f>Määräytymistekijät!E16</f>
        <v>0</v>
      </c>
      <c r="M45" s="361"/>
      <c r="N45" s="34"/>
    </row>
    <row r="46" spans="1:14" s="119" customFormat="1" ht="15.5" x14ac:dyDescent="0.35">
      <c r="A46" s="40">
        <v>10</v>
      </c>
      <c r="B46" s="363" t="s">
        <v>31</v>
      </c>
      <c r="C46" s="200">
        <f>Määräytymistekijät!C17</f>
        <v>131688</v>
      </c>
      <c r="D46" s="359">
        <f>'TH, VH ja SH tarvekertoimet'!O18</f>
        <v>1.1402559747263301</v>
      </c>
      <c r="E46" s="359">
        <f>'TH, VH ja SH tarvekertoimet'!P18</f>
        <v>1.4623385428068434</v>
      </c>
      <c r="F46" s="359">
        <f>'TH, VH ja SH tarvekertoimet'!Q18</f>
        <v>1.2346046357678888</v>
      </c>
      <c r="G46" s="200">
        <f>Määräytymistekijät!F17</f>
        <v>4729</v>
      </c>
      <c r="H46" s="200">
        <f>Määräytymistekijät!D17</f>
        <v>0</v>
      </c>
      <c r="I46" s="360">
        <f>Määräytymistekijät!I17</f>
        <v>1.7530686096973174</v>
      </c>
      <c r="J46" s="200">
        <f>Määräytymistekijät!J17</f>
        <v>5797</v>
      </c>
      <c r="K46" s="364"/>
      <c r="L46" s="200">
        <f>Määräytymistekijät!E17</f>
        <v>0</v>
      </c>
      <c r="M46" s="361"/>
      <c r="N46" s="34"/>
    </row>
    <row r="47" spans="1:14" s="119" customFormat="1" ht="15.5" x14ac:dyDescent="0.35">
      <c r="A47" s="40">
        <v>11</v>
      </c>
      <c r="B47" s="363" t="s">
        <v>32</v>
      </c>
      <c r="C47" s="200">
        <f>Määräytymistekijät!C18</f>
        <v>248363</v>
      </c>
      <c r="D47" s="359">
        <f>'TH, VH ja SH tarvekertoimet'!O19</f>
        <v>1.1351751024368983</v>
      </c>
      <c r="E47" s="359">
        <f>'TH, VH ja SH tarvekertoimet'!P19</f>
        <v>1.2681726174866563</v>
      </c>
      <c r="F47" s="359">
        <f>'TH, VH ja SH tarvekertoimet'!Q19</f>
        <v>1.2108902908015271</v>
      </c>
      <c r="G47" s="200">
        <f>Määräytymistekijät!F18</f>
        <v>8531</v>
      </c>
      <c r="H47" s="200">
        <f>Määräytymistekijät!D18</f>
        <v>0</v>
      </c>
      <c r="I47" s="360">
        <f>Määräytymistekijät!I18</f>
        <v>1.2743136387902336</v>
      </c>
      <c r="J47" s="200">
        <f>Määräytymistekijät!J18</f>
        <v>0</v>
      </c>
      <c r="K47" s="364"/>
      <c r="L47" s="200">
        <f>Määräytymistekijät!E18</f>
        <v>0</v>
      </c>
      <c r="M47" s="361"/>
      <c r="N47" s="34"/>
    </row>
    <row r="48" spans="1:14" s="119" customFormat="1" ht="15.5" x14ac:dyDescent="0.35">
      <c r="A48" s="40">
        <v>12</v>
      </c>
      <c r="B48" s="363" t="s">
        <v>33</v>
      </c>
      <c r="C48" s="200">
        <f>Määräytymistekijät!C19</f>
        <v>163281</v>
      </c>
      <c r="D48" s="359">
        <f>'TH, VH ja SH tarvekertoimet'!O20</f>
        <v>1.1937050440491312</v>
      </c>
      <c r="E48" s="359">
        <f>'TH, VH ja SH tarvekertoimet'!P20</f>
        <v>1.3504344525316425</v>
      </c>
      <c r="F48" s="359">
        <f>'TH, VH ja SH tarvekertoimet'!Q20</f>
        <v>1.2904685770951136</v>
      </c>
      <c r="G48" s="200">
        <f>Määräytymistekijät!F19</f>
        <v>7114</v>
      </c>
      <c r="H48" s="200">
        <f>Määräytymistekijät!D19</f>
        <v>0</v>
      </c>
      <c r="I48" s="360">
        <f>Määräytymistekijät!I19</f>
        <v>2.1001968332890986</v>
      </c>
      <c r="J48" s="200">
        <f>Määräytymistekijät!J19</f>
        <v>0</v>
      </c>
      <c r="K48" s="364"/>
      <c r="L48" s="200">
        <f>Määräytymistekijät!E19</f>
        <v>0</v>
      </c>
      <c r="M48" s="361"/>
      <c r="N48" s="34"/>
    </row>
    <row r="49" spans="1:14" s="119" customFormat="1" ht="15.5" x14ac:dyDescent="0.35">
      <c r="A49" s="40">
        <v>13</v>
      </c>
      <c r="B49" s="363" t="s">
        <v>34</v>
      </c>
      <c r="C49" s="200">
        <f>Määräytymistekijät!C20</f>
        <v>272683</v>
      </c>
      <c r="D49" s="359">
        <f>'TH, VH ja SH tarvekertoimet'!O21</f>
        <v>0.99224463714554056</v>
      </c>
      <c r="E49" s="359">
        <f>'TH, VH ja SH tarvekertoimet'!P21</f>
        <v>1.0273859892284145</v>
      </c>
      <c r="F49" s="359">
        <f>'TH, VH ja SH tarvekertoimet'!Q21</f>
        <v>1.0442952878750809</v>
      </c>
      <c r="G49" s="200">
        <f>Määräytymistekijät!F20</f>
        <v>10289</v>
      </c>
      <c r="H49" s="200">
        <f>Määräytymistekijät!D20</f>
        <v>0</v>
      </c>
      <c r="I49" s="360">
        <f>Määräytymistekijät!I20</f>
        <v>1.0735258621061561</v>
      </c>
      <c r="J49" s="200">
        <f>Määräytymistekijät!J20</f>
        <v>0</v>
      </c>
      <c r="K49" s="364"/>
      <c r="L49" s="200">
        <f>Määräytymistekijät!E20</f>
        <v>0</v>
      </c>
      <c r="M49" s="361"/>
      <c r="N49" s="34"/>
    </row>
    <row r="50" spans="1:14" s="119" customFormat="1" ht="15.5" x14ac:dyDescent="0.35">
      <c r="A50" s="40">
        <v>14</v>
      </c>
      <c r="B50" s="363" t="s">
        <v>35</v>
      </c>
      <c r="C50" s="200">
        <f>Määräytymistekijät!C21</f>
        <v>191762</v>
      </c>
      <c r="D50" s="359">
        <f>'TH, VH ja SH tarvekertoimet'!O22</f>
        <v>1.0959247156358809</v>
      </c>
      <c r="E50" s="359">
        <f>'TH, VH ja SH tarvekertoimet'!P22</f>
        <v>1.2923096771697227</v>
      </c>
      <c r="F50" s="359">
        <f>'TH, VH ja SH tarvekertoimet'!Q22</f>
        <v>1.1031621057783849</v>
      </c>
      <c r="G50" s="200">
        <f>Määräytymistekijät!F21</f>
        <v>4900</v>
      </c>
      <c r="H50" s="200">
        <f>Määräytymistekijät!D21</f>
        <v>0</v>
      </c>
      <c r="I50" s="360">
        <f>Määräytymistekijät!I21</f>
        <v>1.3130131500966165</v>
      </c>
      <c r="J50" s="200">
        <f>Määräytymistekijät!J21</f>
        <v>0</v>
      </c>
      <c r="K50" s="364"/>
      <c r="L50" s="200">
        <f>Määräytymistekijät!E21</f>
        <v>0</v>
      </c>
      <c r="M50" s="361"/>
      <c r="N50" s="34"/>
    </row>
    <row r="51" spans="1:14" s="119" customFormat="1" ht="15.5" x14ac:dyDescent="0.35">
      <c r="A51" s="40">
        <v>15</v>
      </c>
      <c r="B51" s="363" t="s">
        <v>36</v>
      </c>
      <c r="C51" s="200">
        <f>Määräytymistekijät!C22</f>
        <v>176041</v>
      </c>
      <c r="D51" s="359">
        <f>'TH, VH ja SH tarvekertoimet'!O23</f>
        <v>0.96604315229448734</v>
      </c>
      <c r="E51" s="359">
        <f>'TH, VH ja SH tarvekertoimet'!P23</f>
        <v>0.99456728158003038</v>
      </c>
      <c r="F51" s="359">
        <f>'TH, VH ja SH tarvekertoimet'!Q23</f>
        <v>0.86289518537527021</v>
      </c>
      <c r="G51" s="200">
        <f>Määräytymistekijät!F22</f>
        <v>13755</v>
      </c>
      <c r="H51" s="200">
        <f>Määräytymistekijät!D22</f>
        <v>89161</v>
      </c>
      <c r="I51" s="360">
        <f>Määräytymistekijät!I22</f>
        <v>0.76718716443676538</v>
      </c>
      <c r="J51" s="200">
        <f>Määräytymistekijät!J22</f>
        <v>5459</v>
      </c>
      <c r="K51" s="364"/>
      <c r="L51" s="200">
        <f>Määräytymistekijät!E22</f>
        <v>0</v>
      </c>
      <c r="M51" s="361"/>
      <c r="N51" s="34"/>
    </row>
    <row r="52" spans="1:14" s="119" customFormat="1" ht="15.5" x14ac:dyDescent="0.35">
      <c r="A52" s="40">
        <v>16</v>
      </c>
      <c r="B52" s="363" t="s">
        <v>37</v>
      </c>
      <c r="C52" s="200">
        <f>Määräytymistekijät!C23</f>
        <v>67915</v>
      </c>
      <c r="D52" s="359">
        <f>'TH, VH ja SH tarvekertoimet'!O24</f>
        <v>1.1352481825962284</v>
      </c>
      <c r="E52" s="359">
        <f>'TH, VH ja SH tarvekertoimet'!P24</f>
        <v>1.2321658448371988</v>
      </c>
      <c r="F52" s="359">
        <f>'TH, VH ja SH tarvekertoimet'!Q24</f>
        <v>1.1563661781757053</v>
      </c>
      <c r="G52" s="200">
        <f>Määräytymistekijät!F23</f>
        <v>2261</v>
      </c>
      <c r="H52" s="200">
        <f>Määräytymistekijät!D23</f>
        <v>6082</v>
      </c>
      <c r="I52" s="360">
        <f>Määräytymistekijät!I23</f>
        <v>1.3487510120450246</v>
      </c>
      <c r="J52" s="200">
        <f>Määräytymistekijät!J23</f>
        <v>0</v>
      </c>
      <c r="K52" s="364"/>
      <c r="L52" s="200">
        <f>Määräytymistekijät!E23</f>
        <v>0</v>
      </c>
      <c r="M52" s="361"/>
      <c r="N52" s="34"/>
    </row>
    <row r="53" spans="1:14" s="119" customFormat="1" ht="15.5" x14ac:dyDescent="0.35">
      <c r="A53" s="40">
        <v>17</v>
      </c>
      <c r="B53" s="363" t="s">
        <v>38</v>
      </c>
      <c r="C53" s="200">
        <f>Määräytymistekijät!C24</f>
        <v>415603</v>
      </c>
      <c r="D53" s="359">
        <f>'TH, VH ja SH tarvekertoimet'!O25</f>
        <v>0.98367306980145097</v>
      </c>
      <c r="E53" s="359">
        <f>'TH, VH ja SH tarvekertoimet'!P25</f>
        <v>0.97881876072183238</v>
      </c>
      <c r="F53" s="359">
        <f>'TH, VH ja SH tarvekertoimet'!Q25</f>
        <v>1.1585869092047385</v>
      </c>
      <c r="G53" s="200">
        <f>Määräytymistekijät!F24</f>
        <v>13915</v>
      </c>
      <c r="H53" s="200">
        <f>Määräytymistekijät!D24</f>
        <v>0</v>
      </c>
      <c r="I53" s="360">
        <f>Määräytymistekijät!I24</f>
        <v>1.6170480020978113</v>
      </c>
      <c r="J53" s="200">
        <f>Määräytymistekijät!J24</f>
        <v>936</v>
      </c>
      <c r="K53" s="364"/>
      <c r="L53" s="200">
        <f>Määräytymistekijät!E24</f>
        <v>0</v>
      </c>
      <c r="M53" s="361"/>
      <c r="N53" s="34"/>
    </row>
    <row r="54" spans="1:14" s="119" customFormat="1" ht="15.5" x14ac:dyDescent="0.35">
      <c r="A54" s="40">
        <v>18</v>
      </c>
      <c r="B54" s="363" t="s">
        <v>39</v>
      </c>
      <c r="C54" s="200">
        <f>Määräytymistekijät!C25</f>
        <v>71255</v>
      </c>
      <c r="D54" s="359">
        <f>'TH, VH ja SH tarvekertoimet'!O26</f>
        <v>1.1447694229551126</v>
      </c>
      <c r="E54" s="359">
        <f>'TH, VH ja SH tarvekertoimet'!P26</f>
        <v>1.4144790976495716</v>
      </c>
      <c r="F54" s="359">
        <f>'TH, VH ja SH tarvekertoimet'!Q26</f>
        <v>1.294126211238809</v>
      </c>
      <c r="G54" s="200">
        <f>Määräytymistekijät!F25</f>
        <v>2566</v>
      </c>
      <c r="H54" s="200">
        <f>Määräytymistekijät!D25</f>
        <v>0</v>
      </c>
      <c r="I54" s="360">
        <f>Määräytymistekijät!I25</f>
        <v>5.1723244583059858</v>
      </c>
      <c r="J54" s="200">
        <f>Määräytymistekijät!J25</f>
        <v>0</v>
      </c>
      <c r="K54" s="364"/>
      <c r="L54" s="200">
        <f>Määräytymistekijät!E25</f>
        <v>0</v>
      </c>
      <c r="M54" s="361"/>
      <c r="N54" s="34"/>
    </row>
    <row r="55" spans="1:14" s="119" customFormat="1" ht="15.5" x14ac:dyDescent="0.35">
      <c r="A55" s="40">
        <v>19</v>
      </c>
      <c r="B55" s="363" t="s">
        <v>40</v>
      </c>
      <c r="C55" s="200">
        <f>Määräytymistekijät!C26</f>
        <v>176494</v>
      </c>
      <c r="D55" s="359">
        <f>'TH, VH ja SH tarvekertoimet'!O27</f>
        <v>1.1078217706518758</v>
      </c>
      <c r="E55" s="359">
        <f>'TH, VH ja SH tarvekertoimet'!P27</f>
        <v>1.2114234766593766</v>
      </c>
      <c r="F55" s="359">
        <f>'TH, VH ja SH tarvekertoimet'!Q27</f>
        <v>1.3269396141882173</v>
      </c>
      <c r="G55" s="200">
        <f>Määräytymistekijät!F26</f>
        <v>5369</v>
      </c>
      <c r="H55" s="200">
        <f>Määräytymistekijät!D26</f>
        <v>0</v>
      </c>
      <c r="I55" s="360">
        <f>Määräytymistekijät!I26</f>
        <v>9.5818127799302442</v>
      </c>
      <c r="J55" s="200">
        <f>Määräytymistekijät!J26</f>
        <v>0</v>
      </c>
      <c r="K55" s="364"/>
      <c r="L55" s="200">
        <f>Määräytymistekijät!E26</f>
        <v>1550</v>
      </c>
      <c r="M55" s="361"/>
      <c r="N55" s="34"/>
    </row>
    <row r="56" spans="1:14" s="119" customFormat="1" ht="15.5" x14ac:dyDescent="0.35">
      <c r="A56" s="365"/>
      <c r="B56" s="366" t="s">
        <v>41</v>
      </c>
      <c r="C56" s="347">
        <f>Määräytymistekijät!C27</f>
        <v>5517897</v>
      </c>
      <c r="D56" s="367">
        <f>'TH, VH ja SH tarvekertoimet'!O28</f>
        <v>0</v>
      </c>
      <c r="E56" s="367">
        <f>'TH, VH ja SH tarvekertoimet'!P28</f>
        <v>0</v>
      </c>
      <c r="F56" s="367">
        <f>'TH, VH ja SH tarvekertoimet'!Q28</f>
        <v>0</v>
      </c>
      <c r="G56" s="347">
        <f>Määräytymistekijät!F27</f>
        <v>455199</v>
      </c>
      <c r="H56" s="347">
        <f>Määräytymistekijät!D27</f>
        <v>251932</v>
      </c>
      <c r="I56" s="368">
        <f>Määräytymistekijät!I27</f>
        <v>1</v>
      </c>
      <c r="J56" s="347">
        <f>Määräytymistekijät!J27</f>
        <v>34582</v>
      </c>
      <c r="K56" s="369"/>
      <c r="L56" s="347">
        <f>Määräytymistekijät!E27</f>
        <v>1550</v>
      </c>
      <c r="M56" s="361"/>
      <c r="N56" s="34"/>
    </row>
    <row r="57" spans="1:14" s="119" customFormat="1" ht="15.5" x14ac:dyDescent="0.35">
      <c r="A57" s="2"/>
      <c r="B57" s="17"/>
      <c r="C57" s="370"/>
      <c r="D57" s="371"/>
      <c r="E57" s="17"/>
      <c r="F57" s="371"/>
      <c r="G57" s="370"/>
      <c r="H57" s="370"/>
      <c r="I57" s="372"/>
      <c r="J57" s="373"/>
      <c r="K57" s="372"/>
      <c r="L57" s="370"/>
      <c r="M57" s="361"/>
      <c r="N57" s="34"/>
    </row>
    <row r="58" spans="1:14" s="119" customFormat="1" ht="15.5" x14ac:dyDescent="0.35">
      <c r="A58" s="4" t="s">
        <v>321</v>
      </c>
      <c r="B58" s="320"/>
      <c r="C58" s="320"/>
      <c r="D58" s="320"/>
      <c r="E58" s="320"/>
      <c r="F58" s="320"/>
      <c r="G58" s="320"/>
      <c r="H58" s="320"/>
      <c r="I58" s="320"/>
      <c r="J58" s="320"/>
      <c r="K58" s="320"/>
      <c r="L58" s="320"/>
      <c r="M58" s="320"/>
      <c r="N58" s="34"/>
    </row>
    <row r="59" spans="1:14" s="119" customFormat="1" ht="28.5" x14ac:dyDescent="0.35">
      <c r="A59" s="328" t="s">
        <v>9</v>
      </c>
      <c r="B59" s="328" t="s">
        <v>10</v>
      </c>
      <c r="C59" s="374" t="s">
        <v>296</v>
      </c>
      <c r="D59" s="329" t="s">
        <v>297</v>
      </c>
      <c r="E59" s="329" t="s">
        <v>298</v>
      </c>
      <c r="F59" s="329" t="s">
        <v>299</v>
      </c>
      <c r="G59" s="330" t="s">
        <v>300</v>
      </c>
      <c r="H59" s="328" t="s">
        <v>301</v>
      </c>
      <c r="I59" s="328" t="s">
        <v>16</v>
      </c>
      <c r="J59" s="328" t="s">
        <v>302</v>
      </c>
      <c r="K59" s="328" t="s">
        <v>303</v>
      </c>
      <c r="L59" s="331" t="s">
        <v>304</v>
      </c>
      <c r="M59" s="375" t="s">
        <v>322</v>
      </c>
      <c r="N59" s="34"/>
    </row>
    <row r="60" spans="1:14" s="119" customFormat="1" ht="15.5" x14ac:dyDescent="0.35">
      <c r="A60" s="357">
        <v>31</v>
      </c>
      <c r="B60" s="345" t="s">
        <v>19</v>
      </c>
      <c r="C60" s="200">
        <f>C34*$B$30</f>
        <v>357669307.25108135</v>
      </c>
      <c r="D60" s="200">
        <f>D34*C34*$D$30</f>
        <v>1149309608.2746119</v>
      </c>
      <c r="E60" s="200">
        <f>E34*C34*$E$30</f>
        <v>331574434.21287489</v>
      </c>
      <c r="F60" s="200">
        <f>F34*C34*$F$30</f>
        <v>379605584.28643501</v>
      </c>
      <c r="G60" s="200">
        <f>G34*$G$30</f>
        <v>111950217.82527089</v>
      </c>
      <c r="H60" s="200">
        <f>H34*$H$30</f>
        <v>16332052.590752594</v>
      </c>
      <c r="I60" s="200">
        <f>I34*C34*$I$30</f>
        <v>237226.63771772617</v>
      </c>
      <c r="J60" s="200">
        <f>J34*$J$30</f>
        <v>0</v>
      </c>
      <c r="K60" s="200">
        <f>C34*$K$30</f>
        <v>26644018.716558505</v>
      </c>
      <c r="L60" s="200">
        <f>L34*$L$30</f>
        <v>0</v>
      </c>
      <c r="M60" s="376">
        <f>SUM(C60:L60)</f>
        <v>2373322449.7953029</v>
      </c>
      <c r="N60" s="34"/>
    </row>
    <row r="61" spans="1:14" s="119" customFormat="1" ht="15.5" x14ac:dyDescent="0.35">
      <c r="A61" s="377">
        <v>32</v>
      </c>
      <c r="B61" s="378" t="s">
        <v>20</v>
      </c>
      <c r="C61" s="200">
        <f t="shared" ref="C61:C81" si="0">C35*$B$30</f>
        <v>150159217.62222049</v>
      </c>
      <c r="D61" s="200">
        <f t="shared" ref="D61:D81" si="1">D35*C35*$D$30</f>
        <v>476238249.05095774</v>
      </c>
      <c r="E61" s="200">
        <f t="shared" ref="E61:E81" si="2">E35*C35*$E$30</f>
        <v>104708841.49975201</v>
      </c>
      <c r="F61" s="200">
        <f t="shared" ref="F61:F81" si="3">F35*C35*$F$30</f>
        <v>162323613.46053514</v>
      </c>
      <c r="G61" s="200">
        <f t="shared" ref="G61:G81" si="4">G35*$G$30</f>
        <v>58856833.501099333</v>
      </c>
      <c r="H61" s="200">
        <f t="shared" ref="H61:H81" si="5">H35*$H$30</f>
        <v>2657016.152977875</v>
      </c>
      <c r="I61" s="200">
        <f t="shared" ref="I61:I81" si="6">I35*C35*$I$30</f>
        <v>297942.65751176764</v>
      </c>
      <c r="J61" s="200">
        <f t="shared" ref="J61:J81" si="7">J35*$J$30</f>
        <v>0</v>
      </c>
      <c r="K61" s="200">
        <f t="shared" ref="K61:K81" si="8">C35*$K$30</f>
        <v>11185877.35564813</v>
      </c>
      <c r="L61" s="200">
        <f t="shared" ref="L61:L81" si="9">L35*$L$30</f>
        <v>0</v>
      </c>
      <c r="M61" s="376">
        <f t="shared" ref="M61:M82" si="10">SUM(C61:L61)</f>
        <v>966427591.30070245</v>
      </c>
      <c r="N61" s="34"/>
    </row>
    <row r="62" spans="1:14" s="119" customFormat="1" ht="15.5" x14ac:dyDescent="0.35">
      <c r="A62" s="377">
        <v>33</v>
      </c>
      <c r="B62" s="378" t="s">
        <v>21</v>
      </c>
      <c r="C62" s="200">
        <f t="shared" si="0"/>
        <v>260145502.22623596</v>
      </c>
      <c r="D62" s="200">
        <f t="shared" si="1"/>
        <v>797520567.93693399</v>
      </c>
      <c r="E62" s="200">
        <f t="shared" si="2"/>
        <v>198370520.11215645</v>
      </c>
      <c r="F62" s="200">
        <f t="shared" si="3"/>
        <v>256211488.05773175</v>
      </c>
      <c r="G62" s="200">
        <f t="shared" si="4"/>
        <v>70558352.102357969</v>
      </c>
      <c r="H62" s="200">
        <f t="shared" si="5"/>
        <v>25367945.915531088</v>
      </c>
      <c r="I62" s="200">
        <f t="shared" si="6"/>
        <v>4701626.1763388142</v>
      </c>
      <c r="J62" s="200">
        <f t="shared" si="7"/>
        <v>0</v>
      </c>
      <c r="K62" s="200">
        <f t="shared" si="8"/>
        <v>19379134.552014001</v>
      </c>
      <c r="L62" s="200">
        <f t="shared" si="9"/>
        <v>0</v>
      </c>
      <c r="M62" s="376">
        <f t="shared" si="10"/>
        <v>1632255137.0793004</v>
      </c>
      <c r="N62" s="34"/>
    </row>
    <row r="63" spans="1:14" s="119" customFormat="1" ht="15.5" x14ac:dyDescent="0.35">
      <c r="A63" s="377">
        <v>34</v>
      </c>
      <c r="B63" s="378" t="s">
        <v>22</v>
      </c>
      <c r="C63" s="200">
        <f t="shared" si="0"/>
        <v>53815771.230750658</v>
      </c>
      <c r="D63" s="200">
        <f t="shared" si="1"/>
        <v>187860833.28746817</v>
      </c>
      <c r="E63" s="200">
        <f t="shared" si="2"/>
        <v>60647747.8097433</v>
      </c>
      <c r="F63" s="200">
        <f t="shared" si="3"/>
        <v>60237261.995872594</v>
      </c>
      <c r="G63" s="200">
        <f t="shared" si="4"/>
        <v>6231392.1994630136</v>
      </c>
      <c r="H63" s="200">
        <f t="shared" si="5"/>
        <v>12368684.933608813</v>
      </c>
      <c r="I63" s="200">
        <f t="shared" si="6"/>
        <v>2992495.6928405822</v>
      </c>
      <c r="J63" s="200">
        <f t="shared" si="7"/>
        <v>0</v>
      </c>
      <c r="K63" s="200">
        <f t="shared" si="8"/>
        <v>4008922.1715398286</v>
      </c>
      <c r="L63" s="200">
        <f t="shared" si="9"/>
        <v>0</v>
      </c>
      <c r="M63" s="376">
        <f t="shared" si="10"/>
        <v>388163109.32128698</v>
      </c>
      <c r="N63" s="34"/>
    </row>
    <row r="64" spans="1:14" s="119" customFormat="1" ht="15.5" x14ac:dyDescent="0.35">
      <c r="A64" s="377">
        <v>35</v>
      </c>
      <c r="B64" s="378" t="s">
        <v>23</v>
      </c>
      <c r="C64" s="200">
        <f t="shared" si="0"/>
        <v>109645702.52250303</v>
      </c>
      <c r="D64" s="200">
        <f t="shared" si="1"/>
        <v>363937224.12036395</v>
      </c>
      <c r="E64" s="200">
        <f t="shared" si="2"/>
        <v>99997880.080313846</v>
      </c>
      <c r="F64" s="200">
        <f t="shared" si="3"/>
        <v>122192939.596719</v>
      </c>
      <c r="G64" s="200">
        <f t="shared" si="4"/>
        <v>12696265.403880719</v>
      </c>
      <c r="H64" s="200">
        <f t="shared" si="5"/>
        <v>0</v>
      </c>
      <c r="I64" s="200">
        <f t="shared" si="6"/>
        <v>1848549.1732405515</v>
      </c>
      <c r="J64" s="200">
        <f t="shared" si="7"/>
        <v>0</v>
      </c>
      <c r="K64" s="200">
        <f t="shared" si="8"/>
        <v>8167886.0639528483</v>
      </c>
      <c r="L64" s="200">
        <f t="shared" si="9"/>
        <v>0</v>
      </c>
      <c r="M64" s="376">
        <f t="shared" si="10"/>
        <v>718486446.96097386</v>
      </c>
      <c r="N64" s="34"/>
    </row>
    <row r="65" spans="1:14" s="119" customFormat="1" ht="15.5" x14ac:dyDescent="0.35">
      <c r="A65" s="336">
        <v>2</v>
      </c>
      <c r="B65" s="378" t="s">
        <v>24</v>
      </c>
      <c r="C65" s="200">
        <f t="shared" si="0"/>
        <v>262621376.43282866</v>
      </c>
      <c r="D65" s="200">
        <f t="shared" si="1"/>
        <v>958839814.40570617</v>
      </c>
      <c r="E65" s="200">
        <f t="shared" si="2"/>
        <v>351439408.22668356</v>
      </c>
      <c r="F65" s="200">
        <f t="shared" si="3"/>
        <v>346776751.81859553</v>
      </c>
      <c r="G65" s="200">
        <f t="shared" si="4"/>
        <v>39318005.031844795</v>
      </c>
      <c r="H65" s="200">
        <f t="shared" si="5"/>
        <v>12167946.388362153</v>
      </c>
      <c r="I65" s="200">
        <f t="shared" si="6"/>
        <v>11815058.348728426</v>
      </c>
      <c r="J65" s="200">
        <f t="shared" si="7"/>
        <v>16335345.752171269</v>
      </c>
      <c r="K65" s="200">
        <f t="shared" si="8"/>
        <v>19563570.950002138</v>
      </c>
      <c r="L65" s="200">
        <f t="shared" si="9"/>
        <v>0</v>
      </c>
      <c r="M65" s="376">
        <f t="shared" si="10"/>
        <v>2018877277.3549228</v>
      </c>
      <c r="N65" s="34"/>
    </row>
    <row r="66" spans="1:14" s="119" customFormat="1" ht="15.5" x14ac:dyDescent="0.35">
      <c r="A66" s="336">
        <v>4</v>
      </c>
      <c r="B66" s="378" t="s">
        <v>25</v>
      </c>
      <c r="C66" s="200">
        <f t="shared" si="0"/>
        <v>116395963.33104359</v>
      </c>
      <c r="D66" s="200">
        <f t="shared" si="1"/>
        <v>440847794.07416683</v>
      </c>
      <c r="E66" s="200">
        <f t="shared" si="2"/>
        <v>169221077.87180096</v>
      </c>
      <c r="F66" s="200">
        <f t="shared" si="3"/>
        <v>168476599.99622214</v>
      </c>
      <c r="G66" s="200">
        <f t="shared" si="4"/>
        <v>8986075.6528780237</v>
      </c>
      <c r="H66" s="200">
        <f t="shared" si="5"/>
        <v>0</v>
      </c>
      <c r="I66" s="200">
        <f t="shared" si="6"/>
        <v>8664027.6125949025</v>
      </c>
      <c r="J66" s="200">
        <f t="shared" si="7"/>
        <v>0</v>
      </c>
      <c r="K66" s="200">
        <f t="shared" si="8"/>
        <v>8670736.2433733307</v>
      </c>
      <c r="L66" s="200">
        <f t="shared" si="9"/>
        <v>0</v>
      </c>
      <c r="M66" s="376">
        <f t="shared" si="10"/>
        <v>921262274.78207982</v>
      </c>
      <c r="N66" s="34"/>
    </row>
    <row r="67" spans="1:14" s="119" customFormat="1" ht="15.5" x14ac:dyDescent="0.35">
      <c r="A67" s="336">
        <v>5</v>
      </c>
      <c r="B67" s="378" t="s">
        <v>26</v>
      </c>
      <c r="C67" s="200">
        <f t="shared" si="0"/>
        <v>92458529.251155823</v>
      </c>
      <c r="D67" s="200">
        <f t="shared" si="1"/>
        <v>349720075.5173291</v>
      </c>
      <c r="E67" s="200">
        <f t="shared" si="2"/>
        <v>127170575.10337451</v>
      </c>
      <c r="F67" s="200">
        <f t="shared" si="3"/>
        <v>123159374.50927615</v>
      </c>
      <c r="G67" s="200">
        <f t="shared" si="4"/>
        <v>7642088.3554497603</v>
      </c>
      <c r="H67" s="200">
        <f t="shared" si="5"/>
        <v>0</v>
      </c>
      <c r="I67" s="200">
        <f t="shared" si="6"/>
        <v>5758430.4770881487</v>
      </c>
      <c r="J67" s="200">
        <f t="shared" si="7"/>
        <v>0</v>
      </c>
      <c r="K67" s="200">
        <f t="shared" si="8"/>
        <v>6887554.3244305598</v>
      </c>
      <c r="L67" s="200">
        <f t="shared" si="9"/>
        <v>0</v>
      </c>
      <c r="M67" s="376">
        <f t="shared" si="10"/>
        <v>712796627.53810406</v>
      </c>
      <c r="N67" s="34"/>
    </row>
    <row r="68" spans="1:14" s="119" customFormat="1" ht="15.5" x14ac:dyDescent="0.35">
      <c r="A68" s="336">
        <v>6</v>
      </c>
      <c r="B68" s="378" t="s">
        <v>27</v>
      </c>
      <c r="C68" s="200">
        <f t="shared" si="0"/>
        <v>286522416.57418162</v>
      </c>
      <c r="D68" s="200">
        <f t="shared" si="1"/>
        <v>1035446883.4601887</v>
      </c>
      <c r="E68" s="200">
        <f t="shared" si="2"/>
        <v>357621061.2004565</v>
      </c>
      <c r="F68" s="200">
        <f t="shared" si="3"/>
        <v>355142129.70065814</v>
      </c>
      <c r="G68" s="200">
        <f t="shared" si="4"/>
        <v>28085410.465747263</v>
      </c>
      <c r="H68" s="200">
        <f t="shared" si="5"/>
        <v>0</v>
      </c>
      <c r="I68" s="200">
        <f t="shared" si="6"/>
        <v>14674326.569459829</v>
      </c>
      <c r="J68" s="200">
        <f t="shared" si="7"/>
        <v>0</v>
      </c>
      <c r="K68" s="200">
        <f t="shared" si="8"/>
        <v>21344041.75910173</v>
      </c>
      <c r="L68" s="200">
        <f t="shared" si="9"/>
        <v>0</v>
      </c>
      <c r="M68" s="376">
        <f t="shared" si="10"/>
        <v>2098836269.729794</v>
      </c>
      <c r="N68" s="34"/>
    </row>
    <row r="69" spans="1:14" s="119" customFormat="1" ht="15.5" x14ac:dyDescent="0.35">
      <c r="A69" s="336">
        <v>7</v>
      </c>
      <c r="B69" s="378" t="s">
        <v>28</v>
      </c>
      <c r="C69" s="200">
        <f t="shared" si="0"/>
        <v>111421944.00024727</v>
      </c>
      <c r="D69" s="200">
        <f t="shared" si="1"/>
        <v>435774414.69719779</v>
      </c>
      <c r="E69" s="200">
        <f t="shared" si="2"/>
        <v>160943605.05942017</v>
      </c>
      <c r="F69" s="200">
        <f t="shared" si="3"/>
        <v>155285657.95033193</v>
      </c>
      <c r="G69" s="200">
        <f t="shared" si="4"/>
        <v>11785885.687082596</v>
      </c>
      <c r="H69" s="200">
        <f t="shared" si="5"/>
        <v>0</v>
      </c>
      <c r="I69" s="200">
        <f t="shared" si="6"/>
        <v>6328255.0853303298</v>
      </c>
      <c r="J69" s="200">
        <f t="shared" si="7"/>
        <v>0</v>
      </c>
      <c r="K69" s="200">
        <f t="shared" si="8"/>
        <v>8300204.4100303389</v>
      </c>
      <c r="L69" s="200">
        <f t="shared" si="9"/>
        <v>0</v>
      </c>
      <c r="M69" s="376">
        <f t="shared" si="10"/>
        <v>889839966.88964057</v>
      </c>
      <c r="N69" s="34"/>
    </row>
    <row r="70" spans="1:14" s="119" customFormat="1" ht="15.5" x14ac:dyDescent="0.35">
      <c r="A70" s="336">
        <v>8</v>
      </c>
      <c r="B70" s="378" t="s">
        <v>29</v>
      </c>
      <c r="C70" s="200">
        <f t="shared" si="0"/>
        <v>87666479.613033608</v>
      </c>
      <c r="D70" s="200">
        <f t="shared" si="1"/>
        <v>350179552.63002449</v>
      </c>
      <c r="E70" s="200">
        <f t="shared" si="2"/>
        <v>151307696.74043259</v>
      </c>
      <c r="F70" s="200">
        <f t="shared" si="3"/>
        <v>131201469.646936</v>
      </c>
      <c r="G70" s="200">
        <f t="shared" si="4"/>
        <v>10008290.809024192</v>
      </c>
      <c r="H70" s="200">
        <f t="shared" si="5"/>
        <v>540177.23323549516</v>
      </c>
      <c r="I70" s="200">
        <f t="shared" si="6"/>
        <v>5049021.0462512383</v>
      </c>
      <c r="J70" s="200">
        <f t="shared" si="7"/>
        <v>0</v>
      </c>
      <c r="K70" s="200">
        <f t="shared" si="8"/>
        <v>6530578.0403034575</v>
      </c>
      <c r="L70" s="200">
        <f t="shared" si="9"/>
        <v>0</v>
      </c>
      <c r="M70" s="376">
        <f t="shared" si="10"/>
        <v>742483265.7592411</v>
      </c>
      <c r="N70" s="34"/>
    </row>
    <row r="71" spans="1:14" s="119" customFormat="1" ht="15.5" x14ac:dyDescent="0.35">
      <c r="A71" s="336">
        <v>9</v>
      </c>
      <c r="B71" s="378" t="s">
        <v>30</v>
      </c>
      <c r="C71" s="200">
        <f t="shared" si="0"/>
        <v>68500453.832994595</v>
      </c>
      <c r="D71" s="200">
        <f t="shared" si="1"/>
        <v>254518999.24867898</v>
      </c>
      <c r="E71" s="200">
        <f t="shared" si="2"/>
        <v>103092889.60417984</v>
      </c>
      <c r="F71" s="200">
        <f t="shared" si="3"/>
        <v>90260259.108452186</v>
      </c>
      <c r="G71" s="200">
        <f t="shared" si="4"/>
        <v>8402373.1404912956</v>
      </c>
      <c r="H71" s="200">
        <f t="shared" si="5"/>
        <v>0</v>
      </c>
      <c r="I71" s="200">
        <f t="shared" si="6"/>
        <v>5899156.0786027592</v>
      </c>
      <c r="J71" s="200">
        <f t="shared" si="7"/>
        <v>0</v>
      </c>
      <c r="K71" s="200">
        <f t="shared" si="8"/>
        <v>5102834.7610991206</v>
      </c>
      <c r="L71" s="200">
        <f t="shared" si="9"/>
        <v>0</v>
      </c>
      <c r="M71" s="376">
        <f t="shared" si="10"/>
        <v>535776965.77449876</v>
      </c>
      <c r="N71" s="34"/>
    </row>
    <row r="72" spans="1:14" s="119" customFormat="1" ht="15.5" x14ac:dyDescent="0.35">
      <c r="A72" s="336">
        <v>10</v>
      </c>
      <c r="B72" s="378" t="s">
        <v>31</v>
      </c>
      <c r="C72" s="200">
        <f t="shared" si="0"/>
        <v>71532014.593633905</v>
      </c>
      <c r="D72" s="200">
        <f t="shared" si="1"/>
        <v>293665868.20975119</v>
      </c>
      <c r="E72" s="200">
        <f t="shared" si="2"/>
        <v>130041021.4026958</v>
      </c>
      <c r="F72" s="200">
        <f t="shared" si="3"/>
        <v>115499640.86873509</v>
      </c>
      <c r="G72" s="200">
        <f t="shared" si="4"/>
        <v>4639208.7076921584</v>
      </c>
      <c r="H72" s="200">
        <f t="shared" si="5"/>
        <v>0</v>
      </c>
      <c r="I72" s="200">
        <f t="shared" si="6"/>
        <v>14012276.077083211</v>
      </c>
      <c r="J72" s="200">
        <f t="shared" si="7"/>
        <v>4229388.08956395</v>
      </c>
      <c r="K72" s="200">
        <f t="shared" si="8"/>
        <v>5328666.1646032417</v>
      </c>
      <c r="L72" s="200">
        <f t="shared" si="9"/>
        <v>0</v>
      </c>
      <c r="M72" s="376">
        <f t="shared" si="10"/>
        <v>638948084.11375856</v>
      </c>
      <c r="N72" s="34"/>
    </row>
    <row r="73" spans="1:14" s="119" customFormat="1" ht="15.5" x14ac:dyDescent="0.35">
      <c r="A73" s="336">
        <v>11</v>
      </c>
      <c r="B73" s="378" t="s">
        <v>32</v>
      </c>
      <c r="C73" s="200">
        <f t="shared" si="0"/>
        <v>134909070.98990569</v>
      </c>
      <c r="D73" s="200">
        <f t="shared" si="1"/>
        <v>551384646.40632975</v>
      </c>
      <c r="E73" s="200">
        <f t="shared" si="2"/>
        <v>212692174.78969753</v>
      </c>
      <c r="F73" s="200">
        <f t="shared" si="3"/>
        <v>213647700.38593692</v>
      </c>
      <c r="G73" s="200">
        <f t="shared" si="4"/>
        <v>8369018.7112120548</v>
      </c>
      <c r="H73" s="200">
        <f t="shared" si="5"/>
        <v>0</v>
      </c>
      <c r="I73" s="200">
        <f t="shared" si="6"/>
        <v>19209974.950717743</v>
      </c>
      <c r="J73" s="200">
        <f t="shared" si="7"/>
        <v>0</v>
      </c>
      <c r="K73" s="200">
        <f t="shared" si="8"/>
        <v>10049841.402704535</v>
      </c>
      <c r="L73" s="200">
        <f t="shared" si="9"/>
        <v>0</v>
      </c>
      <c r="M73" s="376">
        <f t="shared" si="10"/>
        <v>1150262427.6365042</v>
      </c>
      <c r="N73" s="34"/>
    </row>
    <row r="74" spans="1:14" s="119" customFormat="1" ht="15.5" x14ac:dyDescent="0.35">
      <c r="A74" s="336">
        <v>12</v>
      </c>
      <c r="B74" s="378" t="s">
        <v>33</v>
      </c>
      <c r="C74" s="200">
        <f t="shared" si="0"/>
        <v>88693114.595583037</v>
      </c>
      <c r="D74" s="200">
        <f t="shared" si="1"/>
        <v>381186573.34404993</v>
      </c>
      <c r="E74" s="200">
        <f t="shared" si="2"/>
        <v>148900242.13669759</v>
      </c>
      <c r="F74" s="200">
        <f t="shared" si="3"/>
        <v>149688905.89089587</v>
      </c>
      <c r="G74" s="200">
        <f t="shared" si="4"/>
        <v>6978923.8203683691</v>
      </c>
      <c r="H74" s="200">
        <f t="shared" si="5"/>
        <v>0</v>
      </c>
      <c r="I74" s="200">
        <f t="shared" si="6"/>
        <v>20814175.924633931</v>
      </c>
      <c r="J74" s="200">
        <f t="shared" si="7"/>
        <v>0</v>
      </c>
      <c r="K74" s="200">
        <f t="shared" si="8"/>
        <v>6607055.6164766867</v>
      </c>
      <c r="L74" s="200">
        <f t="shared" si="9"/>
        <v>0</v>
      </c>
      <c r="M74" s="376">
        <f t="shared" si="10"/>
        <v>802868991.32870543</v>
      </c>
      <c r="N74" s="34"/>
    </row>
    <row r="75" spans="1:14" s="119" customFormat="1" ht="15.5" x14ac:dyDescent="0.35">
      <c r="A75" s="336">
        <v>13</v>
      </c>
      <c r="B75" s="378" t="s">
        <v>34</v>
      </c>
      <c r="C75" s="200">
        <f t="shared" si="0"/>
        <v>148119527.48493314</v>
      </c>
      <c r="D75" s="200">
        <f t="shared" si="1"/>
        <v>529153579.2931667</v>
      </c>
      <c r="E75" s="200">
        <f t="shared" si="2"/>
        <v>189181186.72187495</v>
      </c>
      <c r="F75" s="200">
        <f t="shared" si="3"/>
        <v>202296286.36305994</v>
      </c>
      <c r="G75" s="200">
        <f t="shared" si="4"/>
        <v>10093638.907474015</v>
      </c>
      <c r="H75" s="200">
        <f t="shared" si="5"/>
        <v>0</v>
      </c>
      <c r="I75" s="200">
        <f t="shared" si="6"/>
        <v>17767819.961042088</v>
      </c>
      <c r="J75" s="200">
        <f t="shared" si="7"/>
        <v>0</v>
      </c>
      <c r="K75" s="200">
        <f t="shared" si="8"/>
        <v>11033933.811452111</v>
      </c>
      <c r="L75" s="200">
        <f t="shared" si="9"/>
        <v>0</v>
      </c>
      <c r="M75" s="376">
        <f t="shared" si="10"/>
        <v>1107645972.5430031</v>
      </c>
      <c r="N75" s="34"/>
    </row>
    <row r="76" spans="1:14" s="119" customFormat="1" ht="15.5" x14ac:dyDescent="0.35">
      <c r="A76" s="336">
        <v>14</v>
      </c>
      <c r="B76" s="378" t="s">
        <v>35</v>
      </c>
      <c r="C76" s="200">
        <f t="shared" si="0"/>
        <v>104163797.6315566</v>
      </c>
      <c r="D76" s="200">
        <f t="shared" si="1"/>
        <v>411006023.17301708</v>
      </c>
      <c r="E76" s="200">
        <f t="shared" si="2"/>
        <v>167346020.88739833</v>
      </c>
      <c r="F76" s="200">
        <f t="shared" si="3"/>
        <v>150282501.12115705</v>
      </c>
      <c r="G76" s="200">
        <f t="shared" si="4"/>
        <v>4806961.8667142261</v>
      </c>
      <c r="H76" s="200">
        <f t="shared" si="5"/>
        <v>0</v>
      </c>
      <c r="I76" s="200">
        <f t="shared" si="6"/>
        <v>15282527.866608679</v>
      </c>
      <c r="J76" s="200">
        <f t="shared" si="7"/>
        <v>0</v>
      </c>
      <c r="K76" s="200">
        <f t="shared" si="8"/>
        <v>7759520.0857834183</v>
      </c>
      <c r="L76" s="200">
        <f t="shared" si="9"/>
        <v>0</v>
      </c>
      <c r="M76" s="376">
        <f t="shared" si="10"/>
        <v>860647352.63223541</v>
      </c>
      <c r="N76" s="34"/>
    </row>
    <row r="77" spans="1:14" s="119" customFormat="1" ht="15.5" x14ac:dyDescent="0.35">
      <c r="A77" s="336">
        <v>15</v>
      </c>
      <c r="B77" s="378" t="s">
        <v>36</v>
      </c>
      <c r="C77" s="200">
        <f t="shared" si="0"/>
        <v>95624258.710572779</v>
      </c>
      <c r="D77" s="200">
        <f t="shared" si="1"/>
        <v>332594656.66501892</v>
      </c>
      <c r="E77" s="200">
        <f t="shared" si="2"/>
        <v>118231782.78421645</v>
      </c>
      <c r="F77" s="200">
        <f t="shared" si="3"/>
        <v>107914151.73739287</v>
      </c>
      <c r="G77" s="200">
        <f t="shared" si="4"/>
        <v>13493828.668704936</v>
      </c>
      <c r="H77" s="200">
        <f t="shared" si="5"/>
        <v>39510042.897875302</v>
      </c>
      <c r="I77" s="200">
        <f t="shared" si="6"/>
        <v>8197449.0343636759</v>
      </c>
      <c r="J77" s="200">
        <f t="shared" si="7"/>
        <v>3982789.3015231332</v>
      </c>
      <c r="K77" s="200">
        <f t="shared" si="8"/>
        <v>7123380.4164610235</v>
      </c>
      <c r="L77" s="200">
        <f t="shared" si="9"/>
        <v>0</v>
      </c>
      <c r="M77" s="376">
        <f t="shared" si="10"/>
        <v>726672340.21612906</v>
      </c>
      <c r="N77" s="34"/>
    </row>
    <row r="78" spans="1:14" s="119" customFormat="1" ht="15.5" x14ac:dyDescent="0.35">
      <c r="A78" s="336">
        <v>16</v>
      </c>
      <c r="B78" s="378" t="s">
        <v>37</v>
      </c>
      <c r="C78" s="200">
        <f t="shared" si="0"/>
        <v>36890960.232721642</v>
      </c>
      <c r="D78" s="200">
        <f t="shared" si="1"/>
        <v>150786143.81964523</v>
      </c>
      <c r="E78" s="200">
        <f t="shared" si="2"/>
        <v>56509454.430149376</v>
      </c>
      <c r="F78" s="200">
        <f t="shared" si="3"/>
        <v>55791445.591286249</v>
      </c>
      <c r="G78" s="200">
        <f t="shared" si="4"/>
        <v>2218069.5470695645</v>
      </c>
      <c r="H78" s="200">
        <f t="shared" si="5"/>
        <v>2695125.4573734882</v>
      </c>
      <c r="I78" s="200">
        <f t="shared" si="6"/>
        <v>5559824.1897939583</v>
      </c>
      <c r="J78" s="200">
        <f t="shared" si="7"/>
        <v>0</v>
      </c>
      <c r="K78" s="200">
        <f t="shared" si="8"/>
        <v>2748134.7014840315</v>
      </c>
      <c r="L78" s="200">
        <f t="shared" si="9"/>
        <v>0</v>
      </c>
      <c r="M78" s="376">
        <f t="shared" si="10"/>
        <v>313199157.96952349</v>
      </c>
      <c r="N78" s="34"/>
    </row>
    <row r="79" spans="1:14" s="119" customFormat="1" ht="15.5" x14ac:dyDescent="0.35">
      <c r="A79" s="336">
        <v>17</v>
      </c>
      <c r="B79" s="378" t="s">
        <v>38</v>
      </c>
      <c r="C79" s="200">
        <f t="shared" si="0"/>
        <v>225752687.11771789</v>
      </c>
      <c r="D79" s="200">
        <f t="shared" si="1"/>
        <v>799529274.71927917</v>
      </c>
      <c r="E79" s="200">
        <f t="shared" si="2"/>
        <v>274705403.29273134</v>
      </c>
      <c r="F79" s="200">
        <f t="shared" si="3"/>
        <v>342069079.94729155</v>
      </c>
      <c r="G79" s="200">
        <f t="shared" si="4"/>
        <v>13650790.688842542</v>
      </c>
      <c r="H79" s="200">
        <f t="shared" si="5"/>
        <v>0</v>
      </c>
      <c r="I79" s="200">
        <f t="shared" si="6"/>
        <v>40791075.499692865</v>
      </c>
      <c r="J79" s="200">
        <f t="shared" si="7"/>
        <v>682888.95149764651</v>
      </c>
      <c r="K79" s="200">
        <f t="shared" si="8"/>
        <v>16817095.285884827</v>
      </c>
      <c r="L79" s="200">
        <f t="shared" si="9"/>
        <v>0</v>
      </c>
      <c r="M79" s="376">
        <f t="shared" si="10"/>
        <v>1713998295.5029378</v>
      </c>
      <c r="N79" s="34"/>
    </row>
    <row r="80" spans="1:14" s="119" customFormat="1" ht="15.5" x14ac:dyDescent="0.35">
      <c r="A80" s="336">
        <v>18</v>
      </c>
      <c r="B80" s="378" t="s">
        <v>39</v>
      </c>
      <c r="C80" s="200">
        <f t="shared" si="0"/>
        <v>38705225.228338078</v>
      </c>
      <c r="D80" s="200">
        <f t="shared" si="1"/>
        <v>159528499.25885504</v>
      </c>
      <c r="E80" s="200">
        <f t="shared" si="2"/>
        <v>68060968.02837041</v>
      </c>
      <c r="F80" s="200">
        <f t="shared" si="3"/>
        <v>65508628.415942691</v>
      </c>
      <c r="G80" s="200">
        <f t="shared" si="4"/>
        <v>2517278.3979568784</v>
      </c>
      <c r="H80" s="200">
        <f t="shared" si="5"/>
        <v>0</v>
      </c>
      <c r="I80" s="200">
        <f t="shared" si="6"/>
        <v>22369932.55878742</v>
      </c>
      <c r="J80" s="200">
        <f t="shared" si="7"/>
        <v>0</v>
      </c>
      <c r="K80" s="200">
        <f t="shared" si="8"/>
        <v>2883285.5503827529</v>
      </c>
      <c r="L80" s="200">
        <f t="shared" si="9"/>
        <v>0</v>
      </c>
      <c r="M80" s="376">
        <f t="shared" si="10"/>
        <v>359573817.43863326</v>
      </c>
      <c r="N80" s="34"/>
    </row>
    <row r="81" spans="1:14" s="119" customFormat="1" ht="15.5" x14ac:dyDescent="0.35">
      <c r="A81" s="336">
        <v>19</v>
      </c>
      <c r="B81" s="378" t="s">
        <v>40</v>
      </c>
      <c r="C81" s="200">
        <f t="shared" si="0"/>
        <v>95870325.190517157</v>
      </c>
      <c r="D81" s="200">
        <f t="shared" si="1"/>
        <v>382388441.11754042</v>
      </c>
      <c r="E81" s="200">
        <f t="shared" si="2"/>
        <v>144381707.94760293</v>
      </c>
      <c r="F81" s="200">
        <f t="shared" si="3"/>
        <v>166374833.60450071</v>
      </c>
      <c r="G81" s="200">
        <f t="shared" si="4"/>
        <v>5267056.7882425878</v>
      </c>
      <c r="H81" s="200">
        <f t="shared" si="5"/>
        <v>0</v>
      </c>
      <c r="I81" s="200">
        <f t="shared" si="6"/>
        <v>102645803.09072173</v>
      </c>
      <c r="J81" s="200">
        <f t="shared" si="7"/>
        <v>0</v>
      </c>
      <c r="K81" s="200">
        <f t="shared" si="8"/>
        <v>7141710.7561469879</v>
      </c>
      <c r="L81" s="200">
        <f t="shared" si="9"/>
        <v>2902613.7808118211</v>
      </c>
      <c r="M81" s="376">
        <f t="shared" si="10"/>
        <v>906972492.27608442</v>
      </c>
      <c r="N81" s="34"/>
    </row>
    <row r="82" spans="1:14" s="119" customFormat="1" ht="15.5" x14ac:dyDescent="0.35">
      <c r="A82" s="36"/>
      <c r="B82" s="345" t="s">
        <v>41</v>
      </c>
      <c r="C82" s="347">
        <f>SUM(C60:C81)</f>
        <v>2997283645.6637559</v>
      </c>
      <c r="D82" s="347">
        <f t="shared" ref="D82:G82" si="11">SUM(D60:D81)</f>
        <v>10791417722.710283</v>
      </c>
      <c r="E82" s="347">
        <f t="shared" si="11"/>
        <v>3726145699.9426227</v>
      </c>
      <c r="F82" s="347">
        <f t="shared" si="11"/>
        <v>3919946304.0539646</v>
      </c>
      <c r="G82" s="347">
        <f t="shared" si="11"/>
        <v>446555966.27886719</v>
      </c>
      <c r="H82" s="347">
        <f>SUM(H60:H81)</f>
        <v>111638991.5697168</v>
      </c>
      <c r="I82" s="347">
        <f t="shared" ref="I82" si="12">SUM(I60:I81)</f>
        <v>334916974.70915037</v>
      </c>
      <c r="J82" s="347">
        <f t="shared" ref="J82" si="13">SUM(J60:J81)</f>
        <v>25230412.094756</v>
      </c>
      <c r="K82" s="347">
        <f t="shared" ref="K82" si="14">SUM(K60:K81)</f>
        <v>223277983.13943362</v>
      </c>
      <c r="L82" s="347">
        <f t="shared" ref="L82" si="15">SUM(L60:L81)</f>
        <v>2902613.7808118211</v>
      </c>
      <c r="M82" s="376">
        <f t="shared" si="10"/>
        <v>22579316313.943367</v>
      </c>
      <c r="N82" s="34"/>
    </row>
    <row r="83" spans="1:14" s="119" customFormat="1" ht="15.5" x14ac:dyDescent="0.35">
      <c r="A83" s="336"/>
      <c r="B83" s="378" t="s">
        <v>323</v>
      </c>
      <c r="C83" s="379">
        <f>C82/$M$82</f>
        <v>0.13274465904943492</v>
      </c>
      <c r="D83" s="379">
        <f t="shared" ref="D83:M83" si="16">D82/$M$82</f>
        <v>0.47793376790803349</v>
      </c>
      <c r="E83" s="379">
        <f t="shared" si="16"/>
        <v>0.16502473538765308</v>
      </c>
      <c r="F83" s="379">
        <f t="shared" si="16"/>
        <v>0.17360783867637689</v>
      </c>
      <c r="G83" s="379">
        <f t="shared" si="16"/>
        <v>1.9777213803551096E-2</v>
      </c>
      <c r="H83" s="379">
        <f t="shared" si="16"/>
        <v>4.9443034508877739E-3</v>
      </c>
      <c r="I83" s="379">
        <f t="shared" si="16"/>
        <v>1.483291035266332E-2</v>
      </c>
      <c r="J83" s="379">
        <f t="shared" si="16"/>
        <v>1.117412579900637E-3</v>
      </c>
      <c r="K83" s="379">
        <f t="shared" si="16"/>
        <v>9.8886069017755495E-3</v>
      </c>
      <c r="L83" s="379">
        <f t="shared" si="16"/>
        <v>1.2855188972304599E-4</v>
      </c>
      <c r="M83" s="379">
        <f t="shared" si="16"/>
        <v>1</v>
      </c>
      <c r="N83" s="34"/>
    </row>
    <row r="84" spans="1:14" s="119" customFormat="1" ht="15.5" x14ac:dyDescent="0.35">
      <c r="A84" s="2"/>
      <c r="B84" s="17"/>
      <c r="C84" s="317"/>
      <c r="D84" s="380"/>
      <c r="E84" s="380"/>
      <c r="F84" s="380"/>
      <c r="G84" s="380"/>
      <c r="H84" s="380"/>
      <c r="I84" s="380"/>
      <c r="J84" s="380"/>
      <c r="K84" s="380"/>
      <c r="L84" s="380"/>
      <c r="M84" s="380"/>
      <c r="N84" s="34"/>
    </row>
    <row r="85" spans="1:14" s="119" customFormat="1" ht="15.5" x14ac:dyDescent="0.35">
      <c r="A85" s="4" t="s">
        <v>324</v>
      </c>
      <c r="B85" s="320"/>
      <c r="C85" s="320"/>
      <c r="D85" s="320"/>
      <c r="E85" s="320"/>
      <c r="F85" s="320"/>
      <c r="G85" s="320"/>
      <c r="H85" s="320"/>
      <c r="I85" s="320"/>
      <c r="J85" s="320"/>
      <c r="K85" s="320"/>
      <c r="L85" s="320"/>
      <c r="M85" s="320"/>
      <c r="N85" s="34"/>
    </row>
    <row r="86" spans="1:14" s="119" customFormat="1" ht="28.5" x14ac:dyDescent="0.35">
      <c r="A86" s="328" t="s">
        <v>9</v>
      </c>
      <c r="B86" s="328" t="s">
        <v>10</v>
      </c>
      <c r="C86" s="374" t="s">
        <v>296</v>
      </c>
      <c r="D86" s="329" t="s">
        <v>297</v>
      </c>
      <c r="E86" s="329" t="s">
        <v>298</v>
      </c>
      <c r="F86" s="329" t="s">
        <v>299</v>
      </c>
      <c r="G86" s="330" t="s">
        <v>300</v>
      </c>
      <c r="H86" s="328" t="s">
        <v>301</v>
      </c>
      <c r="I86" s="328" t="s">
        <v>16</v>
      </c>
      <c r="J86" s="328" t="s">
        <v>302</v>
      </c>
      <c r="K86" s="328" t="s">
        <v>303</v>
      </c>
      <c r="L86" s="331" t="s">
        <v>304</v>
      </c>
      <c r="M86" s="375" t="s">
        <v>325</v>
      </c>
      <c r="N86" s="34"/>
    </row>
    <row r="87" spans="1:14" s="119" customFormat="1" ht="15.5" x14ac:dyDescent="0.35">
      <c r="A87" s="357">
        <v>31</v>
      </c>
      <c r="B87" s="345" t="s">
        <v>19</v>
      </c>
      <c r="C87" s="200">
        <f>C60/C34</f>
        <v>543.19311246001087</v>
      </c>
      <c r="D87" s="200">
        <f>D60/C34</f>
        <v>1745.4588656125031</v>
      </c>
      <c r="E87" s="200">
        <f>E60/C34</f>
        <v>503.56277511344689</v>
      </c>
      <c r="F87" s="200">
        <f>F60/C34</f>
        <v>576.50778150499582</v>
      </c>
      <c r="G87" s="200">
        <f>G60/C34</f>
        <v>170.01902603400205</v>
      </c>
      <c r="H87" s="200">
        <f>H60/C34</f>
        <v>24.803521856024911</v>
      </c>
      <c r="I87" s="200">
        <f>I60/C34</f>
        <v>0.36027658255243117</v>
      </c>
      <c r="J87" s="200">
        <f>J60/C34</f>
        <v>0</v>
      </c>
      <c r="K87" s="200">
        <f>K60/C34</f>
        <v>40.464326017581264</v>
      </c>
      <c r="L87" s="200">
        <f>L60/C34</f>
        <v>0</v>
      </c>
      <c r="M87" s="347">
        <f>M60/C34</f>
        <v>3604.3696851811173</v>
      </c>
      <c r="N87" s="34"/>
    </row>
    <row r="88" spans="1:14" s="119" customFormat="1" ht="15.5" x14ac:dyDescent="0.35">
      <c r="A88" s="377">
        <v>32</v>
      </c>
      <c r="B88" s="378" t="s">
        <v>20</v>
      </c>
      <c r="C88" s="200">
        <f t="shared" ref="C88:C109" si="17">C61/C35</f>
        <v>543.19311246001087</v>
      </c>
      <c r="D88" s="200">
        <f t="shared" ref="D88:D109" si="18">D61/C35</f>
        <v>1722.7669461179639</v>
      </c>
      <c r="E88" s="200">
        <f t="shared" ref="E88:E109" si="19">E61/C35</f>
        <v>378.77875509066052</v>
      </c>
      <c r="F88" s="200">
        <f t="shared" ref="F88:F109" si="20">F61/C35</f>
        <v>587.19717788630771</v>
      </c>
      <c r="G88" s="200">
        <f t="shared" ref="G88:G109" si="21">G61/C35</f>
        <v>212.91151542515621</v>
      </c>
      <c r="H88" s="200">
        <f t="shared" ref="H88:H109" si="22">H61/C35</f>
        <v>9.6116169013589854</v>
      </c>
      <c r="I88" s="200">
        <f t="shared" ref="I88:I109" si="23">I61/C35</f>
        <v>1.0777919732879258</v>
      </c>
      <c r="J88" s="200">
        <f t="shared" ref="J88:J109" si="24">J61/C35</f>
        <v>0</v>
      </c>
      <c r="K88" s="200">
        <f t="shared" ref="K88:K109" si="25">K61/C35</f>
        <v>40.464326017581264</v>
      </c>
      <c r="L88" s="200">
        <f t="shared" ref="L88:L109" si="26">L61/C35</f>
        <v>0</v>
      </c>
      <c r="M88" s="347">
        <f t="shared" ref="M88:M109" si="27">M61/C35</f>
        <v>3496.0012418723272</v>
      </c>
      <c r="N88" s="34"/>
    </row>
    <row r="89" spans="1:14" s="119" customFormat="1" ht="15.5" x14ac:dyDescent="0.35">
      <c r="A89" s="377">
        <v>33</v>
      </c>
      <c r="B89" s="378" t="s">
        <v>21</v>
      </c>
      <c r="C89" s="200">
        <f t="shared" si="17"/>
        <v>543.19311246001087</v>
      </c>
      <c r="D89" s="200">
        <f t="shared" si="18"/>
        <v>1665.251468279467</v>
      </c>
      <c r="E89" s="200">
        <f t="shared" si="19"/>
        <v>414.20474049297781</v>
      </c>
      <c r="F89" s="200">
        <f t="shared" si="20"/>
        <v>534.97875018057698</v>
      </c>
      <c r="G89" s="200">
        <f t="shared" si="21"/>
        <v>147.32836262991856</v>
      </c>
      <c r="H89" s="200">
        <f t="shared" si="22"/>
        <v>52.969178327715305</v>
      </c>
      <c r="I89" s="200">
        <f t="shared" si="23"/>
        <v>9.817163604573663</v>
      </c>
      <c r="J89" s="200">
        <f t="shared" si="24"/>
        <v>0</v>
      </c>
      <c r="K89" s="200">
        <f t="shared" si="25"/>
        <v>40.464326017581264</v>
      </c>
      <c r="L89" s="200">
        <f t="shared" si="26"/>
        <v>0</v>
      </c>
      <c r="M89" s="347">
        <f t="shared" si="27"/>
        <v>3408.2071019928221</v>
      </c>
      <c r="N89" s="34"/>
    </row>
    <row r="90" spans="1:14" s="119" customFormat="1" ht="15.5" x14ac:dyDescent="0.35">
      <c r="A90" s="377">
        <v>34</v>
      </c>
      <c r="B90" s="378" t="s">
        <v>22</v>
      </c>
      <c r="C90" s="200">
        <f t="shared" si="17"/>
        <v>543.19311246001087</v>
      </c>
      <c r="D90" s="200">
        <f t="shared" si="18"/>
        <v>1896.1859768803627</v>
      </c>
      <c r="E90" s="200">
        <f t="shared" si="19"/>
        <v>612.15212832702457</v>
      </c>
      <c r="F90" s="200">
        <f t="shared" si="20"/>
        <v>608.00886211049021</v>
      </c>
      <c r="G90" s="200">
        <f t="shared" si="21"/>
        <v>62.896976971152718</v>
      </c>
      <c r="H90" s="200">
        <f t="shared" si="22"/>
        <v>124.84415464969076</v>
      </c>
      <c r="I90" s="200">
        <f t="shared" si="23"/>
        <v>30.204956878671105</v>
      </c>
      <c r="J90" s="200">
        <f t="shared" si="24"/>
        <v>0</v>
      </c>
      <c r="K90" s="200">
        <f t="shared" si="25"/>
        <v>40.464326017581264</v>
      </c>
      <c r="L90" s="200">
        <f t="shared" si="26"/>
        <v>0</v>
      </c>
      <c r="M90" s="347">
        <f t="shared" si="27"/>
        <v>3917.9504942949843</v>
      </c>
      <c r="N90" s="34"/>
    </row>
    <row r="91" spans="1:14" s="119" customFormat="1" ht="15.5" x14ac:dyDescent="0.35">
      <c r="A91" s="377">
        <v>35</v>
      </c>
      <c r="B91" s="378" t="s">
        <v>23</v>
      </c>
      <c r="C91" s="200">
        <f t="shared" si="17"/>
        <v>543.19311246001087</v>
      </c>
      <c r="D91" s="200">
        <f t="shared" si="18"/>
        <v>1802.9725649249654</v>
      </c>
      <c r="E91" s="200">
        <f t="shared" si="19"/>
        <v>495.39706956668607</v>
      </c>
      <c r="F91" s="200">
        <f t="shared" si="20"/>
        <v>605.35307497854387</v>
      </c>
      <c r="G91" s="200">
        <f t="shared" si="21"/>
        <v>62.898260147833184</v>
      </c>
      <c r="H91" s="200">
        <f t="shared" si="22"/>
        <v>0</v>
      </c>
      <c r="I91" s="200">
        <f t="shared" si="23"/>
        <v>9.1578525728524163</v>
      </c>
      <c r="J91" s="200">
        <f t="shared" si="24"/>
        <v>0</v>
      </c>
      <c r="K91" s="200">
        <f t="shared" si="25"/>
        <v>40.464326017581264</v>
      </c>
      <c r="L91" s="200">
        <f t="shared" si="26"/>
        <v>0</v>
      </c>
      <c r="M91" s="347">
        <f t="shared" si="27"/>
        <v>3559.4362606684726</v>
      </c>
      <c r="N91" s="34"/>
    </row>
    <row r="92" spans="1:14" s="119" customFormat="1" ht="15.5" x14ac:dyDescent="0.35">
      <c r="A92" s="336">
        <v>2</v>
      </c>
      <c r="B92" s="378" t="s">
        <v>24</v>
      </c>
      <c r="C92" s="200">
        <f t="shared" si="17"/>
        <v>543.19311246001087</v>
      </c>
      <c r="D92" s="200">
        <f t="shared" si="18"/>
        <v>1983.2170184015085</v>
      </c>
      <c r="E92" s="200">
        <f t="shared" si="19"/>
        <v>726.89995227628935</v>
      </c>
      <c r="F92" s="200">
        <f t="shared" si="20"/>
        <v>717.25594354766724</v>
      </c>
      <c r="G92" s="200">
        <f t="shared" si="21"/>
        <v>81.323423930910451</v>
      </c>
      <c r="H92" s="200">
        <f t="shared" si="22"/>
        <v>25.167580646777722</v>
      </c>
      <c r="I92" s="200">
        <f t="shared" si="23"/>
        <v>24.437684416690818</v>
      </c>
      <c r="J92" s="200">
        <f t="shared" si="24"/>
        <v>33.787224112359574</v>
      </c>
      <c r="K92" s="200">
        <f t="shared" si="25"/>
        <v>40.464326017581264</v>
      </c>
      <c r="L92" s="200">
        <f t="shared" si="26"/>
        <v>0</v>
      </c>
      <c r="M92" s="347">
        <f t="shared" si="27"/>
        <v>4175.7462658097957</v>
      </c>
      <c r="N92" s="34"/>
    </row>
    <row r="93" spans="1:14" s="119" customFormat="1" ht="15.5" x14ac:dyDescent="0.35">
      <c r="A93" s="336">
        <v>4</v>
      </c>
      <c r="B93" s="378" t="s">
        <v>25</v>
      </c>
      <c r="C93" s="200">
        <f t="shared" si="17"/>
        <v>543.19311246001087</v>
      </c>
      <c r="D93" s="200">
        <f t="shared" si="18"/>
        <v>2057.3349670487205</v>
      </c>
      <c r="E93" s="200">
        <f t="shared" si="19"/>
        <v>789.71573714795511</v>
      </c>
      <c r="F93" s="200">
        <f t="shared" si="20"/>
        <v>786.24143062717712</v>
      </c>
      <c r="G93" s="200">
        <f t="shared" si="21"/>
        <v>41.935942304161472</v>
      </c>
      <c r="H93" s="200">
        <f t="shared" si="22"/>
        <v>0</v>
      </c>
      <c r="I93" s="200">
        <f t="shared" si="23"/>
        <v>40.433018385180688</v>
      </c>
      <c r="J93" s="200">
        <f t="shared" si="24"/>
        <v>0</v>
      </c>
      <c r="K93" s="200">
        <f t="shared" si="25"/>
        <v>40.464326017581264</v>
      </c>
      <c r="L93" s="200">
        <f t="shared" si="26"/>
        <v>0</v>
      </c>
      <c r="M93" s="347">
        <f t="shared" si="27"/>
        <v>4299.3185339907868</v>
      </c>
      <c r="N93" s="34"/>
    </row>
    <row r="94" spans="1:14" s="119" customFormat="1" ht="15.5" x14ac:dyDescent="0.35">
      <c r="A94" s="336">
        <v>5</v>
      </c>
      <c r="B94" s="378" t="s">
        <v>26</v>
      </c>
      <c r="C94" s="200">
        <f t="shared" si="17"/>
        <v>543.19311246001087</v>
      </c>
      <c r="D94" s="200">
        <f t="shared" si="18"/>
        <v>2054.6026185857081</v>
      </c>
      <c r="E94" s="200">
        <f t="shared" si="19"/>
        <v>747.12610143393579</v>
      </c>
      <c r="F94" s="200">
        <f t="shared" si="20"/>
        <v>723.5603303465432</v>
      </c>
      <c r="G94" s="200">
        <f t="shared" si="21"/>
        <v>44.897207354607232</v>
      </c>
      <c r="H94" s="200">
        <f t="shared" si="22"/>
        <v>0</v>
      </c>
      <c r="I94" s="200">
        <f t="shared" si="23"/>
        <v>33.83073253563564</v>
      </c>
      <c r="J94" s="200">
        <f t="shared" si="24"/>
        <v>0</v>
      </c>
      <c r="K94" s="200">
        <f t="shared" si="25"/>
        <v>40.464326017581264</v>
      </c>
      <c r="L94" s="200">
        <f t="shared" si="26"/>
        <v>0</v>
      </c>
      <c r="M94" s="347">
        <f t="shared" si="27"/>
        <v>4187.6744287340216</v>
      </c>
      <c r="N94" s="34"/>
    </row>
    <row r="95" spans="1:14" s="119" customFormat="1" ht="15.5" x14ac:dyDescent="0.35">
      <c r="A95" s="336">
        <v>6</v>
      </c>
      <c r="B95" s="378" t="s">
        <v>27</v>
      </c>
      <c r="C95" s="200">
        <f t="shared" si="17"/>
        <v>543.19311246001087</v>
      </c>
      <c r="D95" s="200">
        <f t="shared" si="18"/>
        <v>1963.0143502860569</v>
      </c>
      <c r="E95" s="200">
        <f t="shared" si="19"/>
        <v>677.98289445333546</v>
      </c>
      <c r="F95" s="200">
        <f t="shared" si="20"/>
        <v>673.2833022432369</v>
      </c>
      <c r="G95" s="200">
        <f t="shared" si="21"/>
        <v>53.244704927498894</v>
      </c>
      <c r="H95" s="200">
        <f t="shared" si="22"/>
        <v>0</v>
      </c>
      <c r="I95" s="200">
        <f t="shared" si="23"/>
        <v>27.819788824291873</v>
      </c>
      <c r="J95" s="200">
        <f t="shared" si="24"/>
        <v>0</v>
      </c>
      <c r="K95" s="200">
        <f t="shared" si="25"/>
        <v>40.464326017581264</v>
      </c>
      <c r="L95" s="200">
        <f t="shared" si="26"/>
        <v>0</v>
      </c>
      <c r="M95" s="347">
        <f t="shared" si="27"/>
        <v>3979.0024792120125</v>
      </c>
      <c r="N95" s="34"/>
    </row>
    <row r="96" spans="1:14" s="119" customFormat="1" ht="15.5" x14ac:dyDescent="0.35">
      <c r="A96" s="336">
        <v>7</v>
      </c>
      <c r="B96" s="378" t="s">
        <v>28</v>
      </c>
      <c r="C96" s="200">
        <f t="shared" si="17"/>
        <v>543.19311246001087</v>
      </c>
      <c r="D96" s="200">
        <f t="shared" si="18"/>
        <v>2124.4438227472056</v>
      </c>
      <c r="E96" s="200">
        <f t="shared" si="19"/>
        <v>784.61615929593893</v>
      </c>
      <c r="F96" s="200">
        <f t="shared" si="20"/>
        <v>757.03310168645271</v>
      </c>
      <c r="G96" s="200">
        <f t="shared" si="21"/>
        <v>57.457370600624969</v>
      </c>
      <c r="H96" s="200">
        <f t="shared" si="22"/>
        <v>0</v>
      </c>
      <c r="I96" s="200">
        <f t="shared" si="23"/>
        <v>30.85087598394303</v>
      </c>
      <c r="J96" s="200">
        <f t="shared" si="24"/>
        <v>0</v>
      </c>
      <c r="K96" s="200">
        <f t="shared" si="25"/>
        <v>40.464326017581264</v>
      </c>
      <c r="L96" s="200">
        <f t="shared" si="26"/>
        <v>0</v>
      </c>
      <c r="M96" s="347">
        <f t="shared" si="27"/>
        <v>4338.0587687917578</v>
      </c>
      <c r="N96" s="34"/>
    </row>
    <row r="97" spans="1:14" s="119" customFormat="1" ht="15.5" x14ac:dyDescent="0.35">
      <c r="A97" s="336">
        <v>8</v>
      </c>
      <c r="B97" s="378" t="s">
        <v>29</v>
      </c>
      <c r="C97" s="200">
        <f t="shared" si="17"/>
        <v>543.19311246001087</v>
      </c>
      <c r="D97" s="200">
        <f t="shared" si="18"/>
        <v>2169.7588628239773</v>
      </c>
      <c r="E97" s="200">
        <f t="shared" si="19"/>
        <v>937.52251823479992</v>
      </c>
      <c r="F97" s="200">
        <f t="shared" si="20"/>
        <v>812.94167361833058</v>
      </c>
      <c r="G97" s="200">
        <f t="shared" si="21"/>
        <v>62.012694691923294</v>
      </c>
      <c r="H97" s="200">
        <f t="shared" si="22"/>
        <v>3.3470096426411335</v>
      </c>
      <c r="I97" s="200">
        <f t="shared" si="23"/>
        <v>31.284402762553292</v>
      </c>
      <c r="J97" s="200">
        <f t="shared" si="24"/>
        <v>0</v>
      </c>
      <c r="K97" s="200">
        <f t="shared" si="25"/>
        <v>40.464326017581264</v>
      </c>
      <c r="L97" s="200">
        <f t="shared" si="26"/>
        <v>0</v>
      </c>
      <c r="M97" s="347">
        <f t="shared" si="27"/>
        <v>4600.5246002518179</v>
      </c>
      <c r="N97" s="34"/>
    </row>
    <row r="98" spans="1:14" s="119" customFormat="1" ht="15.5" x14ac:dyDescent="0.35">
      <c r="A98" s="336">
        <v>9</v>
      </c>
      <c r="B98" s="378" t="s">
        <v>30</v>
      </c>
      <c r="C98" s="200">
        <f t="shared" si="17"/>
        <v>543.19311246001087</v>
      </c>
      <c r="D98" s="200">
        <f t="shared" si="18"/>
        <v>2018.2781229327395</v>
      </c>
      <c r="E98" s="200">
        <f t="shared" si="19"/>
        <v>817.50330754184813</v>
      </c>
      <c r="F98" s="200">
        <f t="shared" si="20"/>
        <v>715.74344888429812</v>
      </c>
      <c r="G98" s="200">
        <f t="shared" si="21"/>
        <v>66.628919413603498</v>
      </c>
      <c r="H98" s="200">
        <f t="shared" si="22"/>
        <v>0</v>
      </c>
      <c r="I98" s="200">
        <f t="shared" si="23"/>
        <v>46.778974034770151</v>
      </c>
      <c r="J98" s="200">
        <f t="shared" si="24"/>
        <v>0</v>
      </c>
      <c r="K98" s="200">
        <f t="shared" si="25"/>
        <v>40.464326017581264</v>
      </c>
      <c r="L98" s="200">
        <f t="shared" si="26"/>
        <v>0</v>
      </c>
      <c r="M98" s="347">
        <f t="shared" si="27"/>
        <v>4248.5902112848516</v>
      </c>
      <c r="N98" s="34"/>
    </row>
    <row r="99" spans="1:14" s="119" customFormat="1" ht="15.5" x14ac:dyDescent="0.35">
      <c r="A99" s="336">
        <v>10</v>
      </c>
      <c r="B99" s="378" t="s">
        <v>31</v>
      </c>
      <c r="C99" s="200">
        <f t="shared" si="17"/>
        <v>543.19311246001087</v>
      </c>
      <c r="D99" s="200">
        <f t="shared" si="18"/>
        <v>2230.0123641467044</v>
      </c>
      <c r="E99" s="200">
        <f t="shared" si="19"/>
        <v>987.49332819008418</v>
      </c>
      <c r="F99" s="200">
        <f t="shared" si="20"/>
        <v>877.0703546924176</v>
      </c>
      <c r="G99" s="200">
        <f t="shared" si="21"/>
        <v>35.228788558503119</v>
      </c>
      <c r="H99" s="200">
        <f t="shared" si="22"/>
        <v>0</v>
      </c>
      <c r="I99" s="200">
        <f t="shared" si="23"/>
        <v>106.40510963097026</v>
      </c>
      <c r="J99" s="200">
        <f t="shared" si="24"/>
        <v>32.116731133922222</v>
      </c>
      <c r="K99" s="200">
        <f t="shared" si="25"/>
        <v>40.464326017581264</v>
      </c>
      <c r="L99" s="200">
        <f t="shared" si="26"/>
        <v>0</v>
      </c>
      <c r="M99" s="347">
        <f t="shared" si="27"/>
        <v>4851.9841148301939</v>
      </c>
      <c r="N99" s="34"/>
    </row>
    <row r="100" spans="1:14" s="119" customFormat="1" ht="15.5" x14ac:dyDescent="0.35">
      <c r="A100" s="336">
        <v>11</v>
      </c>
      <c r="B100" s="378" t="s">
        <v>32</v>
      </c>
      <c r="C100" s="200">
        <f t="shared" si="17"/>
        <v>543.19311246001087</v>
      </c>
      <c r="D100" s="200">
        <f t="shared" si="18"/>
        <v>2220.0756409220767</v>
      </c>
      <c r="E100" s="200">
        <f t="shared" si="19"/>
        <v>856.37625084935166</v>
      </c>
      <c r="F100" s="200">
        <f t="shared" si="20"/>
        <v>860.22354531849317</v>
      </c>
      <c r="G100" s="200">
        <f t="shared" si="21"/>
        <v>33.696720973784558</v>
      </c>
      <c r="H100" s="200">
        <f t="shared" si="22"/>
        <v>0</v>
      </c>
      <c r="I100" s="200">
        <f t="shared" si="23"/>
        <v>77.346363792987461</v>
      </c>
      <c r="J100" s="200">
        <f t="shared" si="24"/>
        <v>0</v>
      </c>
      <c r="K100" s="200">
        <f t="shared" si="25"/>
        <v>40.464326017581264</v>
      </c>
      <c r="L100" s="200">
        <f t="shared" si="26"/>
        <v>0</v>
      </c>
      <c r="M100" s="347">
        <f t="shared" si="27"/>
        <v>4631.375960334286</v>
      </c>
      <c r="N100" s="34"/>
    </row>
    <row r="101" spans="1:14" s="119" customFormat="1" ht="15.5" x14ac:dyDescent="0.35">
      <c r="A101" s="336">
        <v>12</v>
      </c>
      <c r="B101" s="378" t="s">
        <v>33</v>
      </c>
      <c r="C101" s="200">
        <f t="shared" si="17"/>
        <v>543.19311246001087</v>
      </c>
      <c r="D101" s="200">
        <f t="shared" si="18"/>
        <v>2334.5433537524264</v>
      </c>
      <c r="E101" s="200">
        <f t="shared" si="19"/>
        <v>911.92632416936192</v>
      </c>
      <c r="F101" s="200">
        <f t="shared" si="20"/>
        <v>916.75642537034855</v>
      </c>
      <c r="G101" s="200">
        <f t="shared" si="21"/>
        <v>42.741799844246231</v>
      </c>
      <c r="H101" s="200">
        <f t="shared" si="22"/>
        <v>0</v>
      </c>
      <c r="I101" s="200">
        <f t="shared" si="23"/>
        <v>127.47457404495276</v>
      </c>
      <c r="J101" s="200">
        <f t="shared" si="24"/>
        <v>0</v>
      </c>
      <c r="K101" s="200">
        <f t="shared" si="25"/>
        <v>40.464326017581264</v>
      </c>
      <c r="L101" s="200">
        <f t="shared" si="26"/>
        <v>0</v>
      </c>
      <c r="M101" s="347">
        <f t="shared" si="27"/>
        <v>4917.0999156589278</v>
      </c>
      <c r="N101" s="34"/>
    </row>
    <row r="102" spans="1:14" s="119" customFormat="1" ht="15.5" x14ac:dyDescent="0.35">
      <c r="A102" s="336">
        <v>13</v>
      </c>
      <c r="B102" s="378" t="s">
        <v>34</v>
      </c>
      <c r="C102" s="200">
        <f t="shared" si="17"/>
        <v>543.19311246001087</v>
      </c>
      <c r="D102" s="200">
        <f t="shared" si="18"/>
        <v>1940.5448058484274</v>
      </c>
      <c r="E102" s="200">
        <f t="shared" si="19"/>
        <v>693.77697444239266</v>
      </c>
      <c r="F102" s="200">
        <f t="shared" si="20"/>
        <v>741.8734807929352</v>
      </c>
      <c r="G102" s="200">
        <f t="shared" si="21"/>
        <v>37.016018261035761</v>
      </c>
      <c r="H102" s="200">
        <f t="shared" si="22"/>
        <v>0</v>
      </c>
      <c r="I102" s="200">
        <f t="shared" si="23"/>
        <v>65.159250708852724</v>
      </c>
      <c r="J102" s="200">
        <f t="shared" si="24"/>
        <v>0</v>
      </c>
      <c r="K102" s="200">
        <f t="shared" si="25"/>
        <v>40.464326017581264</v>
      </c>
      <c r="L102" s="200">
        <f t="shared" si="26"/>
        <v>0</v>
      </c>
      <c r="M102" s="347">
        <f t="shared" si="27"/>
        <v>4062.0279685312362</v>
      </c>
      <c r="N102" s="34"/>
    </row>
    <row r="103" spans="1:14" s="119" customFormat="1" ht="15.5" x14ac:dyDescent="0.35">
      <c r="A103" s="336">
        <v>14</v>
      </c>
      <c r="B103" s="378" t="s">
        <v>35</v>
      </c>
      <c r="C103" s="200">
        <f t="shared" si="17"/>
        <v>543.19311246001087</v>
      </c>
      <c r="D103" s="200">
        <f t="shared" si="18"/>
        <v>2143.3131859962718</v>
      </c>
      <c r="E103" s="200">
        <f t="shared" si="19"/>
        <v>872.67561293373205</v>
      </c>
      <c r="F103" s="200">
        <f t="shared" si="20"/>
        <v>783.69281255492251</v>
      </c>
      <c r="G103" s="200">
        <f t="shared" si="21"/>
        <v>25.067332770383214</v>
      </c>
      <c r="H103" s="200">
        <f t="shared" si="22"/>
        <v>0</v>
      </c>
      <c r="I103" s="200">
        <f t="shared" si="23"/>
        <v>79.695288256321263</v>
      </c>
      <c r="J103" s="200">
        <f t="shared" si="24"/>
        <v>0</v>
      </c>
      <c r="K103" s="200">
        <f t="shared" si="25"/>
        <v>40.464326017581264</v>
      </c>
      <c r="L103" s="200">
        <f t="shared" si="26"/>
        <v>0</v>
      </c>
      <c r="M103" s="347">
        <f t="shared" si="27"/>
        <v>4488.1016709892228</v>
      </c>
      <c r="N103" s="34"/>
    </row>
    <row r="104" spans="1:14" s="119" customFormat="1" ht="15.5" x14ac:dyDescent="0.35">
      <c r="A104" s="336">
        <v>15</v>
      </c>
      <c r="B104" s="378" t="s">
        <v>36</v>
      </c>
      <c r="C104" s="200">
        <f t="shared" si="17"/>
        <v>543.19311246001087</v>
      </c>
      <c r="D104" s="200">
        <f t="shared" si="18"/>
        <v>1889.3022458689675</v>
      </c>
      <c r="E104" s="200">
        <f t="shared" si="19"/>
        <v>671.61503731640039</v>
      </c>
      <c r="F104" s="200">
        <f t="shared" si="20"/>
        <v>613.00578693254909</v>
      </c>
      <c r="G104" s="200">
        <f t="shared" si="21"/>
        <v>76.65162472779032</v>
      </c>
      <c r="H104" s="200">
        <f t="shared" si="22"/>
        <v>224.43659657622544</v>
      </c>
      <c r="I104" s="200">
        <f t="shared" si="23"/>
        <v>46.565567307409502</v>
      </c>
      <c r="J104" s="200">
        <f t="shared" si="24"/>
        <v>22.624214254197224</v>
      </c>
      <c r="K104" s="200">
        <f t="shared" si="25"/>
        <v>40.464326017581264</v>
      </c>
      <c r="L104" s="200">
        <f t="shared" si="26"/>
        <v>0</v>
      </c>
      <c r="M104" s="347">
        <f t="shared" si="27"/>
        <v>4127.8585114611315</v>
      </c>
      <c r="N104" s="34"/>
    </row>
    <row r="105" spans="1:14" s="119" customFormat="1" ht="15.5" x14ac:dyDescent="0.35">
      <c r="A105" s="336">
        <v>16</v>
      </c>
      <c r="B105" s="378" t="s">
        <v>37</v>
      </c>
      <c r="C105" s="200">
        <f t="shared" si="17"/>
        <v>543.19311246001087</v>
      </c>
      <c r="D105" s="200">
        <f t="shared" si="18"/>
        <v>2220.2185646712101</v>
      </c>
      <c r="E105" s="200">
        <f t="shared" si="19"/>
        <v>832.06146551055554</v>
      </c>
      <c r="F105" s="200">
        <f t="shared" si="20"/>
        <v>821.48929678695799</v>
      </c>
      <c r="G105" s="200">
        <f t="shared" si="21"/>
        <v>32.659494177568497</v>
      </c>
      <c r="H105" s="200">
        <f t="shared" si="22"/>
        <v>39.683802655871133</v>
      </c>
      <c r="I105" s="200">
        <f t="shared" si="23"/>
        <v>81.864451001898814</v>
      </c>
      <c r="J105" s="200">
        <f t="shared" si="24"/>
        <v>0</v>
      </c>
      <c r="K105" s="200">
        <f t="shared" si="25"/>
        <v>40.464326017581264</v>
      </c>
      <c r="L105" s="200">
        <f t="shared" si="26"/>
        <v>0</v>
      </c>
      <c r="M105" s="347">
        <f t="shared" si="27"/>
        <v>4611.6345132816532</v>
      </c>
      <c r="N105" s="34"/>
    </row>
    <row r="106" spans="1:14" s="119" customFormat="1" ht="15.5" x14ac:dyDescent="0.35">
      <c r="A106" s="336">
        <v>17</v>
      </c>
      <c r="B106" s="378" t="s">
        <v>38</v>
      </c>
      <c r="C106" s="200">
        <f t="shared" si="17"/>
        <v>543.19311246001087</v>
      </c>
      <c r="D106" s="200">
        <f t="shared" si="18"/>
        <v>1923.7812881987838</v>
      </c>
      <c r="E106" s="200">
        <f t="shared" si="19"/>
        <v>660.98031845951868</v>
      </c>
      <c r="F106" s="200">
        <f t="shared" si="20"/>
        <v>823.06691709947131</v>
      </c>
      <c r="G106" s="200">
        <f t="shared" si="21"/>
        <v>32.845746274311161</v>
      </c>
      <c r="H106" s="200">
        <f t="shared" si="22"/>
        <v>0</v>
      </c>
      <c r="I106" s="200">
        <f t="shared" si="23"/>
        <v>98.149136314446395</v>
      </c>
      <c r="J106" s="200">
        <f t="shared" si="24"/>
        <v>1.6431280609082382</v>
      </c>
      <c r="K106" s="200">
        <f t="shared" si="25"/>
        <v>40.464326017581264</v>
      </c>
      <c r="L106" s="200">
        <f t="shared" si="26"/>
        <v>0</v>
      </c>
      <c r="M106" s="347">
        <f t="shared" si="27"/>
        <v>4124.1239728850314</v>
      </c>
      <c r="N106" s="34"/>
    </row>
    <row r="107" spans="1:14" s="119" customFormat="1" ht="15.5" x14ac:dyDescent="0.35">
      <c r="A107" s="336">
        <v>18</v>
      </c>
      <c r="B107" s="378" t="s">
        <v>39</v>
      </c>
      <c r="C107" s="200">
        <f t="shared" si="17"/>
        <v>543.19311246001087</v>
      </c>
      <c r="D107" s="200">
        <f t="shared" si="18"/>
        <v>2238.8393692913487</v>
      </c>
      <c r="E107" s="200">
        <f t="shared" si="19"/>
        <v>955.17462674016429</v>
      </c>
      <c r="F107" s="200">
        <f t="shared" si="20"/>
        <v>919.35483006024413</v>
      </c>
      <c r="G107" s="200">
        <f t="shared" si="21"/>
        <v>35.327743989290276</v>
      </c>
      <c r="H107" s="200">
        <f t="shared" si="22"/>
        <v>0</v>
      </c>
      <c r="I107" s="200">
        <f t="shared" si="23"/>
        <v>313.94193472440418</v>
      </c>
      <c r="J107" s="200">
        <f t="shared" si="24"/>
        <v>0</v>
      </c>
      <c r="K107" s="200">
        <f t="shared" si="25"/>
        <v>40.464326017581264</v>
      </c>
      <c r="L107" s="200">
        <f t="shared" si="26"/>
        <v>0</v>
      </c>
      <c r="M107" s="347">
        <f t="shared" si="27"/>
        <v>5046.2959432830439</v>
      </c>
      <c r="N107" s="34"/>
    </row>
    <row r="108" spans="1:14" s="119" customFormat="1" ht="15.5" x14ac:dyDescent="0.35">
      <c r="A108" s="336">
        <v>19</v>
      </c>
      <c r="B108" s="378" t="s">
        <v>40</v>
      </c>
      <c r="C108" s="200">
        <f t="shared" si="17"/>
        <v>543.19311246001087</v>
      </c>
      <c r="D108" s="200">
        <f t="shared" si="18"/>
        <v>2166.5803999996624</v>
      </c>
      <c r="E108" s="200">
        <f t="shared" si="19"/>
        <v>818.05448314165312</v>
      </c>
      <c r="F108" s="200">
        <f t="shared" si="20"/>
        <v>942.66566344748662</v>
      </c>
      <c r="G108" s="200">
        <f t="shared" si="21"/>
        <v>29.842696002371682</v>
      </c>
      <c r="H108" s="200">
        <f t="shared" si="22"/>
        <v>0</v>
      </c>
      <c r="I108" s="200">
        <f t="shared" si="23"/>
        <v>581.58239424978603</v>
      </c>
      <c r="J108" s="200">
        <f t="shared" si="24"/>
        <v>0</v>
      </c>
      <c r="K108" s="200">
        <f t="shared" si="25"/>
        <v>40.464326017581264</v>
      </c>
      <c r="L108" s="200">
        <f t="shared" si="26"/>
        <v>16.445962926852022</v>
      </c>
      <c r="M108" s="347">
        <f t="shared" si="27"/>
        <v>5138.8290382454043</v>
      </c>
      <c r="N108" s="34"/>
    </row>
    <row r="109" spans="1:14" s="119" customFormat="1" ht="15.5" x14ac:dyDescent="0.35">
      <c r="A109" s="36"/>
      <c r="B109" s="345" t="s">
        <v>41</v>
      </c>
      <c r="C109" s="200">
        <f t="shared" si="17"/>
        <v>543.19311246001075</v>
      </c>
      <c r="D109" s="200">
        <f t="shared" si="18"/>
        <v>1955.7120625322082</v>
      </c>
      <c r="E109" s="200">
        <f t="shared" si="19"/>
        <v>675.28366331278437</v>
      </c>
      <c r="F109" s="200">
        <f t="shared" si="20"/>
        <v>710.40584919471394</v>
      </c>
      <c r="G109" s="200">
        <f t="shared" si="21"/>
        <v>80.928652035162528</v>
      </c>
      <c r="H109" s="200">
        <f t="shared" si="22"/>
        <v>20.232163008790632</v>
      </c>
      <c r="I109" s="200">
        <f t="shared" si="23"/>
        <v>60.696489026371893</v>
      </c>
      <c r="J109" s="200">
        <f t="shared" si="24"/>
        <v>4.5724688399866835</v>
      </c>
      <c r="K109" s="200">
        <f t="shared" si="25"/>
        <v>40.464326017581264</v>
      </c>
      <c r="L109" s="200">
        <f t="shared" si="26"/>
        <v>0.52603623822840861</v>
      </c>
      <c r="M109" s="347">
        <f t="shared" si="27"/>
        <v>4092.0148226658393</v>
      </c>
      <c r="N109" s="34"/>
    </row>
    <row r="110" spans="1:14" s="119" customFormat="1" ht="15.5" x14ac:dyDescent="0.35">
      <c r="A110" s="336"/>
      <c r="B110" s="378" t="s">
        <v>323</v>
      </c>
      <c r="C110" s="381">
        <f>C109/$M$109</f>
        <v>0.13274465904943492</v>
      </c>
      <c r="D110" s="381">
        <f t="shared" ref="D110:M110" si="28">D109/$M$109</f>
        <v>0.47793376790803349</v>
      </c>
      <c r="E110" s="381">
        <f t="shared" si="28"/>
        <v>0.16502473538765311</v>
      </c>
      <c r="F110" s="381">
        <f t="shared" si="28"/>
        <v>0.17360783867637686</v>
      </c>
      <c r="G110" s="381">
        <f t="shared" si="28"/>
        <v>1.9777213803551096E-2</v>
      </c>
      <c r="H110" s="381">
        <f t="shared" si="28"/>
        <v>4.9443034508877739E-3</v>
      </c>
      <c r="I110" s="381">
        <f t="shared" si="28"/>
        <v>1.4832910352663322E-2</v>
      </c>
      <c r="J110" s="381">
        <f t="shared" si="28"/>
        <v>1.1174125799006372E-3</v>
      </c>
      <c r="K110" s="381">
        <f t="shared" si="28"/>
        <v>9.8886069017755478E-3</v>
      </c>
      <c r="L110" s="381">
        <f t="shared" si="28"/>
        <v>1.2855188972304599E-4</v>
      </c>
      <c r="M110" s="381">
        <f t="shared" si="28"/>
        <v>1</v>
      </c>
      <c r="N110" s="34"/>
    </row>
    <row r="111" spans="1:14" s="119" customFormat="1" ht="15.5" x14ac:dyDescent="0.35">
      <c r="A111" s="2"/>
      <c r="B111" s="2"/>
      <c r="C111" s="2"/>
      <c r="D111" s="2"/>
      <c r="E111" s="2"/>
      <c r="F111" s="2"/>
      <c r="G111" s="2"/>
      <c r="H111" s="2"/>
      <c r="I111" s="2"/>
      <c r="J111" s="2"/>
      <c r="K111" s="2"/>
      <c r="L111" s="2"/>
      <c r="M111" s="2"/>
      <c r="N111" s="34"/>
    </row>
    <row r="112" spans="1:14" s="119" customFormat="1" ht="15.5" x14ac:dyDescent="0.35">
      <c r="A112" s="2"/>
      <c r="B112" s="2"/>
      <c r="C112" s="2"/>
      <c r="D112" s="2"/>
      <c r="E112" s="2"/>
      <c r="F112" s="2"/>
      <c r="G112" s="2"/>
      <c r="H112" s="2"/>
      <c r="I112" s="2"/>
      <c r="J112" s="2"/>
      <c r="K112" s="2"/>
      <c r="L112" s="2"/>
      <c r="M112" s="2"/>
      <c r="N112" s="34"/>
    </row>
    <row r="113" spans="1:14" s="119" customFormat="1" ht="15.5" x14ac:dyDescent="0.35">
      <c r="A113" s="2"/>
      <c r="B113" s="2"/>
      <c r="C113" s="2"/>
      <c r="D113" s="2"/>
      <c r="E113" s="2"/>
      <c r="F113" s="2"/>
      <c r="G113" s="2"/>
      <c r="H113" s="2"/>
      <c r="I113" s="2"/>
      <c r="J113" s="2"/>
      <c r="K113" s="2"/>
      <c r="L113" s="2"/>
      <c r="M113" s="2"/>
      <c r="N113" s="3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96"/>
  <sheetViews>
    <sheetView zoomScale="69" workbookViewId="0">
      <selection activeCell="A13" sqref="A13"/>
    </sheetView>
  </sheetViews>
  <sheetFormatPr defaultRowHeight="14" x14ac:dyDescent="0.3"/>
  <cols>
    <col min="1" max="1" width="32.83203125" style="1" customWidth="1"/>
    <col min="2" max="2" width="25.33203125" style="1" customWidth="1"/>
    <col min="3" max="3" width="25.5" style="1" customWidth="1"/>
    <col min="4" max="5" width="17.83203125" style="1" customWidth="1"/>
    <col min="6" max="6" width="16.83203125" style="1" customWidth="1"/>
    <col min="7" max="7" width="19.83203125" style="1" customWidth="1"/>
    <col min="8" max="8" width="21.25" style="1" customWidth="1"/>
    <col min="9" max="9" width="20.33203125" style="1" customWidth="1"/>
    <col min="10" max="10" width="9.33203125" style="1" customWidth="1"/>
  </cols>
  <sheetData>
    <row r="1" spans="1:8" ht="17.5" x14ac:dyDescent="0.35">
      <c r="A1" s="5" t="s">
        <v>326</v>
      </c>
    </row>
    <row r="2" spans="1:8" ht="15.5" x14ac:dyDescent="0.35">
      <c r="A2" s="71" t="str">
        <f>INFO!A2</f>
        <v>VM/KAO 3.3.2023</v>
      </c>
      <c r="B2" s="118"/>
      <c r="C2" s="118"/>
      <c r="D2" s="118"/>
      <c r="E2" s="118"/>
      <c r="F2" s="118"/>
      <c r="G2" s="118"/>
      <c r="H2" s="118"/>
    </row>
    <row r="3" spans="1:8" ht="15.5" x14ac:dyDescent="0.35">
      <c r="A3" s="71" t="s">
        <v>504</v>
      </c>
      <c r="B3" s="118"/>
      <c r="C3" s="118"/>
      <c r="D3" s="118"/>
      <c r="E3" s="118"/>
      <c r="F3" s="118"/>
      <c r="G3" s="118"/>
      <c r="H3" s="118"/>
    </row>
    <row r="4" spans="1:8" ht="15.5" x14ac:dyDescent="0.35">
      <c r="A4" s="71" t="s">
        <v>327</v>
      </c>
      <c r="B4" s="118"/>
      <c r="C4" s="118"/>
      <c r="D4" s="118"/>
      <c r="E4" s="118"/>
      <c r="F4" s="118"/>
      <c r="G4" s="118"/>
      <c r="H4" s="118"/>
    </row>
    <row r="5" spans="1:8" ht="15.5" x14ac:dyDescent="0.35">
      <c r="A5" s="165"/>
      <c r="B5" s="165"/>
      <c r="C5" s="162"/>
      <c r="D5" s="71"/>
      <c r="E5" s="118"/>
      <c r="F5" s="118"/>
      <c r="G5" s="118"/>
      <c r="H5" s="118"/>
    </row>
    <row r="6" spans="1:8" ht="15.5" x14ac:dyDescent="0.35">
      <c r="A6" s="122" t="s">
        <v>461</v>
      </c>
      <c r="B6" s="121"/>
      <c r="C6" s="121"/>
      <c r="D6" s="71"/>
      <c r="E6" s="118"/>
      <c r="F6" s="118"/>
      <c r="G6" s="176"/>
    </row>
    <row r="7" spans="1:8" ht="15.5" x14ac:dyDescent="0.35">
      <c r="A7" s="166" t="s">
        <v>488</v>
      </c>
      <c r="B7" s="167" t="s">
        <v>42</v>
      </c>
      <c r="C7" s="167" t="s">
        <v>307</v>
      </c>
      <c r="D7" s="71"/>
      <c r="E7" s="118"/>
      <c r="F7" s="118"/>
      <c r="G7" s="176"/>
    </row>
    <row r="8" spans="1:8" ht="15.5" x14ac:dyDescent="0.35">
      <c r="A8" s="163">
        <f>'Rahoituksen taso'!B17</f>
        <v>509197281.60000002</v>
      </c>
      <c r="B8" s="163">
        <f>Määräytymistekijät!C27</f>
        <v>5517897</v>
      </c>
      <c r="C8" s="164">
        <f>A8/B8</f>
        <v>92.28104141849694</v>
      </c>
      <c r="D8" s="71"/>
      <c r="E8" s="118"/>
      <c r="F8" s="118"/>
    </row>
    <row r="9" spans="1:8" ht="15.5" x14ac:dyDescent="0.35">
      <c r="A9"/>
      <c r="B9"/>
      <c r="C9" s="71"/>
      <c r="D9" s="71"/>
      <c r="E9" s="118"/>
      <c r="F9" s="118"/>
      <c r="G9" s="118"/>
      <c r="H9" s="118"/>
    </row>
    <row r="10" spans="1:8" ht="15.5" x14ac:dyDescent="0.35">
      <c r="A10" s="123" t="s">
        <v>308</v>
      </c>
      <c r="B10" s="124"/>
      <c r="C10" s="124"/>
      <c r="D10" s="124"/>
      <c r="E10" s="125"/>
      <c r="F10" s="126"/>
      <c r="G10" s="126"/>
      <c r="H10" s="118"/>
    </row>
    <row r="11" spans="1:8" ht="15.5" x14ac:dyDescent="0.35">
      <c r="A11" s="120" t="s">
        <v>328</v>
      </c>
      <c r="B11" s="120" t="s">
        <v>296</v>
      </c>
      <c r="C11" s="120" t="s">
        <v>16</v>
      </c>
      <c r="D11" s="120" t="s">
        <v>329</v>
      </c>
      <c r="E11" s="127" t="s">
        <v>6</v>
      </c>
      <c r="F11" s="126"/>
      <c r="G11" s="126"/>
      <c r="H11" s="118"/>
    </row>
    <row r="12" spans="1:8" ht="31" x14ac:dyDescent="0.35">
      <c r="A12" s="128" t="s">
        <v>310</v>
      </c>
      <c r="B12" s="129">
        <v>0.65</v>
      </c>
      <c r="C12" s="130">
        <v>0.05</v>
      </c>
      <c r="D12" s="130">
        <v>0.3</v>
      </c>
      <c r="E12" s="131">
        <v>1</v>
      </c>
      <c r="F12" s="126"/>
      <c r="G12" s="126"/>
      <c r="H12" s="118"/>
    </row>
    <row r="13" spans="1:8" ht="15.5" x14ac:dyDescent="0.35">
      <c r="A13" s="132" t="s">
        <v>312</v>
      </c>
      <c r="B13" s="133">
        <f>B12*A8</f>
        <v>330978233.04000002</v>
      </c>
      <c r="C13" s="133">
        <f>C12*A8</f>
        <v>25459864.080000002</v>
      </c>
      <c r="D13" s="133">
        <f>D12*A8</f>
        <v>152759184.47999999</v>
      </c>
      <c r="E13" s="134">
        <f>SUM(B13:D13)</f>
        <v>509197281.60000002</v>
      </c>
      <c r="F13" s="126"/>
      <c r="G13" s="126"/>
      <c r="H13" s="118"/>
    </row>
    <row r="14" spans="1:8" ht="15.5" x14ac:dyDescent="0.35">
      <c r="A14" s="135" t="s">
        <v>313</v>
      </c>
      <c r="B14" s="136">
        <f>B13/B8</f>
        <v>59.98267692202301</v>
      </c>
      <c r="C14" s="136">
        <f>C13/B8</f>
        <v>4.6140520709248474</v>
      </c>
      <c r="D14" s="136">
        <f>D13/B8</f>
        <v>27.684312425549081</v>
      </c>
      <c r="E14" s="126"/>
      <c r="F14" s="126"/>
      <c r="G14" s="126"/>
      <c r="H14" s="118"/>
    </row>
    <row r="15" spans="1:8" ht="15.5" x14ac:dyDescent="0.35">
      <c r="A15" s="126"/>
      <c r="B15" s="126"/>
      <c r="C15" s="126"/>
      <c r="D15" s="126"/>
      <c r="E15" s="126"/>
      <c r="F15" s="126"/>
      <c r="G15" s="126"/>
      <c r="H15" s="118"/>
    </row>
    <row r="16" spans="1:8" ht="15.5" x14ac:dyDescent="0.35">
      <c r="A16" s="137" t="s">
        <v>314</v>
      </c>
      <c r="B16" s="137"/>
      <c r="C16" s="137"/>
      <c r="D16" s="125"/>
      <c r="E16" s="125"/>
      <c r="F16" s="126"/>
      <c r="G16" s="126"/>
      <c r="H16" s="118"/>
    </row>
    <row r="17" spans="1:8" ht="31" x14ac:dyDescent="0.35">
      <c r="A17" s="138" t="s">
        <v>9</v>
      </c>
      <c r="B17" s="138" t="s">
        <v>10</v>
      </c>
      <c r="C17" s="138" t="s">
        <v>42</v>
      </c>
      <c r="D17" s="138" t="s">
        <v>44</v>
      </c>
      <c r="E17" s="138" t="s">
        <v>51</v>
      </c>
      <c r="F17" s="126"/>
      <c r="G17" s="126"/>
      <c r="H17" s="118"/>
    </row>
    <row r="18" spans="1:8" ht="15.5" x14ac:dyDescent="0.35">
      <c r="A18" s="126">
        <v>31</v>
      </c>
      <c r="B18" s="139" t="s">
        <v>19</v>
      </c>
      <c r="C18" s="134">
        <f>Määräytymistekijät!C5</f>
        <v>658457</v>
      </c>
      <c r="D18" s="140">
        <f>Määräytymistekijät!F32</f>
        <v>1.5879385276245328E-2</v>
      </c>
      <c r="E18" s="141">
        <f>Määräytymistekijät!M32</f>
        <v>0.40066649088941592</v>
      </c>
      <c r="F18" s="179"/>
      <c r="G18" s="126"/>
      <c r="H18" s="118"/>
    </row>
    <row r="19" spans="1:8" ht="15.5" x14ac:dyDescent="0.35">
      <c r="A19" s="126">
        <v>32</v>
      </c>
      <c r="B19" s="139" t="s">
        <v>20</v>
      </c>
      <c r="C19" s="134">
        <f>Määräytymistekijät!C6</f>
        <v>276438</v>
      </c>
      <c r="D19" s="140">
        <f>Määräytymistekijät!F33</f>
        <v>1.4333737808215624E-2</v>
      </c>
      <c r="E19" s="141">
        <f>Määräytymistekijät!M33</f>
        <v>0.83573988876764682</v>
      </c>
      <c r="F19" s="126"/>
      <c r="G19" s="126"/>
      <c r="H19" s="118"/>
    </row>
    <row r="20" spans="1:8" ht="15.5" x14ac:dyDescent="0.35">
      <c r="A20" s="126">
        <v>33</v>
      </c>
      <c r="B20" s="139" t="s">
        <v>21</v>
      </c>
      <c r="C20" s="134">
        <f>Määräytymistekijät!C7</f>
        <v>478919</v>
      </c>
      <c r="D20" s="140">
        <f>Määräytymistekijät!F34</f>
        <v>0.23976599416055752</v>
      </c>
      <c r="E20" s="141">
        <f>Määräytymistekijät!M34</f>
        <v>0.82785970550648158</v>
      </c>
      <c r="F20" s="126"/>
      <c r="G20" s="126"/>
      <c r="H20" s="118"/>
    </row>
    <row r="21" spans="1:8" ht="15.5" x14ac:dyDescent="0.35">
      <c r="A21" s="126">
        <v>34</v>
      </c>
      <c r="B21" s="139" t="s">
        <v>22</v>
      </c>
      <c r="C21" s="134">
        <f>Määräytymistekijät!C8</f>
        <v>99073</v>
      </c>
      <c r="D21" s="140">
        <f>Määräytymistekijät!F35</f>
        <v>0.81121549451078123</v>
      </c>
      <c r="E21" s="141">
        <f>Määräytymistekijät!M35</f>
        <v>0.8876338847502081</v>
      </c>
      <c r="F21" s="126"/>
      <c r="G21" s="126"/>
      <c r="H21" s="118"/>
    </row>
    <row r="22" spans="1:8" ht="15.5" x14ac:dyDescent="0.35">
      <c r="A22" s="126">
        <v>35</v>
      </c>
      <c r="B22" s="139" t="s">
        <v>23</v>
      </c>
      <c r="C22" s="134">
        <f>Määräytymistekijät!C9</f>
        <v>201854</v>
      </c>
      <c r="D22" s="140">
        <f>Määräytymistekijät!F36</f>
        <v>0.12420664061754015</v>
      </c>
      <c r="E22" s="141">
        <f>Määräytymistekijät!M36</f>
        <v>0.99685865431020082</v>
      </c>
      <c r="F22" s="126"/>
      <c r="G22" s="126"/>
      <c r="H22" s="118"/>
    </row>
    <row r="23" spans="1:8" ht="15.5" x14ac:dyDescent="0.35">
      <c r="A23" s="126">
        <v>2</v>
      </c>
      <c r="B23" s="139" t="s">
        <v>24</v>
      </c>
      <c r="C23" s="134">
        <f>Määräytymistekijät!C10</f>
        <v>483477</v>
      </c>
      <c r="D23" s="140">
        <f>Määräytymistekijät!F37</f>
        <v>0.62077814921412133</v>
      </c>
      <c r="E23" s="141">
        <f>Määräytymistekijät!M37</f>
        <v>0.98036653112331973</v>
      </c>
      <c r="F23" s="126"/>
      <c r="G23" s="126"/>
      <c r="H23" s="118"/>
    </row>
    <row r="24" spans="1:8" ht="15.5" x14ac:dyDescent="0.35">
      <c r="A24" s="126">
        <v>4</v>
      </c>
      <c r="B24" s="139" t="s">
        <v>25</v>
      </c>
      <c r="C24" s="134">
        <f>Määräytymistekijät!C11</f>
        <v>214281</v>
      </c>
      <c r="D24" s="140">
        <f>Määräytymistekijät!F38</f>
        <v>0.78381869218618472</v>
      </c>
      <c r="E24" s="141">
        <f>Määräytymistekijät!M38</f>
        <v>1.4259600934343193</v>
      </c>
      <c r="F24" s="126"/>
      <c r="G24" s="126"/>
      <c r="H24" s="118"/>
    </row>
    <row r="25" spans="1:8" ht="15.5" x14ac:dyDescent="0.35">
      <c r="A25" s="126">
        <v>5</v>
      </c>
      <c r="B25" s="139" t="s">
        <v>26</v>
      </c>
      <c r="C25" s="134">
        <f>Määräytymistekijät!C12</f>
        <v>170213</v>
      </c>
      <c r="D25" s="140">
        <f>Määräytymistekijät!F39</f>
        <v>0.49003454016315168</v>
      </c>
      <c r="E25" s="141">
        <f>Määräytymistekijät!M39</f>
        <v>1.2171924478150034</v>
      </c>
      <c r="F25" s="126"/>
      <c r="G25" s="126"/>
      <c r="H25" s="118"/>
    </row>
    <row r="26" spans="1:8" ht="15.5" x14ac:dyDescent="0.35">
      <c r="A26" s="126">
        <v>6</v>
      </c>
      <c r="B26" s="139" t="s">
        <v>27</v>
      </c>
      <c r="C26" s="134">
        <f>Määräytymistekijät!C13</f>
        <v>527478</v>
      </c>
      <c r="D26" s="140">
        <f>Määräytymistekijät!F40</f>
        <v>0.43080165224757683</v>
      </c>
      <c r="E26" s="141">
        <f>Määräytymistekijät!M40</f>
        <v>1.0059648873309337</v>
      </c>
      <c r="F26" s="126"/>
      <c r="G26" s="126"/>
      <c r="H26" s="118"/>
    </row>
    <row r="27" spans="1:8" ht="15.5" x14ac:dyDescent="0.35">
      <c r="A27" s="126">
        <v>7</v>
      </c>
      <c r="B27" s="139" t="s">
        <v>28</v>
      </c>
      <c r="C27" s="134">
        <f>Määräytymistekijät!C14</f>
        <v>205124</v>
      </c>
      <c r="D27" s="140">
        <f>Määräytymistekijät!F41</f>
        <v>0.49455386039536942</v>
      </c>
      <c r="E27" s="141">
        <f>Määräytymistekijät!M41</f>
        <v>1.1698941632395847</v>
      </c>
      <c r="F27" s="126"/>
      <c r="G27" s="126"/>
      <c r="H27" s="118"/>
    </row>
    <row r="28" spans="1:8" ht="15.5" x14ac:dyDescent="0.35">
      <c r="A28" s="126">
        <v>8</v>
      </c>
      <c r="B28" s="139" t="s">
        <v>29</v>
      </c>
      <c r="C28" s="134">
        <f>Määräytymistekijät!C15</f>
        <v>161391</v>
      </c>
      <c r="D28" s="140">
        <f>Määräytymistekijät!F42</f>
        <v>0.61288270903181763</v>
      </c>
      <c r="E28" s="141">
        <f>Määräytymistekijät!M42</f>
        <v>1.4592004315962701</v>
      </c>
      <c r="F28" s="126"/>
      <c r="G28" s="126"/>
      <c r="H28" s="118"/>
    </row>
    <row r="29" spans="1:8" ht="15.5" x14ac:dyDescent="0.35">
      <c r="A29" s="126">
        <v>9</v>
      </c>
      <c r="B29" s="139" t="s">
        <v>30</v>
      </c>
      <c r="C29" s="134">
        <f>Määräytymistekijät!C16</f>
        <v>126107</v>
      </c>
      <c r="D29" s="140">
        <f>Määräytymistekijät!F43</f>
        <v>0.79637162733766509</v>
      </c>
      <c r="E29" s="141">
        <f>Määräytymistekijät!M43</f>
        <v>1.4419752673564405</v>
      </c>
      <c r="F29" s="126"/>
      <c r="G29" s="126"/>
      <c r="H29" s="118"/>
    </row>
    <row r="30" spans="1:8" ht="15.5" x14ac:dyDescent="0.35">
      <c r="A30" s="126">
        <v>10</v>
      </c>
      <c r="B30" s="139" t="s">
        <v>31</v>
      </c>
      <c r="C30" s="134">
        <f>Määräytymistekijät!C17</f>
        <v>131688</v>
      </c>
      <c r="D30" s="140">
        <f>Määräytymistekijät!F44</f>
        <v>1.8975298872271271</v>
      </c>
      <c r="E30" s="141">
        <f>Määräytymistekijät!M44</f>
        <v>1.2676781237357158</v>
      </c>
      <c r="F30" s="126"/>
      <c r="G30" s="126"/>
      <c r="H30" s="118"/>
    </row>
    <row r="31" spans="1:8" ht="15.5" x14ac:dyDescent="0.35">
      <c r="A31" s="126">
        <v>11</v>
      </c>
      <c r="B31" s="139" t="s">
        <v>32</v>
      </c>
      <c r="C31" s="134">
        <f>Määräytymistekijät!C18</f>
        <v>248363</v>
      </c>
      <c r="D31" s="140">
        <f>Määräytymistekijät!F45</f>
        <v>1.2402381308800414</v>
      </c>
      <c r="E31" s="141">
        <f>Määräytymistekijät!M45</f>
        <v>1.1042517620941079</v>
      </c>
      <c r="F31" s="126"/>
      <c r="G31" s="126"/>
      <c r="H31" s="118"/>
    </row>
    <row r="32" spans="1:8" ht="15.5" x14ac:dyDescent="0.35">
      <c r="A32" s="126">
        <v>12</v>
      </c>
      <c r="B32" s="139" t="s">
        <v>33</v>
      </c>
      <c r="C32" s="134">
        <f>Määräytymistekijät!C19</f>
        <v>163281</v>
      </c>
      <c r="D32" s="140">
        <f>Määräytymistekijät!F46</f>
        <v>2.0498614112675817</v>
      </c>
      <c r="E32" s="141">
        <f>Määräytymistekijät!M46</f>
        <v>1.1775822039179418</v>
      </c>
      <c r="F32" s="126"/>
      <c r="G32" s="126"/>
      <c r="H32" s="118"/>
    </row>
    <row r="33" spans="1:10" ht="15.5" x14ac:dyDescent="0.35">
      <c r="A33" s="126">
        <v>13</v>
      </c>
      <c r="B33" s="139" t="s">
        <v>34</v>
      </c>
      <c r="C33" s="134">
        <f>Määräytymistekijät!C20</f>
        <v>272683</v>
      </c>
      <c r="D33" s="140">
        <f>Määräytymistekijät!F47</f>
        <v>1.0189031198284593</v>
      </c>
      <c r="E33" s="141">
        <f>Määräytymistekijät!M47</f>
        <v>0.97296924788040728</v>
      </c>
      <c r="F33" s="126"/>
      <c r="G33" s="126"/>
      <c r="H33" s="118"/>
    </row>
    <row r="34" spans="1:10" ht="15.5" x14ac:dyDescent="0.35">
      <c r="A34" s="126">
        <v>14</v>
      </c>
      <c r="B34" s="139" t="s">
        <v>35</v>
      </c>
      <c r="C34" s="134">
        <f>Määräytymistekijät!C21</f>
        <v>191762</v>
      </c>
      <c r="D34" s="140">
        <f>Määräytymistekijät!F48</f>
        <v>1.0940150901820591</v>
      </c>
      <c r="E34" s="141">
        <f>Määräytymistekijät!M48</f>
        <v>1.2747307799509782</v>
      </c>
      <c r="F34" s="126"/>
      <c r="G34" s="126"/>
      <c r="H34" s="118"/>
    </row>
    <row r="35" spans="1:10" ht="15.5" x14ac:dyDescent="0.35">
      <c r="A35" s="126">
        <v>15</v>
      </c>
      <c r="B35" s="139" t="s">
        <v>36</v>
      </c>
      <c r="C35" s="134">
        <f>Määräytymistekijät!C22</f>
        <v>176041</v>
      </c>
      <c r="D35" s="140">
        <f>Määräytymistekijät!F49</f>
        <v>1.4804646945720019</v>
      </c>
      <c r="E35" s="141">
        <f>Määräytymistekijät!M49</f>
        <v>0.98215795224585645</v>
      </c>
      <c r="F35" s="126"/>
      <c r="G35" s="126"/>
      <c r="H35" s="118"/>
    </row>
    <row r="36" spans="1:10" ht="15.5" x14ac:dyDescent="0.35">
      <c r="A36" s="126">
        <v>16</v>
      </c>
      <c r="B36" s="139" t="s">
        <v>37</v>
      </c>
      <c r="C36" s="134">
        <f>Määräytymistekijät!C23</f>
        <v>67915</v>
      </c>
      <c r="D36" s="140">
        <f>Määräytymistekijät!F50</f>
        <v>1.3906804636804699</v>
      </c>
      <c r="E36" s="141">
        <f>Määräytymistekijät!M50</f>
        <v>1.1412342938445199</v>
      </c>
      <c r="F36" s="126"/>
      <c r="G36" s="126"/>
      <c r="H36" s="118"/>
    </row>
    <row r="37" spans="1:10" ht="15.5" x14ac:dyDescent="0.35">
      <c r="A37" s="126">
        <v>17</v>
      </c>
      <c r="B37" s="139" t="s">
        <v>38</v>
      </c>
      <c r="C37" s="134">
        <f>Määräytymistekijät!C24</f>
        <v>415603</v>
      </c>
      <c r="D37" s="140">
        <f>Määräytymistekijät!F51</f>
        <v>1.6122895054262572</v>
      </c>
      <c r="E37" s="141">
        <f>Määräytymistekijät!M51</f>
        <v>1.0149506749972335</v>
      </c>
      <c r="F37" s="126"/>
      <c r="G37" s="126"/>
      <c r="H37" s="118"/>
    </row>
    <row r="38" spans="1:10" ht="15.5" x14ac:dyDescent="0.35">
      <c r="A38" s="126">
        <v>18</v>
      </c>
      <c r="B38" s="139" t="s">
        <v>39</v>
      </c>
      <c r="C38" s="134">
        <f>Määräytymistekijät!C25</f>
        <v>71255</v>
      </c>
      <c r="D38" s="140">
        <f>Määräytymistekijät!F52</f>
        <v>4.6530936760136852</v>
      </c>
      <c r="E38" s="141">
        <f>Määräytymistekijät!M52</f>
        <v>1.5688560397877054</v>
      </c>
      <c r="F38" s="126"/>
      <c r="G38" s="126"/>
      <c r="H38" s="118"/>
    </row>
    <row r="39" spans="1:10" ht="15.5" x14ac:dyDescent="0.35">
      <c r="A39" s="126">
        <v>19</v>
      </c>
      <c r="B39" s="139" t="s">
        <v>40</v>
      </c>
      <c r="C39" s="134">
        <f>Määräytymistekijät!C26</f>
        <v>176494</v>
      </c>
      <c r="D39" s="140">
        <f>Määräytymistekijät!F53</f>
        <v>8.3104387848431678</v>
      </c>
      <c r="E39" s="141">
        <f>Määräytymistekijät!M53</f>
        <v>1.3343332739682574</v>
      </c>
      <c r="F39" s="126"/>
      <c r="G39" s="126"/>
      <c r="H39" s="118"/>
    </row>
    <row r="40" spans="1:10" ht="15.5" x14ac:dyDescent="0.35">
      <c r="A40" s="139"/>
      <c r="B40" s="139" t="s">
        <v>41</v>
      </c>
      <c r="C40" s="142">
        <f>Määräytymistekijät!C27</f>
        <v>5517897</v>
      </c>
      <c r="D40" s="143">
        <f>Määräytymistekijät!F54</f>
        <v>1</v>
      </c>
      <c r="E40" s="144">
        <f>Määräytymistekijät!M54</f>
        <v>1</v>
      </c>
      <c r="F40" s="126"/>
      <c r="G40" s="126"/>
      <c r="H40" s="118"/>
    </row>
    <row r="41" spans="1:10" ht="15.5" x14ac:dyDescent="0.35">
      <c r="A41" s="126"/>
      <c r="B41" s="126"/>
      <c r="C41" s="126"/>
      <c r="D41" s="126"/>
      <c r="E41" s="126"/>
      <c r="F41" s="126"/>
      <c r="G41" s="126"/>
      <c r="H41" s="118"/>
    </row>
    <row r="42" spans="1:10" ht="15.5" x14ac:dyDescent="0.35">
      <c r="A42" s="137" t="s">
        <v>330</v>
      </c>
      <c r="B42" s="137"/>
      <c r="C42" s="137"/>
      <c r="D42" s="137"/>
      <c r="E42" s="137"/>
      <c r="F42" s="137"/>
      <c r="G42" s="137"/>
      <c r="H42" s="145"/>
      <c r="I42" s="67"/>
      <c r="J42" s="67"/>
    </row>
    <row r="43" spans="1:10" ht="15.5" x14ac:dyDescent="0.35">
      <c r="A43" s="146" t="s">
        <v>9</v>
      </c>
      <c r="B43" s="146" t="s">
        <v>10</v>
      </c>
      <c r="C43" s="146" t="s">
        <v>296</v>
      </c>
      <c r="D43" s="146" t="s">
        <v>16</v>
      </c>
      <c r="E43" s="146" t="s">
        <v>329</v>
      </c>
      <c r="F43" s="146" t="s">
        <v>322</v>
      </c>
      <c r="G43" s="146" t="s">
        <v>325</v>
      </c>
      <c r="H43" s="145"/>
      <c r="I43" s="67"/>
      <c r="J43" s="67"/>
    </row>
    <row r="44" spans="1:10" ht="15.5" x14ac:dyDescent="0.35">
      <c r="A44" s="126">
        <v>31</v>
      </c>
      <c r="B44" s="139" t="s">
        <v>19</v>
      </c>
      <c r="C44" s="134">
        <f>C18*$B$14</f>
        <v>39496013.498044506</v>
      </c>
      <c r="D44" s="134">
        <f>D18*C18*$C$14</f>
        <v>48244.031939325752</v>
      </c>
      <c r="E44" s="134">
        <f>E18*C18*$D$14</f>
        <v>7303721.1380226901</v>
      </c>
      <c r="F44" s="142">
        <f>SUM(C44:E44)</f>
        <v>46847978.668006524</v>
      </c>
      <c r="G44" s="142">
        <f>F44/C18</f>
        <v>71.148121544772891</v>
      </c>
      <c r="H44" s="118"/>
    </row>
    <row r="45" spans="1:10" ht="15.5" x14ac:dyDescent="0.35">
      <c r="A45" s="126">
        <v>32</v>
      </c>
      <c r="B45" s="139" t="s">
        <v>20</v>
      </c>
      <c r="C45" s="134">
        <f t="shared" ref="C45:C66" si="0">C19*$B$14</f>
        <v>16581491.242970197</v>
      </c>
      <c r="D45" s="134">
        <f t="shared" ref="D45:D66" si="1">D19*C19*$C$14</f>
        <v>18282.672918919863</v>
      </c>
      <c r="E45" s="134">
        <f t="shared" ref="E45:E66" si="2">E19*C19*$D$14</f>
        <v>6395913.9909238257</v>
      </c>
      <c r="F45" s="142">
        <f t="shared" ref="F45:F66" si="3">SUM(C45:E45)</f>
        <v>22995687.906812944</v>
      </c>
      <c r="G45" s="142">
        <f t="shared" ref="G45:G66" si="4">F45/C19</f>
        <v>83.185697721778283</v>
      </c>
      <c r="H45" s="118"/>
    </row>
    <row r="46" spans="1:10" ht="15.5" x14ac:dyDescent="0.35">
      <c r="A46" s="126">
        <v>33</v>
      </c>
      <c r="B46" s="139" t="s">
        <v>21</v>
      </c>
      <c r="C46" s="134">
        <f t="shared" si="0"/>
        <v>28726843.648818336</v>
      </c>
      <c r="D46" s="134">
        <f t="shared" si="1"/>
        <v>529824.63281183282</v>
      </c>
      <c r="E46" s="134">
        <f t="shared" si="2"/>
        <v>10976213.687649919</v>
      </c>
      <c r="F46" s="142">
        <f t="shared" si="3"/>
        <v>40232881.969280086</v>
      </c>
      <c r="G46" s="142">
        <f t="shared" si="4"/>
        <v>84.007696435681368</v>
      </c>
      <c r="H46" s="118"/>
    </row>
    <row r="47" spans="1:10" ht="15.5" x14ac:dyDescent="0.35">
      <c r="A47" s="126">
        <v>34</v>
      </c>
      <c r="B47" s="139" t="s">
        <v>22</v>
      </c>
      <c r="C47" s="134">
        <f t="shared" si="0"/>
        <v>5942663.7506955853</v>
      </c>
      <c r="D47" s="134">
        <f t="shared" si="1"/>
        <v>370829.30101783184</v>
      </c>
      <c r="E47" s="134">
        <f t="shared" si="2"/>
        <v>2434573.7126742299</v>
      </c>
      <c r="F47" s="142">
        <f t="shared" si="3"/>
        <v>8748066.7643876467</v>
      </c>
      <c r="G47" s="142">
        <f t="shared" si="4"/>
        <v>88.299201239365388</v>
      </c>
      <c r="H47" s="118"/>
    </row>
    <row r="48" spans="1:10" ht="15.5" x14ac:dyDescent="0.35">
      <c r="A48" s="126">
        <v>35</v>
      </c>
      <c r="B48" s="139" t="s">
        <v>23</v>
      </c>
      <c r="C48" s="134">
        <f t="shared" si="0"/>
        <v>12107743.267418033</v>
      </c>
      <c r="D48" s="134">
        <f t="shared" si="1"/>
        <v>115681.70128504869</v>
      </c>
      <c r="E48" s="134">
        <f t="shared" si="2"/>
        <v>5570634.7662884928</v>
      </c>
      <c r="F48" s="142">
        <f t="shared" si="3"/>
        <v>17794059.734991573</v>
      </c>
      <c r="G48" s="142">
        <f t="shared" si="4"/>
        <v>88.153119259423008</v>
      </c>
      <c r="H48" s="118"/>
    </row>
    <row r="49" spans="1:8" ht="15.5" x14ac:dyDescent="0.35">
      <c r="A49" s="126">
        <v>2</v>
      </c>
      <c r="B49" s="139" t="s">
        <v>24</v>
      </c>
      <c r="C49" s="134">
        <f t="shared" si="0"/>
        <v>29000244.69022892</v>
      </c>
      <c r="D49" s="134">
        <f t="shared" si="1"/>
        <v>1384824.4788889971</v>
      </c>
      <c r="E49" s="134">
        <f t="shared" si="2"/>
        <v>13121939.671701783</v>
      </c>
      <c r="F49" s="142">
        <f t="shared" si="3"/>
        <v>43507008.840819702</v>
      </c>
      <c r="G49" s="142">
        <f t="shared" si="4"/>
        <v>89.987752966159093</v>
      </c>
      <c r="H49" s="118"/>
    </row>
    <row r="50" spans="1:8" ht="15.5" x14ac:dyDescent="0.35">
      <c r="A50" s="126">
        <v>4</v>
      </c>
      <c r="B50" s="139" t="s">
        <v>25</v>
      </c>
      <c r="C50" s="134">
        <f t="shared" si="0"/>
        <v>12853147.993528012</v>
      </c>
      <c r="D50" s="134">
        <f t="shared" si="1"/>
        <v>774964.43467404717</v>
      </c>
      <c r="E50" s="134">
        <f t="shared" si="2"/>
        <v>8459112.0525121558</v>
      </c>
      <c r="F50" s="142">
        <f t="shared" si="3"/>
        <v>22087224.480714217</v>
      </c>
      <c r="G50" s="142">
        <f t="shared" si="4"/>
        <v>103.07598191493514</v>
      </c>
      <c r="H50" s="118"/>
    </row>
    <row r="51" spans="1:8" ht="15.5" x14ac:dyDescent="0.35">
      <c r="A51" s="126">
        <v>5</v>
      </c>
      <c r="B51" s="139" t="s">
        <v>26</v>
      </c>
      <c r="C51" s="134">
        <f t="shared" si="0"/>
        <v>10209831.386928303</v>
      </c>
      <c r="D51" s="134">
        <f t="shared" si="1"/>
        <v>384859.23298744031</v>
      </c>
      <c r="E51" s="134">
        <f t="shared" si="2"/>
        <v>5735690.6112155588</v>
      </c>
      <c r="F51" s="142">
        <f t="shared" si="3"/>
        <v>16330381.231131304</v>
      </c>
      <c r="G51" s="142">
        <f t="shared" si="4"/>
        <v>95.940857814216912</v>
      </c>
      <c r="H51" s="118"/>
    </row>
    <row r="52" spans="1:8" ht="15.5" x14ac:dyDescent="0.35">
      <c r="A52" s="126">
        <v>6</v>
      </c>
      <c r="B52" s="139" t="s">
        <v>27</v>
      </c>
      <c r="C52" s="134">
        <f t="shared" si="0"/>
        <v>31639542.457474854</v>
      </c>
      <c r="D52" s="134">
        <f t="shared" si="1"/>
        <v>1048489.7820798097</v>
      </c>
      <c r="E52" s="134">
        <f t="shared" si="2"/>
        <v>14689970.198508915</v>
      </c>
      <c r="F52" s="142">
        <f t="shared" si="3"/>
        <v>47378002.438063577</v>
      </c>
      <c r="G52" s="142">
        <f t="shared" si="4"/>
        <v>89.819864407735636</v>
      </c>
      <c r="H52" s="118"/>
    </row>
    <row r="53" spans="1:8" ht="15.5" x14ac:dyDescent="0.35">
      <c r="A53" s="126">
        <v>7</v>
      </c>
      <c r="B53" s="139" t="s">
        <v>28</v>
      </c>
      <c r="C53" s="134">
        <f t="shared" si="0"/>
        <v>12303886.620953048</v>
      </c>
      <c r="D53" s="134">
        <f t="shared" si="1"/>
        <v>468071.89432763599</v>
      </c>
      <c r="E53" s="134">
        <f t="shared" si="2"/>
        <v>6643497.7583144251</v>
      </c>
      <c r="F53" s="142">
        <f t="shared" si="3"/>
        <v>19415456.27359511</v>
      </c>
      <c r="G53" s="142">
        <f t="shared" si="4"/>
        <v>94.65228970571512</v>
      </c>
      <c r="H53" s="118"/>
    </row>
    <row r="54" spans="1:8" ht="15.5" x14ac:dyDescent="0.35">
      <c r="A54" s="126">
        <v>8</v>
      </c>
      <c r="B54" s="139" t="s">
        <v>29</v>
      </c>
      <c r="C54" s="134">
        <f t="shared" si="0"/>
        <v>9680664.2111222148</v>
      </c>
      <c r="D54" s="134">
        <f t="shared" si="1"/>
        <v>456393.20822614984</v>
      </c>
      <c r="E54" s="134">
        <f t="shared" si="2"/>
        <v>6519705.8746191245</v>
      </c>
      <c r="F54" s="142">
        <f t="shared" si="3"/>
        <v>16656763.293967489</v>
      </c>
      <c r="G54" s="142">
        <f t="shared" si="4"/>
        <v>103.2075102946725</v>
      </c>
      <c r="H54" s="118"/>
    </row>
    <row r="55" spans="1:8" ht="15.5" x14ac:dyDescent="0.35">
      <c r="A55" s="126">
        <v>9</v>
      </c>
      <c r="B55" s="139" t="s">
        <v>30</v>
      </c>
      <c r="C55" s="134">
        <f t="shared" si="0"/>
        <v>7564235.4386055553</v>
      </c>
      <c r="D55" s="134">
        <f t="shared" si="1"/>
        <v>463380.19121596491</v>
      </c>
      <c r="E55" s="134">
        <f t="shared" si="2"/>
        <v>5034203.2702755276</v>
      </c>
      <c r="F55" s="142">
        <f t="shared" si="3"/>
        <v>13061818.900097048</v>
      </c>
      <c r="G55" s="142">
        <f t="shared" si="4"/>
        <v>103.57727088977653</v>
      </c>
      <c r="H55" s="118"/>
    </row>
    <row r="56" spans="1:8" ht="15.5" x14ac:dyDescent="0.35">
      <c r="A56" s="126">
        <v>10</v>
      </c>
      <c r="B56" s="139" t="s">
        <v>31</v>
      </c>
      <c r="C56" s="134">
        <f t="shared" si="0"/>
        <v>7898998.7585073663</v>
      </c>
      <c r="D56" s="134">
        <f t="shared" si="1"/>
        <v>1152968.1710336693</v>
      </c>
      <c r="E56" s="134">
        <f t="shared" si="2"/>
        <v>4621563.6579578612</v>
      </c>
      <c r="F56" s="142">
        <f t="shared" si="3"/>
        <v>13673530.587498898</v>
      </c>
      <c r="G56" s="142">
        <f t="shared" si="4"/>
        <v>103.83277586035855</v>
      </c>
      <c r="H56" s="118"/>
    </row>
    <row r="57" spans="1:8" ht="15.5" x14ac:dyDescent="0.35">
      <c r="A57" s="126">
        <v>11</v>
      </c>
      <c r="B57" s="139" t="s">
        <v>32</v>
      </c>
      <c r="C57" s="134">
        <f t="shared" si="0"/>
        <v>14897477.588384401</v>
      </c>
      <c r="D57" s="134">
        <f t="shared" si="1"/>
        <v>1421263.0583880907</v>
      </c>
      <c r="E57" s="134">
        <f t="shared" si="2"/>
        <v>7592568.8666450568</v>
      </c>
      <c r="F57" s="142">
        <f t="shared" si="3"/>
        <v>23911309.513417549</v>
      </c>
      <c r="G57" s="142">
        <f t="shared" si="4"/>
        <v>96.27565101652641</v>
      </c>
      <c r="H57" s="118"/>
    </row>
    <row r="58" spans="1:8" ht="15.5" x14ac:dyDescent="0.35">
      <c r="A58" s="126">
        <v>12</v>
      </c>
      <c r="B58" s="139" t="s">
        <v>33</v>
      </c>
      <c r="C58" s="134">
        <f t="shared" si="0"/>
        <v>9794031.470504839</v>
      </c>
      <c r="D58" s="134">
        <f t="shared" si="1"/>
        <v>1544339.0132406277</v>
      </c>
      <c r="E58" s="134">
        <f t="shared" si="2"/>
        <v>5323050.9988978924</v>
      </c>
      <c r="F58" s="142">
        <f t="shared" si="3"/>
        <v>16661421.482643358</v>
      </c>
      <c r="G58" s="142">
        <f t="shared" si="4"/>
        <v>102.04139785182207</v>
      </c>
      <c r="H58" s="118"/>
    </row>
    <row r="59" spans="1:8" ht="15.5" x14ac:dyDescent="0.35">
      <c r="A59" s="126">
        <v>13</v>
      </c>
      <c r="B59" s="139" t="s">
        <v>34</v>
      </c>
      <c r="C59" s="134">
        <f t="shared" si="0"/>
        <v>16356256.291128</v>
      </c>
      <c r="D59" s="134">
        <f t="shared" si="1"/>
        <v>1281956.9664418604</v>
      </c>
      <c r="E59" s="134">
        <f t="shared" si="2"/>
        <v>7344985.0992544573</v>
      </c>
      <c r="F59" s="142">
        <f t="shared" si="3"/>
        <v>24983198.356824316</v>
      </c>
      <c r="G59" s="142">
        <f t="shared" si="4"/>
        <v>91.619933610912</v>
      </c>
      <c r="H59" s="118"/>
    </row>
    <row r="60" spans="1:8" ht="15.5" x14ac:dyDescent="0.35">
      <c r="A60" s="126">
        <v>14</v>
      </c>
      <c r="B60" s="139" t="s">
        <v>35</v>
      </c>
      <c r="C60" s="134">
        <f t="shared" si="0"/>
        <v>11502398.091920977</v>
      </c>
      <c r="D60" s="134">
        <f t="shared" si="1"/>
        <v>967984.39121868252</v>
      </c>
      <c r="E60" s="134">
        <f t="shared" si="2"/>
        <v>6767289.6420097239</v>
      </c>
      <c r="F60" s="142">
        <f t="shared" si="3"/>
        <v>19237672.125149384</v>
      </c>
      <c r="G60" s="142">
        <f t="shared" si="4"/>
        <v>100.32056468512731</v>
      </c>
      <c r="H60" s="147"/>
    </row>
    <row r="61" spans="1:8" ht="15.5" x14ac:dyDescent="0.35">
      <c r="A61" s="126">
        <v>15</v>
      </c>
      <c r="B61" s="139" t="s">
        <v>36</v>
      </c>
      <c r="C61" s="134">
        <f t="shared" si="0"/>
        <v>10559410.428029852</v>
      </c>
      <c r="D61" s="134">
        <f t="shared" si="1"/>
        <v>1202525.7180148945</v>
      </c>
      <c r="E61" s="134">
        <f t="shared" si="2"/>
        <v>4786619.5028849272</v>
      </c>
      <c r="F61" s="142">
        <f t="shared" si="3"/>
        <v>16548555.648929674</v>
      </c>
      <c r="G61" s="142">
        <f t="shared" si="4"/>
        <v>94.003985713155885</v>
      </c>
      <c r="H61" s="148"/>
    </row>
    <row r="62" spans="1:8" ht="15.5" x14ac:dyDescent="0.35">
      <c r="A62" s="126">
        <v>16</v>
      </c>
      <c r="B62" s="139" t="s">
        <v>37</v>
      </c>
      <c r="C62" s="134">
        <f t="shared" si="0"/>
        <v>4073723.5031591929</v>
      </c>
      <c r="D62" s="134">
        <f t="shared" si="1"/>
        <v>435788.28386765037</v>
      </c>
      <c r="E62" s="134">
        <f t="shared" si="2"/>
        <v>2145725.9840518641</v>
      </c>
      <c r="F62" s="142">
        <f t="shared" si="3"/>
        <v>6655237.7710787077</v>
      </c>
      <c r="G62" s="142">
        <f t="shared" si="4"/>
        <v>97.993635737005192</v>
      </c>
      <c r="H62" s="147"/>
    </row>
    <row r="63" spans="1:8" ht="15.5" x14ac:dyDescent="0.35">
      <c r="A63" s="126">
        <v>17</v>
      </c>
      <c r="B63" s="139" t="s">
        <v>38</v>
      </c>
      <c r="C63" s="134">
        <f t="shared" si="0"/>
        <v>24928980.476823531</v>
      </c>
      <c r="D63" s="134">
        <f t="shared" si="1"/>
        <v>3091748.7387506641</v>
      </c>
      <c r="E63" s="134">
        <f t="shared" si="2"/>
        <v>11677701.028589953</v>
      </c>
      <c r="F63" s="142">
        <f t="shared" si="3"/>
        <v>39698430.244164146</v>
      </c>
      <c r="G63" s="142">
        <f t="shared" si="4"/>
        <v>95.520076236610777</v>
      </c>
      <c r="H63" s="149"/>
    </row>
    <row r="64" spans="1:8" ht="15.5" x14ac:dyDescent="0.35">
      <c r="A64" s="126">
        <v>18</v>
      </c>
      <c r="B64" s="139" t="s">
        <v>39</v>
      </c>
      <c r="C64" s="134">
        <f t="shared" si="0"/>
        <v>4274065.6440787492</v>
      </c>
      <c r="D64" s="134">
        <f t="shared" si="1"/>
        <v>1529817.5245638606</v>
      </c>
      <c r="E64" s="134">
        <f t="shared" si="2"/>
        <v>3094797.0923824962</v>
      </c>
      <c r="F64" s="142">
        <f t="shared" si="3"/>
        <v>8898680.2610251065</v>
      </c>
      <c r="G64" s="142">
        <f t="shared" si="4"/>
        <v>124.88499419023375</v>
      </c>
      <c r="H64" s="118"/>
    </row>
    <row r="65" spans="1:10" ht="15.5" x14ac:dyDescent="0.35">
      <c r="A65" s="126">
        <v>19</v>
      </c>
      <c r="B65" s="139" t="s">
        <v>40</v>
      </c>
      <c r="C65" s="134">
        <f t="shared" si="0"/>
        <v>10586582.580675529</v>
      </c>
      <c r="D65" s="134">
        <f t="shared" si="1"/>
        <v>6767626.6521070004</v>
      </c>
      <c r="E65" s="134">
        <f t="shared" si="2"/>
        <v>6519705.8746191245</v>
      </c>
      <c r="F65" s="142">
        <f t="shared" si="3"/>
        <v>23873915.107401654</v>
      </c>
      <c r="G65" s="142">
        <f t="shared" si="4"/>
        <v>135.26757344386581</v>
      </c>
      <c r="H65" s="118"/>
    </row>
    <row r="66" spans="1:10" ht="15.5" x14ac:dyDescent="0.35">
      <c r="A66" s="126"/>
      <c r="B66" s="139" t="s">
        <v>41</v>
      </c>
      <c r="C66" s="142">
        <f t="shared" si="0"/>
        <v>330978233.04000002</v>
      </c>
      <c r="D66" s="142">
        <f t="shared" si="1"/>
        <v>25459864.080000002</v>
      </c>
      <c r="E66" s="142">
        <f t="shared" si="2"/>
        <v>152759184.47999999</v>
      </c>
      <c r="F66" s="142">
        <f t="shared" si="3"/>
        <v>509197281.60000002</v>
      </c>
      <c r="G66" s="142">
        <f t="shared" si="4"/>
        <v>92.28104141849694</v>
      </c>
      <c r="H66" s="150"/>
      <c r="I66" s="68"/>
      <c r="J66" s="68"/>
    </row>
    <row r="67" spans="1:10" ht="15.5" x14ac:dyDescent="0.35">
      <c r="A67" s="126"/>
      <c r="B67" s="151" t="s">
        <v>331</v>
      </c>
      <c r="C67" s="399">
        <f>C66/F66</f>
        <v>0.65</v>
      </c>
      <c r="D67" s="399">
        <f>D66/F66</f>
        <v>0.05</v>
      </c>
      <c r="E67" s="399">
        <f>E66/F66</f>
        <v>0.3</v>
      </c>
      <c r="F67" s="399">
        <f>SUM(C67:E67)</f>
        <v>1</v>
      </c>
      <c r="G67" s="152"/>
      <c r="H67" s="150"/>
      <c r="I67" s="68"/>
      <c r="J67" s="68"/>
    </row>
    <row r="68" spans="1:10" ht="15.5" x14ac:dyDescent="0.35">
      <c r="A68" s="153"/>
      <c r="B68" s="154"/>
      <c r="C68" s="155"/>
      <c r="D68" s="155"/>
      <c r="E68" s="155"/>
      <c r="F68" s="156"/>
      <c r="G68" s="142"/>
      <c r="H68" s="150"/>
      <c r="I68" s="68"/>
      <c r="J68" s="68"/>
    </row>
    <row r="69" spans="1:10" ht="15.5" x14ac:dyDescent="0.35">
      <c r="A69" s="137" t="s">
        <v>332</v>
      </c>
      <c r="B69" s="137"/>
      <c r="C69" s="137"/>
      <c r="D69" s="137"/>
      <c r="E69" s="137"/>
      <c r="F69" s="137"/>
      <c r="G69" s="139"/>
      <c r="H69" s="150"/>
      <c r="I69" s="68"/>
      <c r="J69" s="68"/>
    </row>
    <row r="70" spans="1:10" ht="15.5" x14ac:dyDescent="0.35">
      <c r="A70" s="146" t="s">
        <v>9</v>
      </c>
      <c r="B70" s="146" t="s">
        <v>10</v>
      </c>
      <c r="C70" s="146" t="s">
        <v>296</v>
      </c>
      <c r="D70" s="146" t="s">
        <v>16</v>
      </c>
      <c r="E70" s="146" t="s">
        <v>329</v>
      </c>
      <c r="F70" s="146" t="s">
        <v>325</v>
      </c>
      <c r="G70" s="146"/>
      <c r="H70" s="150"/>
      <c r="I70" s="68"/>
      <c r="J70" s="68"/>
    </row>
    <row r="71" spans="1:10" ht="15.5" x14ac:dyDescent="0.35">
      <c r="A71" s="139">
        <v>31</v>
      </c>
      <c r="B71" s="139" t="s">
        <v>19</v>
      </c>
      <c r="C71" s="134">
        <f>C44/C18</f>
        <v>59.98267692202301</v>
      </c>
      <c r="D71" s="134">
        <f>D44/C18</f>
        <v>7.3268310518873295E-2</v>
      </c>
      <c r="E71" s="134">
        <f>E44/C18</f>
        <v>11.092176312231004</v>
      </c>
      <c r="F71" s="142">
        <f>SUM(C71:E71)</f>
        <v>71.148121544772891</v>
      </c>
      <c r="G71" s="157"/>
      <c r="H71" s="150"/>
      <c r="I71" s="68"/>
      <c r="J71" s="68"/>
    </row>
    <row r="72" spans="1:10" ht="15.5" x14ac:dyDescent="0.35">
      <c r="A72" s="139">
        <v>32</v>
      </c>
      <c r="B72" s="139" t="s">
        <v>20</v>
      </c>
      <c r="C72" s="134">
        <f t="shared" ref="C72:C93" si="5">C45/C19</f>
        <v>59.98267692202301</v>
      </c>
      <c r="D72" s="134">
        <f t="shared" ref="D72:D93" si="6">D45/C19</f>
        <v>6.613661261809109E-2</v>
      </c>
      <c r="E72" s="134">
        <f t="shared" ref="E72:E93" si="7">E45/C19</f>
        <v>23.136884187137174</v>
      </c>
      <c r="F72" s="142">
        <f t="shared" ref="F72:F93" si="8">SUM(C72:E72)</f>
        <v>83.185697721778268</v>
      </c>
      <c r="G72" s="157"/>
      <c r="H72" s="150"/>
      <c r="I72" s="68"/>
      <c r="J72" s="68"/>
    </row>
    <row r="73" spans="1:10" ht="15.5" x14ac:dyDescent="0.35">
      <c r="A73" s="139">
        <v>33</v>
      </c>
      <c r="B73" s="139" t="s">
        <v>21</v>
      </c>
      <c r="C73" s="134">
        <f t="shared" si="5"/>
        <v>59.982676922023003</v>
      </c>
      <c r="D73" s="134">
        <f t="shared" si="6"/>
        <v>1.1062927818938753</v>
      </c>
      <c r="E73" s="134">
        <f t="shared" si="7"/>
        <v>22.91872673176449</v>
      </c>
      <c r="F73" s="142">
        <f t="shared" si="8"/>
        <v>84.007696435681368</v>
      </c>
      <c r="G73" s="157"/>
      <c r="H73" s="150"/>
      <c r="I73" s="68"/>
      <c r="J73" s="68"/>
    </row>
    <row r="74" spans="1:10" ht="15.5" x14ac:dyDescent="0.35">
      <c r="A74" s="139">
        <v>34</v>
      </c>
      <c r="B74" s="139" t="s">
        <v>22</v>
      </c>
      <c r="C74" s="134">
        <f t="shared" si="5"/>
        <v>59.982676922023003</v>
      </c>
      <c r="D74" s="134">
        <f t="shared" si="6"/>
        <v>3.7429905324137942</v>
      </c>
      <c r="E74" s="134">
        <f t="shared" si="7"/>
        <v>24.573533784928586</v>
      </c>
      <c r="F74" s="142">
        <f t="shared" si="8"/>
        <v>88.299201239365374</v>
      </c>
      <c r="G74" s="157"/>
      <c r="H74" s="150"/>
      <c r="I74" s="68"/>
      <c r="J74" s="68"/>
    </row>
    <row r="75" spans="1:10" ht="15.5" x14ac:dyDescent="0.35">
      <c r="A75" s="139">
        <v>35</v>
      </c>
      <c r="B75" s="139" t="s">
        <v>23</v>
      </c>
      <c r="C75" s="134">
        <f t="shared" si="5"/>
        <v>59.98267692202301</v>
      </c>
      <c r="D75" s="134">
        <f t="shared" si="6"/>
        <v>0.57309590736397942</v>
      </c>
      <c r="E75" s="134">
        <f t="shared" si="7"/>
        <v>27.59734643003603</v>
      </c>
      <c r="F75" s="142">
        <f t="shared" si="8"/>
        <v>88.153119259423022</v>
      </c>
      <c r="G75" s="157"/>
      <c r="H75" s="150"/>
      <c r="I75" s="68"/>
      <c r="J75" s="68"/>
    </row>
    <row r="76" spans="1:10" ht="15.5" x14ac:dyDescent="0.35">
      <c r="A76" s="139">
        <v>2</v>
      </c>
      <c r="B76" s="139" t="s">
        <v>24</v>
      </c>
      <c r="C76" s="134">
        <f t="shared" si="5"/>
        <v>59.98267692202301</v>
      </c>
      <c r="D76" s="134">
        <f t="shared" si="6"/>
        <v>2.864302704966311</v>
      </c>
      <c r="E76" s="134">
        <f t="shared" si="7"/>
        <v>27.140773339169773</v>
      </c>
      <c r="F76" s="142">
        <f t="shared" si="8"/>
        <v>89.987752966159093</v>
      </c>
      <c r="G76" s="157"/>
      <c r="H76" s="150"/>
      <c r="I76" s="68"/>
      <c r="J76" s="68"/>
    </row>
    <row r="77" spans="1:10" ht="15.5" x14ac:dyDescent="0.35">
      <c r="A77" s="139">
        <v>4</v>
      </c>
      <c r="B77" s="139" t="s">
        <v>25</v>
      </c>
      <c r="C77" s="134">
        <f t="shared" si="5"/>
        <v>59.98267692202301</v>
      </c>
      <c r="D77" s="134">
        <f t="shared" si="6"/>
        <v>3.6165802599112715</v>
      </c>
      <c r="E77" s="134">
        <f t="shared" si="7"/>
        <v>39.47672473300085</v>
      </c>
      <c r="F77" s="142">
        <f t="shared" si="8"/>
        <v>103.07598191493514</v>
      </c>
      <c r="G77" s="157"/>
      <c r="H77" s="150"/>
      <c r="I77" s="68"/>
      <c r="J77" s="68"/>
    </row>
    <row r="78" spans="1:10" ht="15.5" x14ac:dyDescent="0.35">
      <c r="A78" s="139">
        <v>5</v>
      </c>
      <c r="B78" s="139" t="s">
        <v>26</v>
      </c>
      <c r="C78" s="134">
        <f t="shared" si="5"/>
        <v>59.98267692202301</v>
      </c>
      <c r="D78" s="134">
        <f t="shared" si="6"/>
        <v>2.2610448848644951</v>
      </c>
      <c r="E78" s="134">
        <f t="shared" si="7"/>
        <v>33.697136007329398</v>
      </c>
      <c r="F78" s="142">
        <f t="shared" si="8"/>
        <v>95.940857814216912</v>
      </c>
      <c r="G78" s="157"/>
      <c r="H78" s="150"/>
      <c r="I78" s="68"/>
      <c r="J78" s="68"/>
    </row>
    <row r="79" spans="1:10" ht="15.5" x14ac:dyDescent="0.35">
      <c r="A79" s="139">
        <v>6</v>
      </c>
      <c r="B79" s="139" t="s">
        <v>27</v>
      </c>
      <c r="C79" s="134">
        <f t="shared" si="5"/>
        <v>59.98267692202301</v>
      </c>
      <c r="D79" s="134">
        <f t="shared" si="6"/>
        <v>1.9877412557107779</v>
      </c>
      <c r="E79" s="134">
        <f t="shared" si="7"/>
        <v>27.849446230001849</v>
      </c>
      <c r="F79" s="142">
        <f t="shared" si="8"/>
        <v>89.819864407735636</v>
      </c>
      <c r="G79" s="157"/>
      <c r="H79" s="150"/>
      <c r="I79" s="68"/>
      <c r="J79" s="68"/>
    </row>
    <row r="80" spans="1:10" ht="15.5" x14ac:dyDescent="0.35">
      <c r="A80" s="139">
        <v>7</v>
      </c>
      <c r="B80" s="139" t="s">
        <v>28</v>
      </c>
      <c r="C80" s="134">
        <f t="shared" si="5"/>
        <v>59.98267692202301</v>
      </c>
      <c r="D80" s="134">
        <f t="shared" si="6"/>
        <v>2.2818972637411323</v>
      </c>
      <c r="E80" s="134">
        <f t="shared" si="7"/>
        <v>32.38771551995098</v>
      </c>
      <c r="F80" s="142">
        <f t="shared" si="8"/>
        <v>94.65228970571512</v>
      </c>
      <c r="G80" s="157"/>
      <c r="H80" s="150"/>
      <c r="I80" s="68"/>
      <c r="J80" s="68"/>
    </row>
    <row r="81" spans="1:10" ht="15.5" x14ac:dyDescent="0.35">
      <c r="A81" s="139">
        <v>8</v>
      </c>
      <c r="B81" s="139" t="s">
        <v>29</v>
      </c>
      <c r="C81" s="134">
        <f t="shared" si="5"/>
        <v>59.982676922023003</v>
      </c>
      <c r="D81" s="134">
        <f t="shared" si="6"/>
        <v>2.8278727328422888</v>
      </c>
      <c r="E81" s="134">
        <f t="shared" si="7"/>
        <v>40.396960639807205</v>
      </c>
      <c r="F81" s="142">
        <f t="shared" si="8"/>
        <v>103.20751029467249</v>
      </c>
      <c r="G81" s="157"/>
      <c r="H81" s="150"/>
      <c r="I81" s="68"/>
      <c r="J81" s="68"/>
    </row>
    <row r="82" spans="1:10" ht="15.5" x14ac:dyDescent="0.35">
      <c r="A82" s="139">
        <v>9</v>
      </c>
      <c r="B82" s="139" t="s">
        <v>30</v>
      </c>
      <c r="C82" s="134">
        <f t="shared" si="5"/>
        <v>59.982676922023003</v>
      </c>
      <c r="D82" s="134">
        <f t="shared" si="6"/>
        <v>3.6745001563431443</v>
      </c>
      <c r="E82" s="134">
        <f t="shared" si="7"/>
        <v>39.920093811410368</v>
      </c>
      <c r="F82" s="142">
        <f t="shared" si="8"/>
        <v>103.57727088977651</v>
      </c>
      <c r="G82" s="157"/>
      <c r="H82" s="150"/>
      <c r="I82" s="68"/>
      <c r="J82" s="68"/>
    </row>
    <row r="83" spans="1:10" ht="15.5" x14ac:dyDescent="0.35">
      <c r="A83" s="139">
        <v>10</v>
      </c>
      <c r="B83" s="139" t="s">
        <v>31</v>
      </c>
      <c r="C83" s="134">
        <f t="shared" si="5"/>
        <v>59.98267692202301</v>
      </c>
      <c r="D83" s="134">
        <f t="shared" si="6"/>
        <v>8.7553017058021183</v>
      </c>
      <c r="E83" s="134">
        <f t="shared" si="7"/>
        <v>35.094797232533423</v>
      </c>
      <c r="F83" s="142">
        <f t="shared" si="8"/>
        <v>103.83277586035855</v>
      </c>
      <c r="G83" s="157"/>
      <c r="H83" s="150"/>
      <c r="I83" s="68"/>
      <c r="J83" s="68"/>
    </row>
    <row r="84" spans="1:10" ht="15.5" x14ac:dyDescent="0.35">
      <c r="A84" s="139">
        <v>11</v>
      </c>
      <c r="B84" s="139" t="s">
        <v>32</v>
      </c>
      <c r="C84" s="134">
        <f t="shared" si="5"/>
        <v>59.98267692202301</v>
      </c>
      <c r="D84" s="134">
        <f t="shared" si="6"/>
        <v>5.7225233162270177</v>
      </c>
      <c r="E84" s="134">
        <f t="shared" si="7"/>
        <v>30.570450778276381</v>
      </c>
      <c r="F84" s="142">
        <f t="shared" si="8"/>
        <v>96.27565101652641</v>
      </c>
      <c r="G84" s="157"/>
      <c r="H84" s="150"/>
      <c r="I84" s="68"/>
      <c r="J84" s="68"/>
    </row>
    <row r="85" spans="1:10" ht="15.5" x14ac:dyDescent="0.35">
      <c r="A85" s="139">
        <v>12</v>
      </c>
      <c r="B85" s="139" t="s">
        <v>33</v>
      </c>
      <c r="C85" s="134">
        <f t="shared" si="5"/>
        <v>59.98267692202301</v>
      </c>
      <c r="D85" s="134">
        <f t="shared" si="6"/>
        <v>9.4581672897681166</v>
      </c>
      <c r="E85" s="134">
        <f t="shared" si="7"/>
        <v>32.600553640030945</v>
      </c>
      <c r="F85" s="142">
        <f t="shared" si="8"/>
        <v>102.04139785182207</v>
      </c>
      <c r="G85" s="157"/>
      <c r="H85" s="150"/>
      <c r="I85" s="68"/>
      <c r="J85" s="68"/>
    </row>
    <row r="86" spans="1:10" ht="15.5" x14ac:dyDescent="0.35">
      <c r="A86" s="139">
        <v>13</v>
      </c>
      <c r="B86" s="139" t="s">
        <v>34</v>
      </c>
      <c r="C86" s="134">
        <f t="shared" si="5"/>
        <v>59.98267692202301</v>
      </c>
      <c r="D86" s="134">
        <f t="shared" si="6"/>
        <v>4.7012720501162901</v>
      </c>
      <c r="E86" s="134">
        <f t="shared" si="7"/>
        <v>26.935984638772705</v>
      </c>
      <c r="F86" s="142">
        <f t="shared" si="8"/>
        <v>91.619933610912014</v>
      </c>
      <c r="G86" s="157"/>
      <c r="H86" s="150"/>
      <c r="I86" s="68"/>
      <c r="J86" s="68"/>
    </row>
    <row r="87" spans="1:10" ht="15.5" x14ac:dyDescent="0.35">
      <c r="A87" s="139">
        <v>14</v>
      </c>
      <c r="B87" s="139" t="s">
        <v>35</v>
      </c>
      <c r="C87" s="134">
        <f t="shared" si="5"/>
        <v>59.982676922023018</v>
      </c>
      <c r="D87" s="134">
        <f t="shared" si="6"/>
        <v>5.0478425924775632</v>
      </c>
      <c r="E87" s="134">
        <f t="shared" si="7"/>
        <v>35.290045170626733</v>
      </c>
      <c r="F87" s="142">
        <f t="shared" si="8"/>
        <v>100.32056468512732</v>
      </c>
      <c r="G87" s="157"/>
      <c r="H87" s="158"/>
      <c r="I87" s="70"/>
      <c r="J87" s="68"/>
    </row>
    <row r="88" spans="1:10" ht="15.5" x14ac:dyDescent="0.35">
      <c r="A88" s="139">
        <v>15</v>
      </c>
      <c r="B88" s="139" t="s">
        <v>36</v>
      </c>
      <c r="C88" s="134">
        <f t="shared" si="5"/>
        <v>59.982676922023003</v>
      </c>
      <c r="D88" s="134">
        <f t="shared" si="6"/>
        <v>6.8309411899210666</v>
      </c>
      <c r="E88" s="134">
        <f t="shared" si="7"/>
        <v>27.190367601211804</v>
      </c>
      <c r="F88" s="142">
        <f t="shared" si="8"/>
        <v>94.00398571315587</v>
      </c>
      <c r="G88" s="157"/>
      <c r="H88" s="153"/>
      <c r="I88" s="69"/>
      <c r="J88" s="68"/>
    </row>
    <row r="89" spans="1:10" ht="15.5" x14ac:dyDescent="0.35">
      <c r="A89" s="139">
        <v>16</v>
      </c>
      <c r="B89" s="139" t="s">
        <v>37</v>
      </c>
      <c r="C89" s="134">
        <f t="shared" si="5"/>
        <v>59.98267692202301</v>
      </c>
      <c r="D89" s="134">
        <f t="shared" si="6"/>
        <v>6.4166720734395994</v>
      </c>
      <c r="E89" s="134">
        <f t="shared" si="7"/>
        <v>31.594286741542579</v>
      </c>
      <c r="F89" s="142">
        <f t="shared" si="8"/>
        <v>97.993635737005192</v>
      </c>
      <c r="G89" s="157"/>
      <c r="H89" s="158"/>
      <c r="I89" s="70"/>
      <c r="J89" s="68"/>
    </row>
    <row r="90" spans="1:10" ht="15.5" x14ac:dyDescent="0.35">
      <c r="A90" s="139">
        <v>17</v>
      </c>
      <c r="B90" s="139" t="s">
        <v>38</v>
      </c>
      <c r="C90" s="134">
        <f t="shared" si="5"/>
        <v>59.982676922023018</v>
      </c>
      <c r="D90" s="134">
        <f t="shared" si="6"/>
        <v>7.43918773144242</v>
      </c>
      <c r="E90" s="134">
        <f t="shared" si="7"/>
        <v>28.098211583145339</v>
      </c>
      <c r="F90" s="142">
        <f t="shared" si="8"/>
        <v>95.520076236610777</v>
      </c>
      <c r="G90" s="157"/>
      <c r="H90" s="158"/>
      <c r="I90" s="70"/>
      <c r="J90" s="68"/>
    </row>
    <row r="91" spans="1:10" ht="15.5" x14ac:dyDescent="0.35">
      <c r="A91" s="139">
        <v>18</v>
      </c>
      <c r="B91" s="139" t="s">
        <v>39</v>
      </c>
      <c r="C91" s="134">
        <f t="shared" si="5"/>
        <v>59.982676922023003</v>
      </c>
      <c r="D91" s="134">
        <f t="shared" si="6"/>
        <v>21.469616512018252</v>
      </c>
      <c r="E91" s="134">
        <f t="shared" si="7"/>
        <v>43.432700756192496</v>
      </c>
      <c r="F91" s="142">
        <f t="shared" si="8"/>
        <v>124.88499419023375</v>
      </c>
      <c r="G91" s="157"/>
      <c r="H91" s="158"/>
      <c r="I91" s="70"/>
      <c r="J91" s="68"/>
    </row>
    <row r="92" spans="1:10" ht="15.5" x14ac:dyDescent="0.35">
      <c r="A92" s="139">
        <v>19</v>
      </c>
      <c r="B92" s="139" t="s">
        <v>40</v>
      </c>
      <c r="C92" s="134">
        <f t="shared" si="5"/>
        <v>59.98267692202301</v>
      </c>
      <c r="D92" s="134">
        <f t="shared" si="6"/>
        <v>38.344797285499794</v>
      </c>
      <c r="E92" s="134">
        <f t="shared" si="7"/>
        <v>36.940099236343016</v>
      </c>
      <c r="F92" s="142">
        <f t="shared" si="8"/>
        <v>135.26757344386584</v>
      </c>
      <c r="G92" s="157"/>
      <c r="H92" s="153"/>
      <c r="I92" s="69"/>
      <c r="J92" s="68"/>
    </row>
    <row r="93" spans="1:10" ht="15.5" x14ac:dyDescent="0.35">
      <c r="A93" s="126"/>
      <c r="B93" s="139" t="s">
        <v>41</v>
      </c>
      <c r="C93" s="142">
        <f t="shared" si="5"/>
        <v>59.98267692202301</v>
      </c>
      <c r="D93" s="142">
        <f t="shared" si="6"/>
        <v>4.6140520709248474</v>
      </c>
      <c r="E93" s="142">
        <f t="shared" si="7"/>
        <v>27.684312425549081</v>
      </c>
      <c r="F93" s="142">
        <f t="shared" si="8"/>
        <v>92.28104141849694</v>
      </c>
      <c r="G93" s="157"/>
      <c r="H93" s="118"/>
    </row>
    <row r="94" spans="1:10" ht="15.5" x14ac:dyDescent="0.35">
      <c r="A94" s="126"/>
      <c r="B94" s="151" t="s">
        <v>331</v>
      </c>
      <c r="C94" s="399">
        <v>0.64999999999999991</v>
      </c>
      <c r="D94" s="399">
        <v>5.000000000000001E-2</v>
      </c>
      <c r="E94" s="399">
        <v>0.30000000000000004</v>
      </c>
      <c r="F94" s="399">
        <v>1</v>
      </c>
      <c r="G94" s="159"/>
      <c r="H94" s="118"/>
    </row>
    <row r="95" spans="1:10" ht="15.5" x14ac:dyDescent="0.35">
      <c r="A95" s="126"/>
      <c r="B95" s="139"/>
      <c r="C95" s="142"/>
      <c r="D95" s="142"/>
      <c r="E95" s="142"/>
      <c r="F95" s="142"/>
      <c r="G95" s="142"/>
      <c r="H95" s="118"/>
    </row>
    <row r="96" spans="1:10" ht="15.5" x14ac:dyDescent="0.35">
      <c r="A96" s="118"/>
      <c r="B96" s="118"/>
      <c r="C96" s="118"/>
      <c r="D96" s="118"/>
      <c r="E96" s="118"/>
      <c r="F96" s="118"/>
      <c r="G96" s="118"/>
      <c r="H96" s="118"/>
    </row>
  </sheetData>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5"/>
  <sheetViews>
    <sheetView zoomScale="80" zoomScaleNormal="80" workbookViewId="0"/>
  </sheetViews>
  <sheetFormatPr defaultRowHeight="14" x14ac:dyDescent="0.3"/>
  <cols>
    <col min="1" max="1" width="21.58203125" customWidth="1"/>
    <col min="2" max="2" width="16.58203125" customWidth="1"/>
    <col min="3" max="3" width="17" customWidth="1"/>
    <col min="4" max="4" width="29.25" customWidth="1"/>
    <col min="5" max="5" width="27.75" customWidth="1"/>
    <col min="6" max="6" width="20.58203125" customWidth="1"/>
    <col min="7" max="7" width="17.75" customWidth="1"/>
    <col min="8" max="8" width="13.9140625" customWidth="1"/>
    <col min="9" max="9" width="20.4140625" customWidth="1"/>
    <col min="10" max="10" width="19.4140625" customWidth="1"/>
    <col min="11" max="11" width="15.75" customWidth="1"/>
    <col min="12" max="13" width="15.58203125" customWidth="1"/>
  </cols>
  <sheetData>
    <row r="1" spans="1:14" ht="17.5" x14ac:dyDescent="0.35">
      <c r="A1" s="5" t="s">
        <v>7</v>
      </c>
      <c r="B1" s="6"/>
      <c r="C1" s="6"/>
      <c r="D1" s="6"/>
      <c r="E1" s="6"/>
      <c r="F1" s="6"/>
      <c r="G1" s="6"/>
      <c r="H1" s="6"/>
      <c r="I1" s="6"/>
      <c r="J1" s="7"/>
      <c r="K1" s="6"/>
      <c r="L1" s="6"/>
      <c r="M1" s="6"/>
      <c r="N1" s="6"/>
    </row>
    <row r="2" spans="1:14" s="3" customFormat="1" x14ac:dyDescent="0.3">
      <c r="A2" s="4" t="s">
        <v>489</v>
      </c>
      <c r="B2" s="4"/>
      <c r="C2" s="8"/>
      <c r="D2" s="4"/>
      <c r="E2" s="8"/>
      <c r="F2" s="8"/>
      <c r="G2" s="8"/>
      <c r="H2" s="8"/>
      <c r="I2" s="8"/>
      <c r="J2" s="8"/>
      <c r="K2" s="2"/>
      <c r="L2" s="2"/>
      <c r="M2" s="2"/>
      <c r="N2" s="2"/>
    </row>
    <row r="3" spans="1:14" s="3" customFormat="1" x14ac:dyDescent="0.3">
      <c r="A3" s="4" t="s">
        <v>8</v>
      </c>
      <c r="B3" s="4"/>
      <c r="C3" s="8"/>
      <c r="D3" s="8"/>
      <c r="E3" s="8"/>
      <c r="F3" s="8"/>
      <c r="G3" s="8"/>
      <c r="H3" s="8"/>
      <c r="I3" s="8"/>
      <c r="J3" s="8"/>
      <c r="K3" s="2"/>
      <c r="L3" s="2"/>
      <c r="M3" s="2"/>
      <c r="N3" s="2"/>
    </row>
    <row r="4" spans="1:14" s="3" customFormat="1" ht="62.5" customHeight="1" x14ac:dyDescent="0.3">
      <c r="A4" s="402" t="s">
        <v>9</v>
      </c>
      <c r="B4" s="402" t="s">
        <v>10</v>
      </c>
      <c r="C4" s="402" t="s">
        <v>11</v>
      </c>
      <c r="D4" s="403" t="s">
        <v>12</v>
      </c>
      <c r="E4" s="403" t="s">
        <v>13</v>
      </c>
      <c r="F4" s="403" t="s">
        <v>14</v>
      </c>
      <c r="G4" s="403" t="s">
        <v>15</v>
      </c>
      <c r="H4" s="403" t="s">
        <v>16</v>
      </c>
      <c r="I4" s="403" t="s">
        <v>17</v>
      </c>
      <c r="J4" s="404" t="s">
        <v>18</v>
      </c>
      <c r="K4" s="10"/>
      <c r="L4" s="2"/>
      <c r="M4" s="2"/>
      <c r="N4" s="2"/>
    </row>
    <row r="5" spans="1:14" s="3" customFormat="1" x14ac:dyDescent="0.3">
      <c r="A5" s="357">
        <v>31</v>
      </c>
      <c r="B5" s="36" t="s">
        <v>19</v>
      </c>
      <c r="C5" s="200">
        <v>658457</v>
      </c>
      <c r="D5" s="201">
        <v>36856</v>
      </c>
      <c r="E5" s="36"/>
      <c r="F5" s="200">
        <v>114117</v>
      </c>
      <c r="G5" s="200">
        <v>214.19</v>
      </c>
      <c r="H5" s="202">
        <f>C5/G5</f>
        <v>3074.1724637004527</v>
      </c>
      <c r="I5" s="203">
        <f>$H$27/H5</f>
        <v>5.9357071279015064E-3</v>
      </c>
      <c r="J5" s="360"/>
      <c r="K5" s="12"/>
      <c r="L5" s="2"/>
      <c r="M5" s="2"/>
      <c r="N5" s="2"/>
    </row>
    <row r="6" spans="1:14" s="3" customFormat="1" x14ac:dyDescent="0.3">
      <c r="A6" s="362">
        <v>32</v>
      </c>
      <c r="B6" s="40" t="s">
        <v>20</v>
      </c>
      <c r="C6" s="37">
        <v>276438</v>
      </c>
      <c r="D6" s="204">
        <v>5996</v>
      </c>
      <c r="E6" s="40"/>
      <c r="F6" s="37">
        <v>59996</v>
      </c>
      <c r="G6" s="37">
        <v>269.01</v>
      </c>
      <c r="H6" s="202">
        <f t="shared" ref="H6:H27" si="0">C6/G6</f>
        <v>1027.612356417977</v>
      </c>
      <c r="I6" s="203">
        <f t="shared" ref="I6:I27" si="1">$H$27/H6</f>
        <v>1.7757072782572946E-2</v>
      </c>
      <c r="J6" s="400"/>
      <c r="K6" s="12"/>
      <c r="L6" s="2"/>
      <c r="M6" s="2"/>
      <c r="N6" s="2"/>
    </row>
    <row r="7" spans="1:14" s="3" customFormat="1" x14ac:dyDescent="0.3">
      <c r="A7" s="362">
        <v>33</v>
      </c>
      <c r="B7" s="40" t="s">
        <v>21</v>
      </c>
      <c r="C7" s="37">
        <v>478919</v>
      </c>
      <c r="D7" s="204">
        <v>57247</v>
      </c>
      <c r="E7" s="40"/>
      <c r="F7" s="37">
        <v>71924</v>
      </c>
      <c r="G7" s="37">
        <v>4245.0600000000004</v>
      </c>
      <c r="H7" s="202">
        <f t="shared" si="0"/>
        <v>112.81795781449496</v>
      </c>
      <c r="I7" s="203">
        <f t="shared" si="1"/>
        <v>0.16174186945653848</v>
      </c>
      <c r="J7" s="400"/>
      <c r="K7" s="12"/>
      <c r="L7" s="2"/>
      <c r="M7" s="2"/>
      <c r="N7" s="2"/>
    </row>
    <row r="8" spans="1:14" s="3" customFormat="1" x14ac:dyDescent="0.3">
      <c r="A8" s="362">
        <v>34</v>
      </c>
      <c r="B8" s="40" t="s">
        <v>22</v>
      </c>
      <c r="C8" s="37">
        <v>99073</v>
      </c>
      <c r="D8" s="204">
        <v>27912</v>
      </c>
      <c r="E8" s="40"/>
      <c r="F8" s="37">
        <v>6352</v>
      </c>
      <c r="G8" s="37">
        <v>2701.9</v>
      </c>
      <c r="H8" s="202">
        <f t="shared" si="0"/>
        <v>36.667900366408823</v>
      </c>
      <c r="I8" s="203">
        <f t="shared" si="1"/>
        <v>0.49763927639286376</v>
      </c>
      <c r="J8" s="400"/>
      <c r="K8" s="12"/>
      <c r="L8" s="2"/>
      <c r="M8" s="2"/>
      <c r="N8" s="2"/>
    </row>
    <row r="9" spans="1:14" s="3" customFormat="1" x14ac:dyDescent="0.3">
      <c r="A9" s="362">
        <v>35</v>
      </c>
      <c r="B9" s="40" t="s">
        <v>23</v>
      </c>
      <c r="C9" s="37">
        <v>201854</v>
      </c>
      <c r="D9" s="204"/>
      <c r="E9" s="40"/>
      <c r="F9" s="37">
        <v>12942</v>
      </c>
      <c r="G9" s="37">
        <v>1669.04</v>
      </c>
      <c r="H9" s="202">
        <f t="shared" si="0"/>
        <v>120.94018118199683</v>
      </c>
      <c r="I9" s="203">
        <f t="shared" si="1"/>
        <v>0.1508794449193501</v>
      </c>
      <c r="J9" s="400"/>
      <c r="K9" s="15"/>
      <c r="L9" s="2"/>
      <c r="M9" s="2"/>
      <c r="N9" s="2"/>
    </row>
    <row r="10" spans="1:14" s="3" customFormat="1" x14ac:dyDescent="0.3">
      <c r="A10" s="40">
        <v>2</v>
      </c>
      <c r="B10" s="40" t="s">
        <v>24</v>
      </c>
      <c r="C10" s="37">
        <v>483477</v>
      </c>
      <c r="D10" s="204">
        <v>27459</v>
      </c>
      <c r="E10" s="40"/>
      <c r="F10" s="37">
        <v>40079</v>
      </c>
      <c r="G10" s="37">
        <v>10667.72</v>
      </c>
      <c r="H10" s="202">
        <f t="shared" si="0"/>
        <v>45.321493252541316</v>
      </c>
      <c r="I10" s="203">
        <f t="shared" si="1"/>
        <v>0.40262105450733626</v>
      </c>
      <c r="J10" s="401">
        <v>22390</v>
      </c>
      <c r="K10" s="12"/>
      <c r="L10" s="2"/>
      <c r="M10" s="2"/>
      <c r="N10" s="2"/>
    </row>
    <row r="11" spans="1:14" s="3" customFormat="1" x14ac:dyDescent="0.3">
      <c r="A11" s="40">
        <v>4</v>
      </c>
      <c r="B11" s="40" t="s">
        <v>25</v>
      </c>
      <c r="C11" s="37">
        <v>214281</v>
      </c>
      <c r="D11" s="204"/>
      <c r="E11" s="40"/>
      <c r="F11" s="37">
        <v>9160</v>
      </c>
      <c r="G11" s="37">
        <v>7822.68</v>
      </c>
      <c r="H11" s="202">
        <f t="shared" si="0"/>
        <v>27.392274770283329</v>
      </c>
      <c r="I11" s="203">
        <f t="shared" si="1"/>
        <v>0.66615086035063786</v>
      </c>
      <c r="J11" s="400"/>
      <c r="K11" s="12"/>
      <c r="L11" s="2"/>
      <c r="M11" s="2"/>
      <c r="N11" s="2"/>
    </row>
    <row r="12" spans="1:14" s="3" customFormat="1" x14ac:dyDescent="0.3">
      <c r="A12" s="40">
        <v>5</v>
      </c>
      <c r="B12" s="40" t="s">
        <v>26</v>
      </c>
      <c r="C12" s="37">
        <v>170213</v>
      </c>
      <c r="D12" s="204"/>
      <c r="E12" s="40"/>
      <c r="F12" s="37">
        <v>7790</v>
      </c>
      <c r="G12" s="37">
        <v>5199.24</v>
      </c>
      <c r="H12" s="202">
        <f t="shared" si="0"/>
        <v>32.738054023280327</v>
      </c>
      <c r="I12" s="203">
        <f t="shared" si="1"/>
        <v>0.55737544425241126</v>
      </c>
      <c r="J12" s="400"/>
      <c r="K12" s="12"/>
      <c r="L12" s="2"/>
      <c r="M12" s="2"/>
      <c r="N12" s="2"/>
    </row>
    <row r="13" spans="1:14" s="3" customFormat="1" x14ac:dyDescent="0.3">
      <c r="A13" s="40">
        <v>6</v>
      </c>
      <c r="B13" s="40" t="s">
        <v>27</v>
      </c>
      <c r="C13" s="37">
        <v>527478</v>
      </c>
      <c r="D13" s="204"/>
      <c r="E13" s="40"/>
      <c r="F13" s="37">
        <v>28629</v>
      </c>
      <c r="G13" s="37">
        <v>13249.33</v>
      </c>
      <c r="H13" s="202">
        <f t="shared" si="0"/>
        <v>39.811673495942813</v>
      </c>
      <c r="I13" s="203">
        <f t="shared" si="1"/>
        <v>0.45834263679081194</v>
      </c>
      <c r="J13" s="400"/>
      <c r="K13" s="12"/>
      <c r="L13" s="2"/>
      <c r="M13" s="2"/>
      <c r="N13" s="2"/>
    </row>
    <row r="14" spans="1:14" s="3" customFormat="1" x14ac:dyDescent="0.3">
      <c r="A14" s="40">
        <v>7</v>
      </c>
      <c r="B14" s="40" t="s">
        <v>28</v>
      </c>
      <c r="C14" s="37">
        <v>205124</v>
      </c>
      <c r="D14" s="204"/>
      <c r="E14" s="40"/>
      <c r="F14" s="37">
        <v>12014</v>
      </c>
      <c r="G14" s="37">
        <v>5713.73</v>
      </c>
      <c r="H14" s="202">
        <f t="shared" si="0"/>
        <v>35.900191293603307</v>
      </c>
      <c r="I14" s="203">
        <f t="shared" si="1"/>
        <v>0.50828106335011725</v>
      </c>
      <c r="J14" s="400"/>
      <c r="K14" s="12"/>
      <c r="L14" s="2"/>
      <c r="M14" s="2"/>
      <c r="N14" s="2"/>
    </row>
    <row r="15" spans="1:14" s="3" customFormat="1" x14ac:dyDescent="0.3">
      <c r="A15" s="40">
        <v>8</v>
      </c>
      <c r="B15" s="40" t="s">
        <v>29</v>
      </c>
      <c r="C15" s="37">
        <v>161391</v>
      </c>
      <c r="D15" s="204">
        <v>1219</v>
      </c>
      <c r="E15" s="40"/>
      <c r="F15" s="37">
        <v>10202</v>
      </c>
      <c r="G15" s="37">
        <v>4558.72</v>
      </c>
      <c r="H15" s="202">
        <f t="shared" si="0"/>
        <v>35.402700758107535</v>
      </c>
      <c r="I15" s="203">
        <f t="shared" si="1"/>
        <v>0.51542359804305315</v>
      </c>
      <c r="J15" s="400"/>
      <c r="K15" s="12"/>
      <c r="L15" s="2"/>
      <c r="M15" s="2"/>
      <c r="N15" s="2"/>
    </row>
    <row r="16" spans="1:14" s="3" customFormat="1" x14ac:dyDescent="0.3">
      <c r="A16" s="40">
        <v>9</v>
      </c>
      <c r="B16" s="40" t="s">
        <v>30</v>
      </c>
      <c r="C16" s="37">
        <v>126107</v>
      </c>
      <c r="D16" s="204"/>
      <c r="E16" s="40"/>
      <c r="F16" s="37">
        <v>8565</v>
      </c>
      <c r="G16" s="37">
        <v>5326.3</v>
      </c>
      <c r="H16" s="202">
        <f t="shared" si="0"/>
        <v>23.676285601637158</v>
      </c>
      <c r="I16" s="203">
        <f t="shared" si="1"/>
        <v>0.77070312937615304</v>
      </c>
      <c r="J16" s="400"/>
      <c r="K16" s="12"/>
      <c r="L16" s="2"/>
      <c r="M16" s="2"/>
      <c r="N16" s="2"/>
    </row>
    <row r="17" spans="1:14" s="3" customFormat="1" x14ac:dyDescent="0.3">
      <c r="A17" s="40">
        <v>10</v>
      </c>
      <c r="B17" s="40" t="s">
        <v>31</v>
      </c>
      <c r="C17" s="37">
        <v>131688</v>
      </c>
      <c r="D17" s="204"/>
      <c r="E17" s="40"/>
      <c r="F17" s="37">
        <v>4729</v>
      </c>
      <c r="G17" s="37">
        <v>12651.57</v>
      </c>
      <c r="H17" s="202">
        <f t="shared" si="0"/>
        <v>10.408826730595491</v>
      </c>
      <c r="I17" s="203">
        <f t="shared" si="1"/>
        <v>1.7530686096973174</v>
      </c>
      <c r="J17" s="401">
        <v>5797</v>
      </c>
      <c r="K17" s="12"/>
      <c r="L17" s="2"/>
      <c r="M17" s="2"/>
      <c r="N17" s="2"/>
    </row>
    <row r="18" spans="1:14" s="3" customFormat="1" x14ac:dyDescent="0.3">
      <c r="A18" s="40">
        <v>11</v>
      </c>
      <c r="B18" s="40" t="s">
        <v>32</v>
      </c>
      <c r="C18" s="37">
        <v>248363</v>
      </c>
      <c r="D18" s="204"/>
      <c r="E18" s="40"/>
      <c r="F18" s="37">
        <v>8531</v>
      </c>
      <c r="G18" s="37">
        <v>17344.53</v>
      </c>
      <c r="H18" s="202">
        <f t="shared" si="0"/>
        <v>14.319384843521272</v>
      </c>
      <c r="I18" s="203">
        <f t="shared" si="1"/>
        <v>1.2743136387902336</v>
      </c>
      <c r="J18" s="401"/>
      <c r="K18" s="12"/>
      <c r="L18" s="2"/>
      <c r="M18" s="2"/>
      <c r="N18" s="2"/>
    </row>
    <row r="19" spans="1:14" s="3" customFormat="1" x14ac:dyDescent="0.3">
      <c r="A19" s="40">
        <v>12</v>
      </c>
      <c r="B19" s="40" t="s">
        <v>33</v>
      </c>
      <c r="C19" s="37">
        <v>163281</v>
      </c>
      <c r="D19" s="204"/>
      <c r="E19" s="40"/>
      <c r="F19" s="37">
        <v>7114</v>
      </c>
      <c r="G19" s="37">
        <v>18792.95</v>
      </c>
      <c r="H19" s="202">
        <f t="shared" si="0"/>
        <v>8.6884177311172532</v>
      </c>
      <c r="I19" s="203">
        <f t="shared" si="1"/>
        <v>2.1001968332890986</v>
      </c>
      <c r="J19" s="401"/>
      <c r="K19" s="12"/>
      <c r="L19" s="2"/>
      <c r="M19" s="2"/>
      <c r="N19" s="2"/>
    </row>
    <row r="20" spans="1:14" s="3" customFormat="1" x14ac:dyDescent="0.3">
      <c r="A20" s="40">
        <v>13</v>
      </c>
      <c r="B20" s="40" t="s">
        <v>34</v>
      </c>
      <c r="C20" s="37">
        <v>272683</v>
      </c>
      <c r="D20" s="204"/>
      <c r="E20" s="40"/>
      <c r="F20" s="37">
        <v>10289</v>
      </c>
      <c r="G20" s="37">
        <v>16042.42</v>
      </c>
      <c r="H20" s="202">
        <f t="shared" si="0"/>
        <v>16.997622553205812</v>
      </c>
      <c r="I20" s="203">
        <f t="shared" si="1"/>
        <v>1.0735258621061561</v>
      </c>
      <c r="J20" s="401"/>
      <c r="K20" s="12"/>
      <c r="L20" s="2"/>
      <c r="M20" s="2"/>
      <c r="N20" s="2"/>
    </row>
    <row r="21" spans="1:14" s="3" customFormat="1" x14ac:dyDescent="0.3">
      <c r="A21" s="40">
        <v>14</v>
      </c>
      <c r="B21" s="40" t="s">
        <v>35</v>
      </c>
      <c r="C21" s="37">
        <v>191762</v>
      </c>
      <c r="D21" s="204"/>
      <c r="E21" s="40"/>
      <c r="F21" s="37">
        <v>4900</v>
      </c>
      <c r="G21" s="37">
        <v>13798.47</v>
      </c>
      <c r="H21" s="202">
        <f t="shared" si="0"/>
        <v>13.897337893259181</v>
      </c>
      <c r="I21" s="203">
        <f t="shared" si="1"/>
        <v>1.3130131500966165</v>
      </c>
      <c r="J21" s="401"/>
      <c r="K21" s="12"/>
      <c r="L21" s="2"/>
      <c r="M21" s="2"/>
      <c r="N21" s="2"/>
    </row>
    <row r="22" spans="1:14" s="3" customFormat="1" x14ac:dyDescent="0.3">
      <c r="A22" s="40">
        <v>15</v>
      </c>
      <c r="B22" s="40" t="s">
        <v>36</v>
      </c>
      <c r="C22" s="37">
        <v>176041</v>
      </c>
      <c r="D22" s="204">
        <v>89161</v>
      </c>
      <c r="E22" s="40"/>
      <c r="F22" s="37">
        <v>13755</v>
      </c>
      <c r="G22" s="37">
        <v>7401.41</v>
      </c>
      <c r="H22" s="202">
        <f t="shared" si="0"/>
        <v>23.784792357131952</v>
      </c>
      <c r="I22" s="203">
        <f t="shared" si="1"/>
        <v>0.76718716443676538</v>
      </c>
      <c r="J22" s="401">
        <v>5459</v>
      </c>
      <c r="K22" s="12"/>
      <c r="L22" s="2"/>
      <c r="M22" s="2"/>
      <c r="N22" s="2"/>
    </row>
    <row r="23" spans="1:14" s="3" customFormat="1" x14ac:dyDescent="0.3">
      <c r="A23" s="40">
        <v>16</v>
      </c>
      <c r="B23" s="40" t="s">
        <v>37</v>
      </c>
      <c r="C23" s="37">
        <v>67915</v>
      </c>
      <c r="D23" s="204">
        <v>6082</v>
      </c>
      <c r="E23" s="40"/>
      <c r="F23" s="37">
        <v>2261</v>
      </c>
      <c r="G23" s="37">
        <v>5019.92</v>
      </c>
      <c r="H23" s="202">
        <f t="shared" si="0"/>
        <v>13.529100065339687</v>
      </c>
      <c r="I23" s="203">
        <f t="shared" si="1"/>
        <v>1.3487510120450246</v>
      </c>
      <c r="J23" s="401"/>
      <c r="K23" s="12"/>
      <c r="L23" s="2"/>
      <c r="M23" s="2"/>
      <c r="N23" s="2"/>
    </row>
    <row r="24" spans="1:14" s="3" customFormat="1" x14ac:dyDescent="0.3">
      <c r="A24" s="40">
        <v>17</v>
      </c>
      <c r="B24" s="40" t="s">
        <v>38</v>
      </c>
      <c r="C24" s="37">
        <v>415603</v>
      </c>
      <c r="D24" s="204"/>
      <c r="E24" s="40"/>
      <c r="F24" s="37">
        <v>13915</v>
      </c>
      <c r="G24" s="37">
        <v>36829.93</v>
      </c>
      <c r="H24" s="202">
        <f t="shared" si="0"/>
        <v>11.28438202299054</v>
      </c>
      <c r="I24" s="203">
        <f t="shared" si="1"/>
        <v>1.6170480020978113</v>
      </c>
      <c r="J24" s="401">
        <v>936</v>
      </c>
      <c r="K24" s="12"/>
      <c r="L24" s="2"/>
      <c r="M24" s="2"/>
      <c r="N24" s="2"/>
    </row>
    <row r="25" spans="1:14" s="3" customFormat="1" x14ac:dyDescent="0.3">
      <c r="A25" s="40">
        <v>18</v>
      </c>
      <c r="B25" s="40" t="s">
        <v>39</v>
      </c>
      <c r="C25" s="37">
        <v>71255</v>
      </c>
      <c r="D25" s="204"/>
      <c r="E25" s="40"/>
      <c r="F25" s="37">
        <v>2566</v>
      </c>
      <c r="G25" s="37">
        <v>20197.63</v>
      </c>
      <c r="H25" s="202">
        <f t="shared" si="0"/>
        <v>3.5278891632335081</v>
      </c>
      <c r="I25" s="203">
        <f t="shared" si="1"/>
        <v>5.1723244583059858</v>
      </c>
      <c r="J25" s="400"/>
      <c r="K25" s="12"/>
      <c r="L25" s="2"/>
      <c r="M25" s="2"/>
      <c r="N25" s="2"/>
    </row>
    <row r="26" spans="1:14" s="3" customFormat="1" x14ac:dyDescent="0.3">
      <c r="A26" s="40">
        <v>19</v>
      </c>
      <c r="B26" s="40" t="s">
        <v>40</v>
      </c>
      <c r="C26" s="37">
        <v>176494</v>
      </c>
      <c r="D26" s="204"/>
      <c r="E26" s="37">
        <v>1550</v>
      </c>
      <c r="F26" s="37">
        <v>5369</v>
      </c>
      <c r="G26" s="37">
        <v>92678.06</v>
      </c>
      <c r="H26" s="202">
        <f t="shared" si="0"/>
        <v>1.9043773682789649</v>
      </c>
      <c r="I26" s="203">
        <f t="shared" si="1"/>
        <v>9.5818127799302442</v>
      </c>
      <c r="J26" s="400"/>
      <c r="K26" s="12"/>
      <c r="L26" s="2"/>
      <c r="M26" s="2"/>
      <c r="N26" s="2"/>
    </row>
    <row r="27" spans="1:14" s="3" customFormat="1" x14ac:dyDescent="0.3">
      <c r="A27" s="40"/>
      <c r="B27" s="43" t="s">
        <v>41</v>
      </c>
      <c r="C27" s="44">
        <v>5517897</v>
      </c>
      <c r="D27" s="44">
        <v>251932</v>
      </c>
      <c r="E27" s="44">
        <v>1550</v>
      </c>
      <c r="F27" s="44">
        <v>455199</v>
      </c>
      <c r="G27" s="44">
        <v>302393.81</v>
      </c>
      <c r="H27" s="232">
        <f t="shared" si="0"/>
        <v>18.247387405185311</v>
      </c>
      <c r="I27" s="233">
        <f t="shared" si="1"/>
        <v>1</v>
      </c>
      <c r="J27" s="44">
        <v>34582</v>
      </c>
      <c r="K27" s="12"/>
      <c r="L27" s="12"/>
      <c r="M27" s="12"/>
      <c r="N27" s="12"/>
    </row>
    <row r="28" spans="1:14" s="3" customFormat="1" x14ac:dyDescent="0.3">
      <c r="A28" s="206"/>
      <c r="B28" s="206"/>
      <c r="C28" s="207"/>
      <c r="D28" s="206"/>
      <c r="E28" s="206"/>
      <c r="F28" s="206"/>
      <c r="G28" s="206"/>
      <c r="H28" s="208"/>
      <c r="I28" s="207"/>
      <c r="J28" s="209"/>
      <c r="K28" s="12"/>
      <c r="L28" s="12"/>
      <c r="M28" s="12"/>
      <c r="N28" s="12"/>
    </row>
    <row r="29" spans="1:14" s="3" customFormat="1" x14ac:dyDescent="0.3">
      <c r="A29" s="211" t="s">
        <v>492</v>
      </c>
      <c r="B29" s="211"/>
      <c r="C29" s="212"/>
      <c r="D29" s="211"/>
      <c r="E29" s="211"/>
      <c r="F29" s="215"/>
      <c r="G29" s="211"/>
      <c r="H29" s="213"/>
      <c r="I29" s="212"/>
      <c r="J29" s="214"/>
      <c r="K29" s="210"/>
      <c r="L29" s="210"/>
      <c r="M29" s="210"/>
      <c r="N29" s="2"/>
    </row>
    <row r="30" spans="1:14" s="3" customFormat="1" x14ac:dyDescent="0.3">
      <c r="A30" s="211" t="s">
        <v>480</v>
      </c>
      <c r="B30" s="211"/>
      <c r="C30" s="212"/>
      <c r="D30" s="211"/>
      <c r="E30" s="211"/>
      <c r="F30" s="211"/>
      <c r="G30" s="211"/>
      <c r="H30" s="213"/>
      <c r="I30" s="212"/>
      <c r="J30" s="214"/>
      <c r="K30" s="210"/>
      <c r="L30" s="210"/>
      <c r="M30" s="210"/>
      <c r="N30" s="2"/>
    </row>
    <row r="31" spans="1:14" s="3" customFormat="1" ht="33.65" customHeight="1" x14ac:dyDescent="0.3">
      <c r="A31" s="9" t="s">
        <v>9</v>
      </c>
      <c r="B31" s="9" t="s">
        <v>10</v>
      </c>
      <c r="C31" s="19" t="s">
        <v>42</v>
      </c>
      <c r="D31" s="20" t="s">
        <v>43</v>
      </c>
      <c r="E31" s="21" t="s">
        <v>16</v>
      </c>
      <c r="F31" s="19" t="s">
        <v>44</v>
      </c>
      <c r="G31" s="20" t="s">
        <v>45</v>
      </c>
      <c r="H31" s="20" t="s">
        <v>46</v>
      </c>
      <c r="I31" s="20" t="s">
        <v>47</v>
      </c>
      <c r="J31" s="20" t="s">
        <v>48</v>
      </c>
      <c r="K31" s="20" t="s">
        <v>49</v>
      </c>
      <c r="L31" s="19" t="s">
        <v>50</v>
      </c>
      <c r="M31" s="19" t="s">
        <v>51</v>
      </c>
      <c r="N31" s="2"/>
    </row>
    <row r="32" spans="1:14" s="3" customFormat="1" x14ac:dyDescent="0.3">
      <c r="A32" s="22">
        <v>31</v>
      </c>
      <c r="B32" s="11" t="s">
        <v>19</v>
      </c>
      <c r="C32" s="15">
        <f>C5</f>
        <v>658457</v>
      </c>
      <c r="D32" s="15">
        <v>715.48</v>
      </c>
      <c r="E32" s="23">
        <f t="shared" ref="E32" si="2">C32/D32</f>
        <v>920.30105663330903</v>
      </c>
      <c r="F32" s="14">
        <f t="shared" ref="F32:F54" si="3">$E$54/E32</f>
        <v>1.5879385276245328E-2</v>
      </c>
      <c r="G32" s="16">
        <v>114</v>
      </c>
      <c r="H32" s="16">
        <v>62</v>
      </c>
      <c r="I32" s="24">
        <v>1</v>
      </c>
      <c r="J32" s="24">
        <v>0</v>
      </c>
      <c r="K32" s="16">
        <v>177</v>
      </c>
      <c r="L32" s="16">
        <f t="shared" ref="L32" si="4">K32/C32</f>
        <v>2.6881026399597848E-4</v>
      </c>
      <c r="M32" s="25">
        <f t="shared" ref="M32:M54" si="5">L32/$L$54</f>
        <v>0.40066649088941592</v>
      </c>
      <c r="N32" s="2"/>
    </row>
    <row r="33" spans="1:14" s="3" customFormat="1" x14ac:dyDescent="0.3">
      <c r="A33" s="22">
        <v>32</v>
      </c>
      <c r="B33" s="11" t="s">
        <v>20</v>
      </c>
      <c r="C33" s="15">
        <f t="shared" ref="C33:C54" si="6">C6</f>
        <v>276438</v>
      </c>
      <c r="D33" s="15">
        <v>271.14</v>
      </c>
      <c r="E33" s="23">
        <f t="shared" ref="E33:E54" si="7">C33/D33</f>
        <v>1019.5397211772516</v>
      </c>
      <c r="F33" s="14">
        <f t="shared" si="3"/>
        <v>1.4333737808215624E-2</v>
      </c>
      <c r="G33" s="16">
        <v>39</v>
      </c>
      <c r="H33" s="16">
        <v>109</v>
      </c>
      <c r="I33" s="24">
        <v>0</v>
      </c>
      <c r="J33" s="24">
        <v>7</v>
      </c>
      <c r="K33" s="16">
        <v>155</v>
      </c>
      <c r="L33" s="16">
        <f t="shared" ref="L33:L54" si="8">K33/C33</f>
        <v>5.6070438941100721E-4</v>
      </c>
      <c r="M33" s="25">
        <f t="shared" si="5"/>
        <v>0.83573988876764682</v>
      </c>
      <c r="N33" s="2"/>
    </row>
    <row r="34" spans="1:14" s="3" customFormat="1" x14ac:dyDescent="0.3">
      <c r="A34" s="22">
        <v>33</v>
      </c>
      <c r="B34" s="11" t="s">
        <v>21</v>
      </c>
      <c r="C34" s="15">
        <f t="shared" si="6"/>
        <v>478919</v>
      </c>
      <c r="D34" s="15">
        <v>7857.5299999999988</v>
      </c>
      <c r="E34" s="23">
        <f t="shared" si="7"/>
        <v>60.950324084031507</v>
      </c>
      <c r="F34" s="14">
        <f t="shared" si="3"/>
        <v>0.23976599416055752</v>
      </c>
      <c r="G34" s="16">
        <v>47</v>
      </c>
      <c r="H34" s="16">
        <v>214</v>
      </c>
      <c r="I34" s="24">
        <v>0</v>
      </c>
      <c r="J34" s="24">
        <v>5</v>
      </c>
      <c r="K34" s="16">
        <v>266</v>
      </c>
      <c r="L34" s="16">
        <f t="shared" si="8"/>
        <v>5.5541751319116589E-4</v>
      </c>
      <c r="M34" s="25">
        <f t="shared" si="5"/>
        <v>0.82785970550648158</v>
      </c>
      <c r="N34" s="2"/>
    </row>
    <row r="35" spans="1:14" s="3" customFormat="1" x14ac:dyDescent="0.3">
      <c r="A35" s="22">
        <v>34</v>
      </c>
      <c r="B35" s="11" t="s">
        <v>22</v>
      </c>
      <c r="C35" s="15">
        <f t="shared" si="6"/>
        <v>99073</v>
      </c>
      <c r="D35" s="15">
        <v>5499.56</v>
      </c>
      <c r="E35" s="23">
        <f t="shared" si="7"/>
        <v>18.014713904385076</v>
      </c>
      <c r="F35" s="14">
        <f t="shared" si="3"/>
        <v>0.81121549451078123</v>
      </c>
      <c r="G35" s="16">
        <v>5</v>
      </c>
      <c r="H35" s="16">
        <v>45</v>
      </c>
      <c r="I35" s="24">
        <v>5</v>
      </c>
      <c r="J35" s="24">
        <v>4</v>
      </c>
      <c r="K35" s="16">
        <v>59</v>
      </c>
      <c r="L35" s="16">
        <f t="shared" si="8"/>
        <v>5.9552047480140901E-4</v>
      </c>
      <c r="M35" s="25">
        <f t="shared" si="5"/>
        <v>0.8876338847502081</v>
      </c>
      <c r="N35" s="2"/>
    </row>
    <row r="36" spans="1:14" s="3" customFormat="1" x14ac:dyDescent="0.3">
      <c r="A36" s="26">
        <v>35</v>
      </c>
      <c r="B36" s="13" t="s">
        <v>23</v>
      </c>
      <c r="C36" s="15">
        <f t="shared" si="6"/>
        <v>201854</v>
      </c>
      <c r="D36" s="15">
        <v>1715.61</v>
      </c>
      <c r="E36" s="23">
        <f t="shared" si="7"/>
        <v>117.65727642063173</v>
      </c>
      <c r="F36" s="14">
        <f t="shared" si="3"/>
        <v>0.12420664061754015</v>
      </c>
      <c r="G36" s="16">
        <v>14</v>
      </c>
      <c r="H36" s="16">
        <v>119</v>
      </c>
      <c r="I36" s="24">
        <v>0</v>
      </c>
      <c r="J36" s="24">
        <v>2</v>
      </c>
      <c r="K36" s="16">
        <v>135</v>
      </c>
      <c r="L36" s="16">
        <f t="shared" si="8"/>
        <v>6.6880022194259212E-4</v>
      </c>
      <c r="M36" s="25">
        <f t="shared" si="5"/>
        <v>0.99685865431020082</v>
      </c>
      <c r="N36" s="2"/>
    </row>
    <row r="37" spans="1:14" s="3" customFormat="1" x14ac:dyDescent="0.3">
      <c r="A37" s="2">
        <v>2</v>
      </c>
      <c r="B37" s="2" t="s">
        <v>24</v>
      </c>
      <c r="C37" s="15">
        <f t="shared" si="6"/>
        <v>483477</v>
      </c>
      <c r="D37" s="15">
        <v>20537.55</v>
      </c>
      <c r="E37" s="23">
        <f t="shared" si="7"/>
        <v>23.54112345435556</v>
      </c>
      <c r="F37" s="14">
        <f t="shared" si="3"/>
        <v>0.62077814921412133</v>
      </c>
      <c r="G37" s="16">
        <v>40</v>
      </c>
      <c r="H37" s="16">
        <v>255</v>
      </c>
      <c r="I37" s="24">
        <v>6</v>
      </c>
      <c r="J37" s="24">
        <v>17</v>
      </c>
      <c r="K37" s="16">
        <v>318</v>
      </c>
      <c r="L37" s="16">
        <f t="shared" si="8"/>
        <v>6.5773552826711506E-4</v>
      </c>
      <c r="M37" s="25">
        <f t="shared" si="5"/>
        <v>0.98036653112331973</v>
      </c>
      <c r="N37" s="2"/>
    </row>
    <row r="38" spans="1:14" s="3" customFormat="1" x14ac:dyDescent="0.3">
      <c r="A38" s="2">
        <v>4</v>
      </c>
      <c r="B38" s="2" t="s">
        <v>25</v>
      </c>
      <c r="C38" s="15">
        <f t="shared" si="6"/>
        <v>214281</v>
      </c>
      <c r="D38" s="15">
        <v>11493.06</v>
      </c>
      <c r="E38" s="23">
        <f t="shared" si="7"/>
        <v>18.64438191395503</v>
      </c>
      <c r="F38" s="14">
        <f t="shared" si="3"/>
        <v>0.78381869218618472</v>
      </c>
      <c r="G38" s="16">
        <v>12</v>
      </c>
      <c r="H38" s="16">
        <v>172</v>
      </c>
      <c r="I38" s="24">
        <v>9</v>
      </c>
      <c r="J38" s="24">
        <v>12</v>
      </c>
      <c r="K38" s="16">
        <v>205</v>
      </c>
      <c r="L38" s="16">
        <f t="shared" si="8"/>
        <v>9.5668771379637022E-4</v>
      </c>
      <c r="M38" s="25">
        <f t="shared" si="5"/>
        <v>1.4259600934343193</v>
      </c>
      <c r="N38" s="2"/>
    </row>
    <row r="39" spans="1:14" s="3" customFormat="1" x14ac:dyDescent="0.3">
      <c r="A39" s="2">
        <v>5</v>
      </c>
      <c r="B39" s="2" t="s">
        <v>26</v>
      </c>
      <c r="C39" s="15">
        <f t="shared" si="6"/>
        <v>170213</v>
      </c>
      <c r="D39" s="15">
        <v>5707.63</v>
      </c>
      <c r="E39" s="23">
        <f t="shared" si="7"/>
        <v>29.822010186364569</v>
      </c>
      <c r="F39" s="14">
        <f t="shared" si="3"/>
        <v>0.49003454016315168</v>
      </c>
      <c r="G39" s="16">
        <v>12</v>
      </c>
      <c r="H39" s="16">
        <v>112</v>
      </c>
      <c r="I39" s="24">
        <v>4</v>
      </c>
      <c r="J39" s="24">
        <v>11</v>
      </c>
      <c r="K39" s="16">
        <v>139</v>
      </c>
      <c r="L39" s="16">
        <f t="shared" si="8"/>
        <v>8.1662387714216895E-4</v>
      </c>
      <c r="M39" s="25">
        <f t="shared" si="5"/>
        <v>1.2171924478150034</v>
      </c>
      <c r="N39" s="2"/>
    </row>
    <row r="40" spans="1:14" s="3" customFormat="1" x14ac:dyDescent="0.3">
      <c r="A40" s="2">
        <v>6</v>
      </c>
      <c r="B40" s="2" t="s">
        <v>27</v>
      </c>
      <c r="C40" s="15">
        <f t="shared" si="6"/>
        <v>527478</v>
      </c>
      <c r="D40" s="15">
        <v>15549.560000000001</v>
      </c>
      <c r="E40" s="23">
        <f t="shared" si="7"/>
        <v>33.922374652401736</v>
      </c>
      <c r="F40" s="14">
        <f t="shared" si="3"/>
        <v>0.43080165224757683</v>
      </c>
      <c r="G40" s="16">
        <v>40</v>
      </c>
      <c r="H40" s="16">
        <v>269</v>
      </c>
      <c r="I40" s="24">
        <v>7</v>
      </c>
      <c r="J40" s="24">
        <v>40</v>
      </c>
      <c r="K40" s="16">
        <v>356</v>
      </c>
      <c r="L40" s="16">
        <f t="shared" si="8"/>
        <v>6.749096644788977E-4</v>
      </c>
      <c r="M40" s="25">
        <f t="shared" si="5"/>
        <v>1.0059648873309337</v>
      </c>
      <c r="N40" s="2"/>
    </row>
    <row r="41" spans="1:14" s="3" customFormat="1" x14ac:dyDescent="0.3">
      <c r="A41" s="2">
        <v>7</v>
      </c>
      <c r="B41" s="2" t="s">
        <v>28</v>
      </c>
      <c r="C41" s="15">
        <f t="shared" si="6"/>
        <v>205124</v>
      </c>
      <c r="D41" s="15">
        <v>6941.7100000000009</v>
      </c>
      <c r="E41" s="23">
        <f t="shared" si="7"/>
        <v>29.549491407736706</v>
      </c>
      <c r="F41" s="14">
        <f t="shared" si="3"/>
        <v>0.49455386039536942</v>
      </c>
      <c r="G41" s="16">
        <v>15</v>
      </c>
      <c r="H41" s="16">
        <v>137</v>
      </c>
      <c r="I41" s="24">
        <v>1</v>
      </c>
      <c r="J41" s="24">
        <v>8</v>
      </c>
      <c r="K41" s="16">
        <v>161</v>
      </c>
      <c r="L41" s="16">
        <f t="shared" si="8"/>
        <v>7.8489109026735047E-4</v>
      </c>
      <c r="M41" s="25">
        <f t="shared" si="5"/>
        <v>1.1698941632395847</v>
      </c>
      <c r="N41" s="2"/>
    </row>
    <row r="42" spans="1:14" s="3" customFormat="1" x14ac:dyDescent="0.3">
      <c r="A42" s="2">
        <v>8</v>
      </c>
      <c r="B42" s="2" t="s">
        <v>29</v>
      </c>
      <c r="C42" s="15">
        <f t="shared" si="6"/>
        <v>161391</v>
      </c>
      <c r="D42" s="15">
        <v>6768.51</v>
      </c>
      <c r="E42" s="23">
        <f t="shared" si="7"/>
        <v>23.844391158467669</v>
      </c>
      <c r="F42" s="14">
        <f t="shared" si="3"/>
        <v>0.61288270903181763</v>
      </c>
      <c r="G42" s="16">
        <v>11</v>
      </c>
      <c r="H42" s="16">
        <v>129</v>
      </c>
      <c r="I42" s="24">
        <v>9</v>
      </c>
      <c r="J42" s="24">
        <v>9</v>
      </c>
      <c r="K42" s="16">
        <v>158</v>
      </c>
      <c r="L42" s="16">
        <f t="shared" si="8"/>
        <v>9.7898891511918255E-4</v>
      </c>
      <c r="M42" s="25">
        <f t="shared" si="5"/>
        <v>1.4592004315962701</v>
      </c>
      <c r="N42" s="2"/>
    </row>
    <row r="43" spans="1:14" s="3" customFormat="1" x14ac:dyDescent="0.3">
      <c r="A43" s="2">
        <v>9</v>
      </c>
      <c r="B43" s="2" t="s">
        <v>30</v>
      </c>
      <c r="C43" s="15">
        <f t="shared" si="6"/>
        <v>126107</v>
      </c>
      <c r="D43" s="15">
        <v>6872.1299999999983</v>
      </c>
      <c r="E43" s="23">
        <f t="shared" si="7"/>
        <v>18.350496861962743</v>
      </c>
      <c r="F43" s="14">
        <f t="shared" si="3"/>
        <v>0.79637162733766509</v>
      </c>
      <c r="G43" s="16">
        <v>4</v>
      </c>
      <c r="H43" s="16">
        <v>97</v>
      </c>
      <c r="I43" s="24">
        <v>10</v>
      </c>
      <c r="J43" s="24">
        <v>11</v>
      </c>
      <c r="K43" s="16">
        <v>122</v>
      </c>
      <c r="L43" s="16">
        <f t="shared" si="8"/>
        <v>9.674324185017485E-4</v>
      </c>
      <c r="M43" s="25">
        <f t="shared" si="5"/>
        <v>1.4419752673564405</v>
      </c>
      <c r="N43" s="2"/>
    </row>
    <row r="44" spans="1:14" s="3" customFormat="1" x14ac:dyDescent="0.3">
      <c r="A44" s="2">
        <v>10</v>
      </c>
      <c r="B44" s="2" t="s">
        <v>31</v>
      </c>
      <c r="C44" s="15">
        <f t="shared" si="6"/>
        <v>131688</v>
      </c>
      <c r="D44" s="15">
        <v>17099.02</v>
      </c>
      <c r="E44" s="23">
        <f t="shared" si="7"/>
        <v>7.7014940037499224</v>
      </c>
      <c r="F44" s="14">
        <f t="shared" si="3"/>
        <v>1.8975298872271271</v>
      </c>
      <c r="G44" s="16">
        <v>7</v>
      </c>
      <c r="H44" s="16">
        <v>95</v>
      </c>
      <c r="I44" s="24">
        <v>1</v>
      </c>
      <c r="J44" s="24">
        <v>9</v>
      </c>
      <c r="K44" s="16">
        <v>112</v>
      </c>
      <c r="L44" s="16">
        <f t="shared" si="8"/>
        <v>8.5049510965311953E-4</v>
      </c>
      <c r="M44" s="25">
        <f t="shared" si="5"/>
        <v>1.2676781237357158</v>
      </c>
      <c r="N44" s="2"/>
    </row>
    <row r="45" spans="1:14" s="3" customFormat="1" x14ac:dyDescent="0.3">
      <c r="A45" s="2">
        <v>11</v>
      </c>
      <c r="B45" s="2" t="s">
        <v>32</v>
      </c>
      <c r="C45" s="15">
        <f t="shared" si="6"/>
        <v>248363</v>
      </c>
      <c r="D45" s="15">
        <v>21077.95</v>
      </c>
      <c r="E45" s="23">
        <f t="shared" si="7"/>
        <v>11.783071883176495</v>
      </c>
      <c r="F45" s="14">
        <f t="shared" si="3"/>
        <v>1.2402381308800414</v>
      </c>
      <c r="G45" s="16">
        <v>19</v>
      </c>
      <c r="H45" s="16">
        <v>128</v>
      </c>
      <c r="I45" s="24">
        <v>4</v>
      </c>
      <c r="J45" s="24">
        <v>33</v>
      </c>
      <c r="K45" s="16">
        <v>184</v>
      </c>
      <c r="L45" s="16">
        <f t="shared" si="8"/>
        <v>7.4085109295668038E-4</v>
      </c>
      <c r="M45" s="25">
        <f t="shared" si="5"/>
        <v>1.1042517620941079</v>
      </c>
      <c r="N45" s="2"/>
    </row>
    <row r="46" spans="1:14" s="3" customFormat="1" x14ac:dyDescent="0.3">
      <c r="A46" s="2">
        <v>12</v>
      </c>
      <c r="B46" s="2" t="s">
        <v>33</v>
      </c>
      <c r="C46" s="15">
        <f t="shared" si="6"/>
        <v>163281</v>
      </c>
      <c r="D46" s="15">
        <v>22903.22</v>
      </c>
      <c r="E46" s="23">
        <f t="shared" si="7"/>
        <v>7.1291722299309876</v>
      </c>
      <c r="F46" s="14">
        <f t="shared" si="3"/>
        <v>2.0498614112675817</v>
      </c>
      <c r="G46" s="16">
        <v>6</v>
      </c>
      <c r="H46" s="16">
        <v>105</v>
      </c>
      <c r="I46" s="24">
        <v>2</v>
      </c>
      <c r="J46" s="24">
        <v>16</v>
      </c>
      <c r="K46" s="16">
        <v>129</v>
      </c>
      <c r="L46" s="16">
        <f t="shared" si="8"/>
        <v>7.9004905653444067E-4</v>
      </c>
      <c r="M46" s="25">
        <f t="shared" si="5"/>
        <v>1.1775822039179418</v>
      </c>
      <c r="N46" s="2"/>
    </row>
    <row r="47" spans="1:14" s="3" customFormat="1" x14ac:dyDescent="0.3">
      <c r="A47" s="2">
        <v>13</v>
      </c>
      <c r="B47" s="2" t="s">
        <v>34</v>
      </c>
      <c r="C47" s="15">
        <f t="shared" si="6"/>
        <v>272683</v>
      </c>
      <c r="D47" s="15">
        <v>19011.98</v>
      </c>
      <c r="E47" s="23">
        <f t="shared" si="7"/>
        <v>14.342693396479483</v>
      </c>
      <c r="F47" s="14">
        <f t="shared" si="3"/>
        <v>1.0189031198284593</v>
      </c>
      <c r="G47" s="16">
        <v>15</v>
      </c>
      <c r="H47" s="16">
        <v>155</v>
      </c>
      <c r="I47" s="24">
        <v>3</v>
      </c>
      <c r="J47" s="24">
        <v>5</v>
      </c>
      <c r="K47" s="16">
        <v>178</v>
      </c>
      <c r="L47" s="16">
        <f t="shared" si="8"/>
        <v>6.5277263342415918E-4</v>
      </c>
      <c r="M47" s="25">
        <f t="shared" si="5"/>
        <v>0.97296924788040728</v>
      </c>
      <c r="N47" s="2"/>
    </row>
    <row r="48" spans="1:14" s="3" customFormat="1" x14ac:dyDescent="0.3">
      <c r="A48" s="2">
        <v>14</v>
      </c>
      <c r="B48" s="2" t="s">
        <v>35</v>
      </c>
      <c r="C48" s="15">
        <f t="shared" si="6"/>
        <v>191762</v>
      </c>
      <c r="D48" s="15">
        <v>14355.630000000001</v>
      </c>
      <c r="E48" s="23">
        <f t="shared" si="7"/>
        <v>13.357964784547942</v>
      </c>
      <c r="F48" s="14">
        <f t="shared" si="3"/>
        <v>1.0940150901820591</v>
      </c>
      <c r="G48" s="16">
        <v>4</v>
      </c>
      <c r="H48" s="16">
        <v>143</v>
      </c>
      <c r="I48" s="24">
        <v>1</v>
      </c>
      <c r="J48" s="24">
        <v>16</v>
      </c>
      <c r="K48" s="16">
        <v>164</v>
      </c>
      <c r="L48" s="16">
        <f t="shared" si="8"/>
        <v>8.5522679154368438E-4</v>
      </c>
      <c r="M48" s="25">
        <f t="shared" si="5"/>
        <v>1.2747307799509782</v>
      </c>
      <c r="N48" s="2"/>
    </row>
    <row r="49" spans="1:14" s="3" customFormat="1" x14ac:dyDescent="0.3">
      <c r="A49" s="2">
        <v>15</v>
      </c>
      <c r="B49" s="2" t="s">
        <v>36</v>
      </c>
      <c r="C49" s="15">
        <f t="shared" si="6"/>
        <v>176041</v>
      </c>
      <c r="D49" s="15">
        <v>17833.980000000003</v>
      </c>
      <c r="E49" s="23">
        <f t="shared" si="7"/>
        <v>9.8711000012335983</v>
      </c>
      <c r="F49" s="14">
        <f t="shared" si="3"/>
        <v>1.4804646945720019</v>
      </c>
      <c r="G49" s="16">
        <v>10</v>
      </c>
      <c r="H49" s="16">
        <v>95</v>
      </c>
      <c r="I49" s="24">
        <v>2</v>
      </c>
      <c r="J49" s="24">
        <v>9</v>
      </c>
      <c r="K49" s="16">
        <v>116</v>
      </c>
      <c r="L49" s="16">
        <f t="shared" si="8"/>
        <v>6.5893740662686538E-4</v>
      </c>
      <c r="M49" s="25">
        <f t="shared" si="5"/>
        <v>0.98215795224585645</v>
      </c>
      <c r="N49" s="2"/>
    </row>
    <row r="50" spans="1:14" s="3" customFormat="1" x14ac:dyDescent="0.3">
      <c r="A50" s="2">
        <v>16</v>
      </c>
      <c r="B50" s="2" t="s">
        <v>37</v>
      </c>
      <c r="C50" s="15">
        <f t="shared" si="6"/>
        <v>67915</v>
      </c>
      <c r="D50" s="15">
        <v>6462.9299999999994</v>
      </c>
      <c r="E50" s="23">
        <f t="shared" si="7"/>
        <v>10.508391704691217</v>
      </c>
      <c r="F50" s="14">
        <f t="shared" si="3"/>
        <v>1.3906804636804699</v>
      </c>
      <c r="G50" s="16">
        <v>4</v>
      </c>
      <c r="H50" s="16">
        <v>43</v>
      </c>
      <c r="I50" s="24">
        <v>4</v>
      </c>
      <c r="J50" s="24">
        <v>1</v>
      </c>
      <c r="K50" s="16">
        <v>52</v>
      </c>
      <c r="L50" s="16">
        <f t="shared" si="8"/>
        <v>7.6566296105425903E-4</v>
      </c>
      <c r="M50" s="25">
        <f t="shared" si="5"/>
        <v>1.1412342938445199</v>
      </c>
      <c r="N50" s="2"/>
    </row>
    <row r="51" spans="1:14" s="3" customFormat="1" x14ac:dyDescent="0.3">
      <c r="A51" s="2">
        <v>17</v>
      </c>
      <c r="B51" s="2" t="s">
        <v>38</v>
      </c>
      <c r="C51" s="15">
        <f t="shared" si="6"/>
        <v>415603</v>
      </c>
      <c r="D51" s="15">
        <v>45851.979999999996</v>
      </c>
      <c r="E51" s="23">
        <f t="shared" si="7"/>
        <v>9.0640142475853835</v>
      </c>
      <c r="F51" s="14">
        <f t="shared" si="3"/>
        <v>1.6122895054262572</v>
      </c>
      <c r="G51" s="16">
        <v>19</v>
      </c>
      <c r="H51" s="16">
        <v>240</v>
      </c>
      <c r="I51" s="24">
        <v>6</v>
      </c>
      <c r="J51" s="24">
        <v>18</v>
      </c>
      <c r="K51" s="16">
        <v>283</v>
      </c>
      <c r="L51" s="16">
        <f t="shared" si="8"/>
        <v>6.8093829929042856E-4</v>
      </c>
      <c r="M51" s="25">
        <f t="shared" si="5"/>
        <v>1.0149506749972335</v>
      </c>
      <c r="N51" s="2"/>
    </row>
    <row r="52" spans="1:14" s="3" customFormat="1" x14ac:dyDescent="0.3">
      <c r="A52" s="2">
        <v>18</v>
      </c>
      <c r="B52" s="2" t="s">
        <v>39</v>
      </c>
      <c r="C52" s="15">
        <f t="shared" si="6"/>
        <v>71255</v>
      </c>
      <c r="D52" s="15">
        <v>22687.86</v>
      </c>
      <c r="E52" s="23">
        <f t="shared" si="7"/>
        <v>3.1406664180755697</v>
      </c>
      <c r="F52" s="14">
        <f t="shared" si="3"/>
        <v>4.6530936760136852</v>
      </c>
      <c r="G52" s="16">
        <v>2</v>
      </c>
      <c r="H52" s="16">
        <v>51</v>
      </c>
      <c r="I52" s="24">
        <v>1</v>
      </c>
      <c r="J52" s="24">
        <v>21</v>
      </c>
      <c r="K52" s="16">
        <v>75</v>
      </c>
      <c r="L52" s="16">
        <f t="shared" si="8"/>
        <v>1.0525577152480528E-3</v>
      </c>
      <c r="M52" s="25">
        <f t="shared" si="5"/>
        <v>1.5688560397877054</v>
      </c>
      <c r="N52" s="2"/>
    </row>
    <row r="53" spans="1:14" s="3" customFormat="1" x14ac:dyDescent="0.3">
      <c r="A53" s="2">
        <v>19</v>
      </c>
      <c r="B53" s="2" t="s">
        <v>40</v>
      </c>
      <c r="C53" s="15">
        <f t="shared" si="6"/>
        <v>176494</v>
      </c>
      <c r="D53" s="15">
        <v>100366.84999999999</v>
      </c>
      <c r="E53" s="23">
        <f t="shared" si="7"/>
        <v>1.7584889831652584</v>
      </c>
      <c r="F53" s="14">
        <f t="shared" si="3"/>
        <v>8.3104387848431678</v>
      </c>
      <c r="G53" s="16">
        <v>6</v>
      </c>
      <c r="H53" s="16">
        <v>108</v>
      </c>
      <c r="I53" s="24">
        <v>8</v>
      </c>
      <c r="J53" s="24">
        <v>36</v>
      </c>
      <c r="K53" s="16">
        <v>158</v>
      </c>
      <c r="L53" s="16">
        <f t="shared" si="8"/>
        <v>8.9521456820061869E-4</v>
      </c>
      <c r="M53" s="25">
        <f t="shared" si="5"/>
        <v>1.3343332739682574</v>
      </c>
      <c r="N53" s="2"/>
    </row>
    <row r="54" spans="1:14" s="3" customFormat="1" x14ac:dyDescent="0.3">
      <c r="A54" s="17" t="s">
        <v>41</v>
      </c>
      <c r="B54" s="17"/>
      <c r="C54" s="231">
        <f t="shared" si="6"/>
        <v>5517897</v>
      </c>
      <c r="D54" s="231">
        <v>377580.87</v>
      </c>
      <c r="E54" s="234">
        <f t="shared" si="7"/>
        <v>14.613815048415987</v>
      </c>
      <c r="F54" s="235">
        <f t="shared" si="3"/>
        <v>1</v>
      </c>
      <c r="G54" s="64">
        <v>445</v>
      </c>
      <c r="H54" s="64">
        <v>2883</v>
      </c>
      <c r="I54" s="64">
        <v>84</v>
      </c>
      <c r="J54" s="64">
        <v>290</v>
      </c>
      <c r="K54" s="64">
        <v>3702</v>
      </c>
      <c r="L54" s="64">
        <f t="shared" si="8"/>
        <v>6.7090777519043939E-4</v>
      </c>
      <c r="M54" s="236">
        <f t="shared" si="5"/>
        <v>1</v>
      </c>
      <c r="N54" s="2"/>
    </row>
    <row r="55" spans="1:14" s="3" customFormat="1" x14ac:dyDescent="0.3">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5"/>
  <sheetViews>
    <sheetView zoomScale="80" zoomScaleNormal="80" workbookViewId="0"/>
  </sheetViews>
  <sheetFormatPr defaultRowHeight="14" x14ac:dyDescent="0.3"/>
  <cols>
    <col min="1" max="1" width="20.25" customWidth="1"/>
    <col min="2" max="2" width="17.75" customWidth="1"/>
    <col min="3" max="3" width="16.25" customWidth="1"/>
    <col min="4" max="4" width="16.83203125" customWidth="1"/>
    <col min="5" max="5" width="19.25" customWidth="1"/>
    <col min="6" max="6" width="16.33203125" customWidth="1"/>
    <col min="7" max="7" width="16.5" customWidth="1"/>
    <col min="8" max="8" width="15.58203125" customWidth="1"/>
    <col min="9" max="10" width="16.33203125" customWidth="1"/>
    <col min="11" max="11" width="16.5" customWidth="1"/>
    <col min="12" max="13" width="17" customWidth="1"/>
    <col min="14" max="14" width="13.5" customWidth="1"/>
    <col min="15" max="15" width="19.5" customWidth="1"/>
    <col min="16" max="16" width="20.08203125" customWidth="1"/>
    <col min="17" max="17" width="20" customWidth="1"/>
    <col min="18" max="18" width="20.83203125" customWidth="1"/>
  </cols>
  <sheetData>
    <row r="1" spans="1:19" ht="17.5" x14ac:dyDescent="0.35">
      <c r="A1" s="33" t="s">
        <v>52</v>
      </c>
      <c r="B1" s="47"/>
      <c r="C1" s="47"/>
      <c r="D1" s="47"/>
      <c r="E1" s="47"/>
      <c r="F1" s="47"/>
      <c r="G1" s="48"/>
      <c r="H1" s="47"/>
      <c r="I1" s="3"/>
      <c r="J1" s="3"/>
      <c r="K1" s="3"/>
      <c r="L1" s="3"/>
      <c r="M1" s="3"/>
      <c r="N1" s="3"/>
      <c r="O1" s="3"/>
      <c r="P1" s="3"/>
      <c r="Q1" s="3"/>
      <c r="R1" s="3"/>
      <c r="S1" s="3"/>
    </row>
    <row r="2" spans="1:19" x14ac:dyDescent="0.3">
      <c r="A2" s="217" t="s">
        <v>53</v>
      </c>
      <c r="B2" s="47"/>
      <c r="C2" s="47"/>
      <c r="D2" s="47"/>
      <c r="E2" s="47"/>
      <c r="F2" s="216"/>
      <c r="G2" s="48"/>
      <c r="H2" s="47"/>
      <c r="I2" s="3"/>
      <c r="J2" s="3"/>
      <c r="K2" s="3"/>
      <c r="L2" s="3"/>
      <c r="M2" s="3"/>
      <c r="N2" s="3"/>
      <c r="O2" s="3"/>
      <c r="P2" s="3"/>
      <c r="Q2" s="3"/>
      <c r="R2" s="3"/>
      <c r="S2" s="3"/>
    </row>
    <row r="3" spans="1:19" x14ac:dyDescent="0.3">
      <c r="A3" s="217" t="s">
        <v>54</v>
      </c>
      <c r="B3" s="47"/>
      <c r="C3" s="47"/>
      <c r="D3" s="47"/>
      <c r="E3" s="47"/>
      <c r="F3" s="47"/>
      <c r="G3" s="48"/>
      <c r="H3" s="47"/>
      <c r="I3" s="3"/>
      <c r="J3" s="3"/>
      <c r="K3" s="3"/>
      <c r="L3" s="3"/>
      <c r="M3" s="3"/>
      <c r="N3" s="3"/>
      <c r="O3" s="3"/>
      <c r="P3" s="3"/>
      <c r="Q3" s="3"/>
      <c r="R3" s="3"/>
      <c r="S3" s="3"/>
    </row>
    <row r="4" spans="1:19" x14ac:dyDescent="0.3">
      <c r="A4" s="178"/>
      <c r="B4" s="47"/>
      <c r="C4" s="47"/>
      <c r="D4" s="47"/>
      <c r="E4" s="47"/>
      <c r="F4" s="47"/>
      <c r="G4" s="48"/>
      <c r="H4" s="47"/>
      <c r="I4" s="3"/>
      <c r="J4" s="3"/>
      <c r="K4" s="3"/>
      <c r="L4" s="3"/>
      <c r="M4" s="3"/>
      <c r="N4" s="3"/>
      <c r="O4" s="3"/>
      <c r="P4" s="3"/>
      <c r="Q4" s="3"/>
      <c r="R4" s="3"/>
      <c r="S4" s="3"/>
    </row>
    <row r="5" spans="1:19" ht="39.65" customHeight="1" x14ac:dyDescent="0.3">
      <c r="A5" s="239" t="s">
        <v>9</v>
      </c>
      <c r="B5" s="199" t="s">
        <v>10</v>
      </c>
      <c r="C5" s="199" t="s">
        <v>42</v>
      </c>
      <c r="D5" s="237" t="s">
        <v>55</v>
      </c>
      <c r="E5" s="237" t="s">
        <v>56</v>
      </c>
      <c r="F5" s="237" t="s">
        <v>57</v>
      </c>
      <c r="G5" s="237" t="s">
        <v>58</v>
      </c>
      <c r="H5" s="237" t="s">
        <v>59</v>
      </c>
      <c r="I5" s="237" t="s">
        <v>60</v>
      </c>
      <c r="J5" s="237" t="s">
        <v>61</v>
      </c>
      <c r="K5" s="237" t="s">
        <v>62</v>
      </c>
      <c r="L5" s="237" t="s">
        <v>63</v>
      </c>
      <c r="M5" s="237" t="s">
        <v>64</v>
      </c>
      <c r="N5" s="237" t="s">
        <v>6</v>
      </c>
      <c r="O5" s="237" t="s">
        <v>65</v>
      </c>
      <c r="P5" s="237" t="s">
        <v>66</v>
      </c>
      <c r="Q5" s="237" t="s">
        <v>67</v>
      </c>
      <c r="R5" s="238" t="s">
        <v>68</v>
      </c>
      <c r="S5" s="3"/>
    </row>
    <row r="6" spans="1:19" x14ac:dyDescent="0.3">
      <c r="A6" s="221">
        <v>31</v>
      </c>
      <c r="B6" s="36" t="s">
        <v>19</v>
      </c>
      <c r="C6" s="37">
        <v>658457</v>
      </c>
      <c r="D6" s="49">
        <v>0.58859411593104249</v>
      </c>
      <c r="E6" s="49">
        <v>0.19745668830747204</v>
      </c>
      <c r="F6" s="49">
        <v>0.21394919576148561</v>
      </c>
      <c r="G6" s="32">
        <f>H32</f>
        <v>0.89196282349624634</v>
      </c>
      <c r="H6" s="32">
        <f>I32</f>
        <v>0.74442216120376581</v>
      </c>
      <c r="I6" s="32">
        <f>J32</f>
        <v>0.8107296992137909</v>
      </c>
      <c r="J6" s="38">
        <f>D6*G6+E6*H6+F6*I6</f>
        <v>0.845450171319858</v>
      </c>
      <c r="K6" s="39">
        <f>G6*(C6/$C$28)</f>
        <v>0.10643895035932491</v>
      </c>
      <c r="L6" s="39">
        <f>H6*(C6/$C$28)</f>
        <v>8.8832753311587367E-2</v>
      </c>
      <c r="M6" s="39">
        <f>I6*(C6/$C$28)</f>
        <v>9.6745308140984712E-2</v>
      </c>
      <c r="N6" s="39">
        <f>J6*(C6/$C$28)</f>
        <v>0.10088854203997641</v>
      </c>
      <c r="O6" s="38">
        <f>G6/$K$28</f>
        <v>0.89249276468261185</v>
      </c>
      <c r="P6" s="38">
        <f>H6/$L$28</f>
        <v>0.74570554934364197</v>
      </c>
      <c r="Q6" s="38">
        <f>I6/$M$28</f>
        <v>0.81151891156090639</v>
      </c>
      <c r="R6" s="240">
        <f>J6/$N$28</f>
        <v>0.84620955318853519</v>
      </c>
      <c r="S6" s="3"/>
    </row>
    <row r="7" spans="1:19" x14ac:dyDescent="0.3">
      <c r="A7" s="189">
        <v>32</v>
      </c>
      <c r="B7" s="40" t="s">
        <v>20</v>
      </c>
      <c r="C7" s="37">
        <v>276438</v>
      </c>
      <c r="D7" s="46">
        <v>0.58859411593104249</v>
      </c>
      <c r="E7" s="46">
        <v>0.19745668830747204</v>
      </c>
      <c r="F7" s="46">
        <v>0.21394919576148561</v>
      </c>
      <c r="G7" s="32">
        <f t="shared" ref="G7:I7" si="0">H33</f>
        <v>0.88036681915512083</v>
      </c>
      <c r="H7" s="32">
        <f t="shared" si="0"/>
        <v>0.55995262838706972</v>
      </c>
      <c r="I7" s="32">
        <f t="shared" si="0"/>
        <v>0.82576195270805353</v>
      </c>
      <c r="J7" s="38">
        <f t="shared" ref="J7:J27" si="1">D7*G7+E7*H7+F7*I7</f>
        <v>0.80541622689832959</v>
      </c>
      <c r="K7" s="39">
        <f t="shared" ref="K7:K27" si="2">G7*(C7/$C$28)</f>
        <v>4.4104999196904783E-2</v>
      </c>
      <c r="L7" s="39">
        <f t="shared" ref="L7:L27" si="3">H7*(C7/$C$28)</f>
        <v>2.8052749931009004E-2</v>
      </c>
      <c r="M7" s="39">
        <f t="shared" ref="M7:M27" si="4">I7*(C7/$C$28)</f>
        <v>4.1369380885998577E-2</v>
      </c>
      <c r="N7" s="39">
        <f t="shared" ref="N7:N27" si="5">J7*(C7/$C$28)</f>
        <v>4.035009187944618E-2</v>
      </c>
      <c r="O7" s="38">
        <f t="shared" ref="O7:O27" si="6">G7/$K$28</f>
        <v>0.88088987081634496</v>
      </c>
      <c r="P7" s="38">
        <f t="shared" ref="P7:P27" si="7">H7/$L$28</f>
        <v>0.56091798997840436</v>
      </c>
      <c r="Q7" s="38">
        <f t="shared" ref="Q7:Q27" si="8">I7/$M$28</f>
        <v>0.82656579834179233</v>
      </c>
      <c r="R7" s="240">
        <f t="shared" ref="R7:R27" si="9">J7/$N$28</f>
        <v>0.80613965034798152</v>
      </c>
      <c r="S7" s="3"/>
    </row>
    <row r="8" spans="1:19" x14ac:dyDescent="0.3">
      <c r="A8" s="189">
        <v>33</v>
      </c>
      <c r="B8" s="40" t="s">
        <v>21</v>
      </c>
      <c r="C8" s="37">
        <v>478919</v>
      </c>
      <c r="D8" s="46">
        <v>0.58859411593104249</v>
      </c>
      <c r="E8" s="46">
        <v>0.19745668830747204</v>
      </c>
      <c r="F8" s="46">
        <v>0.21394919576148561</v>
      </c>
      <c r="G8" s="32">
        <f t="shared" ref="G8:I8" si="10">H34</f>
        <v>0.85097531127243042</v>
      </c>
      <c r="H8" s="32">
        <f t="shared" si="10"/>
        <v>0.61232323622245788</v>
      </c>
      <c r="I8" s="32">
        <f t="shared" si="10"/>
        <v>0.75232837289276122</v>
      </c>
      <c r="J8" s="38">
        <f t="shared" si="1"/>
        <v>0.78274642974469366</v>
      </c>
      <c r="K8" s="39">
        <f t="shared" si="2"/>
        <v>7.3859342626236252E-2</v>
      </c>
      <c r="L8" s="39">
        <f t="shared" si="3"/>
        <v>5.3145832908519916E-2</v>
      </c>
      <c r="M8" s="39">
        <f t="shared" si="4"/>
        <v>6.5297404430968597E-2</v>
      </c>
      <c r="N8" s="39">
        <f t="shared" si="5"/>
        <v>6.7937501803114295E-2</v>
      </c>
      <c r="O8" s="38">
        <f t="shared" si="6"/>
        <v>0.85148090057967962</v>
      </c>
      <c r="P8" s="38">
        <f t="shared" si="7"/>
        <v>0.61337888504659788</v>
      </c>
      <c r="Q8" s="38">
        <f t="shared" si="8"/>
        <v>0.75306073392696049</v>
      </c>
      <c r="R8" s="240">
        <f t="shared" si="9"/>
        <v>0.78344949122209806</v>
      </c>
      <c r="S8" s="3"/>
    </row>
    <row r="9" spans="1:19" x14ac:dyDescent="0.3">
      <c r="A9" s="189">
        <v>34</v>
      </c>
      <c r="B9" s="40" t="s">
        <v>22</v>
      </c>
      <c r="C9" s="37">
        <v>99073</v>
      </c>
      <c r="D9" s="46">
        <v>0.58859411593104249</v>
      </c>
      <c r="E9" s="46">
        <v>0.19745668830747204</v>
      </c>
      <c r="F9" s="46">
        <v>0.21394919576148561</v>
      </c>
      <c r="G9" s="32">
        <f t="shared" ref="G9:I9" si="11">H35</f>
        <v>0.96898725666542052</v>
      </c>
      <c r="H9" s="32">
        <f t="shared" si="11"/>
        <v>0.90495094728164671</v>
      </c>
      <c r="I9" s="32">
        <f t="shared" si="11"/>
        <v>0.85502894793777462</v>
      </c>
      <c r="J9" s="38">
        <f t="shared" si="1"/>
        <v>0.93196157058044893</v>
      </c>
      <c r="K9" s="39">
        <f t="shared" si="2"/>
        <v>1.7398018571135564E-2</v>
      </c>
      <c r="L9" s="39">
        <f t="shared" si="3"/>
        <v>1.6248256391888899E-2</v>
      </c>
      <c r="M9" s="39">
        <f t="shared" si="4"/>
        <v>1.535191449913602E-2</v>
      </c>
      <c r="N9" s="39">
        <f t="shared" si="5"/>
        <v>1.6733228018231731E-2</v>
      </c>
      <c r="O9" s="38">
        <f t="shared" si="6"/>
        <v>0.96956296031902967</v>
      </c>
      <c r="P9" s="38">
        <f t="shared" si="7"/>
        <v>0.90651108798330582</v>
      </c>
      <c r="Q9" s="38">
        <f t="shared" si="8"/>
        <v>0.85586128379953974</v>
      </c>
      <c r="R9" s="240">
        <f t="shared" si="9"/>
        <v>0.9327986568369907</v>
      </c>
      <c r="S9" s="3"/>
    </row>
    <row r="10" spans="1:19" x14ac:dyDescent="0.3">
      <c r="A10" s="189">
        <v>35</v>
      </c>
      <c r="B10" s="40" t="s">
        <v>23</v>
      </c>
      <c r="C10" s="37">
        <v>201854</v>
      </c>
      <c r="D10" s="46">
        <v>0.58859411593104249</v>
      </c>
      <c r="E10" s="46">
        <v>0.19745668830747204</v>
      </c>
      <c r="F10" s="46">
        <v>0.21394919576148561</v>
      </c>
      <c r="G10" s="32">
        <f t="shared" ref="G10:I10" si="12">H36</f>
        <v>0.92135342251815788</v>
      </c>
      <c r="H10" s="32">
        <f t="shared" si="12"/>
        <v>0.73235071257553108</v>
      </c>
      <c r="I10" s="32">
        <f t="shared" si="12"/>
        <v>0.85129417527427675</v>
      </c>
      <c r="J10" s="38">
        <f t="shared" si="1"/>
        <v>0.86904445372826578</v>
      </c>
      <c r="K10" s="39">
        <f t="shared" si="2"/>
        <v>3.3704665699446773E-2</v>
      </c>
      <c r="L10" s="39">
        <f t="shared" si="3"/>
        <v>2.679062706973712E-2</v>
      </c>
      <c r="M10" s="39">
        <f t="shared" si="4"/>
        <v>3.1141780003471224E-2</v>
      </c>
      <c r="N10" s="39">
        <f t="shared" si="5"/>
        <v>3.1791115195311789E-2</v>
      </c>
      <c r="O10" s="38">
        <f t="shared" si="6"/>
        <v>0.92190082551851771</v>
      </c>
      <c r="P10" s="38">
        <f t="shared" si="7"/>
        <v>0.73361328946769333</v>
      </c>
      <c r="Q10" s="38">
        <f t="shared" si="8"/>
        <v>0.85212287548694376</v>
      </c>
      <c r="R10" s="240">
        <f t="shared" si="9"/>
        <v>0.8698250279402332</v>
      </c>
      <c r="S10" s="3"/>
    </row>
    <row r="11" spans="1:19" x14ac:dyDescent="0.3">
      <c r="A11" s="190">
        <v>2</v>
      </c>
      <c r="B11" s="40" t="s">
        <v>24</v>
      </c>
      <c r="C11" s="37">
        <v>483477</v>
      </c>
      <c r="D11" s="46">
        <v>0.58859411593104249</v>
      </c>
      <c r="E11" s="46">
        <v>0.19745668830747204</v>
      </c>
      <c r="F11" s="46">
        <v>0.21394919576148561</v>
      </c>
      <c r="G11" s="32">
        <f t="shared" ref="G11:I11" si="13">H37</f>
        <v>1.0134617814201357</v>
      </c>
      <c r="H11" s="32">
        <f t="shared" si="13"/>
        <v>1.0745838655975342</v>
      </c>
      <c r="I11" s="32">
        <f t="shared" si="13"/>
        <v>1.0086606183418274</v>
      </c>
      <c r="J11" s="38">
        <f t="shared" si="1"/>
        <v>1.0245035407649317</v>
      </c>
      <c r="K11" s="39">
        <f t="shared" si="2"/>
        <v>8.8799312798999858E-2</v>
      </c>
      <c r="L11" s="39">
        <f t="shared" si="3"/>
        <v>9.4154817240607966E-2</v>
      </c>
      <c r="M11" s="39">
        <f t="shared" si="4"/>
        <v>8.8378635877772213E-2</v>
      </c>
      <c r="N11" s="39">
        <f t="shared" si="5"/>
        <v>8.9766789481283693E-2</v>
      </c>
      <c r="O11" s="38">
        <f t="shared" si="6"/>
        <v>1.0140639086889345</v>
      </c>
      <c r="P11" s="38">
        <f t="shared" si="7"/>
        <v>1.0764364544379579</v>
      </c>
      <c r="Q11" s="38">
        <f t="shared" si="8"/>
        <v>1.0096425083784406</v>
      </c>
      <c r="R11" s="240">
        <f t="shared" si="9"/>
        <v>1.0254237480576192</v>
      </c>
      <c r="S11" s="3"/>
    </row>
    <row r="12" spans="1:19" x14ac:dyDescent="0.3">
      <c r="A12" s="190">
        <v>4</v>
      </c>
      <c r="B12" s="40" t="s">
        <v>25</v>
      </c>
      <c r="C12" s="37">
        <v>214281</v>
      </c>
      <c r="D12" s="46">
        <v>0.58859411593104249</v>
      </c>
      <c r="E12" s="46">
        <v>0.19745668830747204</v>
      </c>
      <c r="F12" s="46">
        <v>0.21394919576148561</v>
      </c>
      <c r="G12" s="32">
        <f t="shared" ref="G12:I12" si="14">H38</f>
        <v>1.0513374690399169</v>
      </c>
      <c r="H12" s="32">
        <f t="shared" si="14"/>
        <v>1.1674451028511048</v>
      </c>
      <c r="I12" s="32">
        <f t="shared" si="14"/>
        <v>1.1056733300247192</v>
      </c>
      <c r="J12" s="38">
        <f t="shared" si="1"/>
        <v>1.0858888116581973</v>
      </c>
      <c r="K12" s="39">
        <f t="shared" si="2"/>
        <v>4.082744643536159E-2</v>
      </c>
      <c r="L12" s="39">
        <f t="shared" si="3"/>
        <v>4.533634899021087E-2</v>
      </c>
      <c r="M12" s="39">
        <f t="shared" si="4"/>
        <v>4.2937515294509274E-2</v>
      </c>
      <c r="N12" s="39">
        <f t="shared" si="5"/>
        <v>4.216920693715924E-2</v>
      </c>
      <c r="O12" s="38">
        <f t="shared" si="6"/>
        <v>1.0519620993618732</v>
      </c>
      <c r="P12" s="38">
        <f t="shared" si="7"/>
        <v>1.1694577850051837</v>
      </c>
      <c r="Q12" s="38">
        <f t="shared" si="8"/>
        <v>1.1067496579855403</v>
      </c>
      <c r="R12" s="240">
        <f t="shared" si="9"/>
        <v>1.0868641550940916</v>
      </c>
      <c r="S12" s="3"/>
    </row>
    <row r="13" spans="1:19" x14ac:dyDescent="0.3">
      <c r="A13" s="190">
        <v>5</v>
      </c>
      <c r="B13" s="40" t="s">
        <v>26</v>
      </c>
      <c r="C13" s="37">
        <v>170213</v>
      </c>
      <c r="D13" s="46">
        <v>0.58859411593104249</v>
      </c>
      <c r="E13" s="46">
        <v>0.19745668830747204</v>
      </c>
      <c r="F13" s="46">
        <v>0.21394919576148561</v>
      </c>
      <c r="G13" s="32">
        <f t="shared" ref="G13:I13" si="15">H39</f>
        <v>1.0499411867797852</v>
      </c>
      <c r="H13" s="32">
        <f t="shared" si="15"/>
        <v>1.1044843952095031</v>
      </c>
      <c r="I13" s="32">
        <f t="shared" si="15"/>
        <v>1.0175263332153319</v>
      </c>
      <c r="J13" s="38">
        <f t="shared" si="1"/>
        <v>1.0537759762351406</v>
      </c>
      <c r="K13" s="39">
        <f t="shared" si="2"/>
        <v>3.238799840325899E-2</v>
      </c>
      <c r="L13" s="39">
        <f t="shared" si="3"/>
        <v>3.4070516785977549E-2</v>
      </c>
      <c r="M13" s="39">
        <f t="shared" si="4"/>
        <v>3.1388083133045301E-2</v>
      </c>
      <c r="N13" s="39">
        <f t="shared" si="5"/>
        <v>3.2506291843235204E-2</v>
      </c>
      <c r="O13" s="38">
        <f t="shared" si="6"/>
        <v>1.0505649875296361</v>
      </c>
      <c r="P13" s="38">
        <f t="shared" si="7"/>
        <v>1.1063885327370562</v>
      </c>
      <c r="Q13" s="38">
        <f t="shared" si="8"/>
        <v>1.0185168536643392</v>
      </c>
      <c r="R13" s="240">
        <f t="shared" si="9"/>
        <v>1.0547224759782909</v>
      </c>
      <c r="S13" s="3"/>
    </row>
    <row r="14" spans="1:19" x14ac:dyDescent="0.3">
      <c r="A14" s="190">
        <v>6</v>
      </c>
      <c r="B14" s="40" t="s">
        <v>27</v>
      </c>
      <c r="C14" s="37">
        <v>527478</v>
      </c>
      <c r="D14" s="46">
        <v>0.58859411593104249</v>
      </c>
      <c r="E14" s="46">
        <v>0.19745668830747204</v>
      </c>
      <c r="F14" s="46">
        <v>0.21394919576148561</v>
      </c>
      <c r="G14" s="32">
        <f t="shared" ref="G14:I14" si="16">H40</f>
        <v>1.0031378320854187</v>
      </c>
      <c r="H14" s="32">
        <f t="shared" si="16"/>
        <v>1.0022692631210326</v>
      </c>
      <c r="I14" s="32">
        <f t="shared" si="16"/>
        <v>0.94682289923019414</v>
      </c>
      <c r="J14" s="38">
        <f t="shared" si="1"/>
        <v>0.99091779274040714</v>
      </c>
      <c r="K14" s="39">
        <f t="shared" si="2"/>
        <v>9.5893985950218433E-2</v>
      </c>
      <c r="L14" s="39">
        <f t="shared" si="3"/>
        <v>9.5810955944367213E-2</v>
      </c>
      <c r="M14" s="39">
        <f t="shared" si="4"/>
        <v>9.0510614685294838E-2</v>
      </c>
      <c r="N14" s="39">
        <f t="shared" si="5"/>
        <v>9.4725823167617018E-2</v>
      </c>
      <c r="O14" s="38">
        <f t="shared" si="6"/>
        <v>1.003733825594139</v>
      </c>
      <c r="P14" s="38">
        <f t="shared" si="7"/>
        <v>1.0039971811657775</v>
      </c>
      <c r="Q14" s="38">
        <f t="shared" si="8"/>
        <v>0.94774459276544865</v>
      </c>
      <c r="R14" s="240">
        <f t="shared" si="9"/>
        <v>0.99180783337282186</v>
      </c>
      <c r="S14" s="3"/>
    </row>
    <row r="15" spans="1:19" x14ac:dyDescent="0.3">
      <c r="A15" s="190">
        <v>7</v>
      </c>
      <c r="B15" s="40" t="s">
        <v>28</v>
      </c>
      <c r="C15" s="37">
        <v>205124</v>
      </c>
      <c r="D15" s="46">
        <v>0.58859411593104249</v>
      </c>
      <c r="E15" s="46">
        <v>0.19745668830747204</v>
      </c>
      <c r="F15" s="46">
        <v>0.21394919576148561</v>
      </c>
      <c r="G15" s="32">
        <f t="shared" ref="G15:I15" si="17">H41</f>
        <v>1.0856313762695313</v>
      </c>
      <c r="H15" s="32">
        <f t="shared" si="17"/>
        <v>1.1599063431304932</v>
      </c>
      <c r="I15" s="32">
        <f t="shared" si="17"/>
        <v>1.0645983254951477</v>
      </c>
      <c r="J15" s="38">
        <f t="shared" si="1"/>
        <v>1.0957974609524543</v>
      </c>
      <c r="K15" s="39">
        <f t="shared" si="2"/>
        <v>4.0357594646277625E-2</v>
      </c>
      <c r="L15" s="39">
        <f t="shared" si="3"/>
        <v>4.3118715106189788E-2</v>
      </c>
      <c r="M15" s="39">
        <f t="shared" si="4"/>
        <v>3.9575705548484628E-2</v>
      </c>
      <c r="N15" s="39">
        <f t="shared" si="5"/>
        <v>4.0735511804662401E-2</v>
      </c>
      <c r="O15" s="38">
        <f t="shared" si="6"/>
        <v>1.0862763816042165</v>
      </c>
      <c r="P15" s="38">
        <f t="shared" si="7"/>
        <v>1.1619060284189238</v>
      </c>
      <c r="Q15" s="38">
        <f t="shared" si="8"/>
        <v>1.0656346686117426</v>
      </c>
      <c r="R15" s="240">
        <f t="shared" si="9"/>
        <v>1.0967817043198556</v>
      </c>
      <c r="S15" s="3"/>
    </row>
    <row r="16" spans="1:19" x14ac:dyDescent="0.3">
      <c r="A16" s="190">
        <v>8</v>
      </c>
      <c r="B16" s="40" t="s">
        <v>29</v>
      </c>
      <c r="C16" s="37">
        <v>161391</v>
      </c>
      <c r="D16" s="46">
        <v>0.58859411593104249</v>
      </c>
      <c r="E16" s="46">
        <v>0.19745668830747204</v>
      </c>
      <c r="F16" s="46">
        <v>0.21394919576148561</v>
      </c>
      <c r="G16" s="32">
        <f t="shared" ref="G16:I16" si="18">H42</f>
        <v>1.1087882273933412</v>
      </c>
      <c r="H16" s="32">
        <f t="shared" si="18"/>
        <v>1.3859494261550904</v>
      </c>
      <c r="I16" s="32">
        <f t="shared" si="18"/>
        <v>1.1432212706832887</v>
      </c>
      <c r="J16" s="38">
        <f t="shared" si="1"/>
        <v>1.17088248174767</v>
      </c>
      <c r="K16" s="39">
        <f t="shared" si="2"/>
        <v>3.2430551133382654E-2</v>
      </c>
      <c r="L16" s="39">
        <f t="shared" si="3"/>
        <v>4.0537140116351615E-2</v>
      </c>
      <c r="M16" s="39">
        <f t="shared" si="4"/>
        <v>3.3437670927320078E-2</v>
      </c>
      <c r="N16" s="39">
        <f t="shared" si="5"/>
        <v>3.4246723817377929E-2</v>
      </c>
      <c r="O16" s="38">
        <f t="shared" si="6"/>
        <v>1.1094469908901758</v>
      </c>
      <c r="P16" s="38">
        <f t="shared" si="7"/>
        <v>1.3883388110346586</v>
      </c>
      <c r="Q16" s="38">
        <f t="shared" si="8"/>
        <v>1.1443341500352888</v>
      </c>
      <c r="R16" s="240">
        <f t="shared" si="9"/>
        <v>1.1719341663497358</v>
      </c>
      <c r="S16" s="3"/>
    </row>
    <row r="17" spans="1:19" x14ac:dyDescent="0.3">
      <c r="A17" s="190">
        <v>9</v>
      </c>
      <c r="B17" s="40" t="s">
        <v>30</v>
      </c>
      <c r="C17" s="37">
        <v>126107</v>
      </c>
      <c r="D17" s="46">
        <v>0.58859411593104249</v>
      </c>
      <c r="E17" s="46">
        <v>0.19745668830747204</v>
      </c>
      <c r="F17" s="46">
        <v>0.21394919576148561</v>
      </c>
      <c r="G17" s="32">
        <f t="shared" ref="G17:I17" si="19">H43</f>
        <v>1.0313786756011964</v>
      </c>
      <c r="H17" s="32">
        <f t="shared" si="19"/>
        <v>1.2085237612220765</v>
      </c>
      <c r="I17" s="32">
        <f t="shared" si="19"/>
        <v>1.0065336317115783</v>
      </c>
      <c r="J17" s="38">
        <f t="shared" si="1"/>
        <v>1.0610415803989965</v>
      </c>
      <c r="K17" s="39">
        <f t="shared" si="2"/>
        <v>2.357131179578743E-2</v>
      </c>
      <c r="L17" s="39">
        <f t="shared" si="3"/>
        <v>2.7619817107211751E-2</v>
      </c>
      <c r="M17" s="39">
        <f t="shared" si="4"/>
        <v>2.3003498741323371E-2</v>
      </c>
      <c r="N17" s="39">
        <f t="shared" si="5"/>
        <v>2.4249233100831033E-2</v>
      </c>
      <c r="O17" s="38">
        <f t="shared" si="6"/>
        <v>1.0319914478205563</v>
      </c>
      <c r="P17" s="38">
        <f t="shared" si="7"/>
        <v>1.2106072632223432</v>
      </c>
      <c r="Q17" s="38">
        <f t="shared" si="8"/>
        <v>1.0075134512133235</v>
      </c>
      <c r="R17" s="240">
        <f t="shared" si="9"/>
        <v>1.0619946060951293</v>
      </c>
      <c r="S17" s="3"/>
    </row>
    <row r="18" spans="1:19" x14ac:dyDescent="0.3">
      <c r="A18" s="190">
        <v>10</v>
      </c>
      <c r="B18" s="40" t="s">
        <v>31</v>
      </c>
      <c r="C18" s="37">
        <v>131688</v>
      </c>
      <c r="D18" s="46">
        <v>0.58859411593104249</v>
      </c>
      <c r="E18" s="46">
        <v>0.19745668830747204</v>
      </c>
      <c r="F18" s="46">
        <v>0.21394919576148561</v>
      </c>
      <c r="G18" s="32">
        <f t="shared" ref="G18:I18" si="20">H44</f>
        <v>1.1395789175804139</v>
      </c>
      <c r="H18" s="32">
        <f t="shared" si="20"/>
        <v>1.4598218015220641</v>
      </c>
      <c r="I18" s="32">
        <f t="shared" si="20"/>
        <v>1.2334039672332764</v>
      </c>
      <c r="J18" s="38">
        <f t="shared" si="1"/>
        <v>1.2228868108130779</v>
      </c>
      <c r="K18" s="39">
        <f t="shared" si="2"/>
        <v>2.7196750591453506E-2</v>
      </c>
      <c r="L18" s="39">
        <f t="shared" si="3"/>
        <v>3.4839543652017711E-2</v>
      </c>
      <c r="M18" s="39">
        <f t="shared" si="4"/>
        <v>2.9435943011806073E-2</v>
      </c>
      <c r="N18" s="39">
        <f t="shared" si="5"/>
        <v>2.9184944616101497E-2</v>
      </c>
      <c r="O18" s="38">
        <f t="shared" si="6"/>
        <v>1.1402559747263301</v>
      </c>
      <c r="P18" s="38">
        <f t="shared" si="7"/>
        <v>1.4623385428068434</v>
      </c>
      <c r="Q18" s="38">
        <f t="shared" si="8"/>
        <v>1.2346046357678888</v>
      </c>
      <c r="R18" s="240">
        <f t="shared" si="9"/>
        <v>1.2239852056127694</v>
      </c>
      <c r="S18" s="3"/>
    </row>
    <row r="19" spans="1:19" x14ac:dyDescent="0.3">
      <c r="A19" s="190">
        <v>11</v>
      </c>
      <c r="B19" s="40" t="s">
        <v>32</v>
      </c>
      <c r="C19" s="37">
        <v>248363</v>
      </c>
      <c r="D19" s="46">
        <v>0.58859411593104249</v>
      </c>
      <c r="E19" s="46">
        <v>0.19745668830747204</v>
      </c>
      <c r="F19" s="46">
        <v>0.21394919576148561</v>
      </c>
      <c r="G19" s="32">
        <f t="shared" ref="G19:I19" si="21">H45</f>
        <v>1.1345010621932983</v>
      </c>
      <c r="H19" s="32">
        <f t="shared" si="21"/>
        <v>1.2659900432815552</v>
      </c>
      <c r="I19" s="32">
        <f t="shared" si="21"/>
        <v>1.209712684765625</v>
      </c>
      <c r="J19" s="38">
        <f t="shared" si="1"/>
        <v>1.1765559071091751</v>
      </c>
      <c r="K19" s="39">
        <f t="shared" si="2"/>
        <v>5.10643977786309E-2</v>
      </c>
      <c r="L19" s="39">
        <f t="shared" si="3"/>
        <v>5.6982775343493525E-2</v>
      </c>
      <c r="M19" s="39">
        <f t="shared" si="4"/>
        <v>5.444970638749598E-2</v>
      </c>
      <c r="N19" s="39">
        <f t="shared" si="5"/>
        <v>5.2957305067013037E-2</v>
      </c>
      <c r="O19" s="38">
        <f t="shared" si="6"/>
        <v>1.1351751024368983</v>
      </c>
      <c r="P19" s="38">
        <f t="shared" si="7"/>
        <v>1.2681726174866563</v>
      </c>
      <c r="Q19" s="38">
        <f t="shared" si="8"/>
        <v>1.2108902908015271</v>
      </c>
      <c r="R19" s="240">
        <f t="shared" si="9"/>
        <v>1.1776126875720012</v>
      </c>
      <c r="S19" s="3"/>
    </row>
    <row r="20" spans="1:19" x14ac:dyDescent="0.3">
      <c r="A20" s="190">
        <v>12</v>
      </c>
      <c r="B20" s="40" t="s">
        <v>33</v>
      </c>
      <c r="C20" s="37">
        <v>163281</v>
      </c>
      <c r="D20" s="46">
        <v>0.58859411593104249</v>
      </c>
      <c r="E20" s="46">
        <v>0.19745668830747204</v>
      </c>
      <c r="F20" s="46">
        <v>0.21394919576148561</v>
      </c>
      <c r="G20" s="32">
        <f t="shared" ref="G20:I20" si="22">H46</f>
        <v>1.1929962501045228</v>
      </c>
      <c r="H20" s="32">
        <f t="shared" si="22"/>
        <v>1.3481103025215149</v>
      </c>
      <c r="I20" s="32">
        <f t="shared" si="22"/>
        <v>1.2892135801750184</v>
      </c>
      <c r="J20" s="38">
        <f t="shared" si="1"/>
        <v>1.2442101775916337</v>
      </c>
      <c r="K20" s="39">
        <f t="shared" si="2"/>
        <v>3.5302148755824291E-2</v>
      </c>
      <c r="L20" s="39">
        <f t="shared" si="3"/>
        <v>3.9892154258409585E-2</v>
      </c>
      <c r="M20" s="39">
        <f t="shared" si="4"/>
        <v>3.8149331635686054E-2</v>
      </c>
      <c r="N20" s="39">
        <f t="shared" si="5"/>
        <v>3.6817628529010153E-2</v>
      </c>
      <c r="O20" s="38">
        <f t="shared" si="6"/>
        <v>1.1937050440491312</v>
      </c>
      <c r="P20" s="38">
        <f t="shared" si="7"/>
        <v>1.3504344525316425</v>
      </c>
      <c r="Q20" s="38">
        <f t="shared" si="8"/>
        <v>1.2904685770951136</v>
      </c>
      <c r="R20" s="240">
        <f t="shared" si="9"/>
        <v>1.245327725002159</v>
      </c>
      <c r="S20" s="3"/>
    </row>
    <row r="21" spans="1:19" x14ac:dyDescent="0.3">
      <c r="A21" s="190">
        <v>13</v>
      </c>
      <c r="B21" s="40" t="s">
        <v>34</v>
      </c>
      <c r="C21" s="37">
        <v>272683</v>
      </c>
      <c r="D21" s="46">
        <v>0.58859411593104249</v>
      </c>
      <c r="E21" s="46">
        <v>0.19745668830747204</v>
      </c>
      <c r="F21" s="46">
        <v>0.21394919576148561</v>
      </c>
      <c r="G21" s="32">
        <f t="shared" ref="G21:I21" si="23">H47</f>
        <v>0.99165546564636231</v>
      </c>
      <c r="H21" s="32">
        <f t="shared" si="23"/>
        <v>1.0256178181388855</v>
      </c>
      <c r="I21" s="32">
        <f t="shared" si="23"/>
        <v>1.0432796975746155</v>
      </c>
      <c r="J21" s="38">
        <f t="shared" si="1"/>
        <v>1.0094065221995212</v>
      </c>
      <c r="K21" s="39">
        <f t="shared" si="2"/>
        <v>4.9005551814187004E-2</v>
      </c>
      <c r="L21" s="39">
        <f t="shared" si="3"/>
        <v>5.0683900678748756E-2</v>
      </c>
      <c r="M21" s="39">
        <f t="shared" si="4"/>
        <v>5.1556714047713989E-2</v>
      </c>
      <c r="N21" s="39">
        <f t="shared" si="5"/>
        <v>4.9882772130928149E-2</v>
      </c>
      <c r="O21" s="38">
        <f t="shared" si="6"/>
        <v>0.99224463714554056</v>
      </c>
      <c r="P21" s="38">
        <f t="shared" si="7"/>
        <v>1.0273859892284145</v>
      </c>
      <c r="Q21" s="38">
        <f t="shared" si="8"/>
        <v>1.0442952878750809</v>
      </c>
      <c r="R21" s="240">
        <f t="shared" si="9"/>
        <v>1.0103131693764758</v>
      </c>
      <c r="S21" s="3"/>
    </row>
    <row r="22" spans="1:19" x14ac:dyDescent="0.3">
      <c r="A22" s="190">
        <v>14</v>
      </c>
      <c r="B22" s="40" t="s">
        <v>35</v>
      </c>
      <c r="C22" s="37">
        <v>191762</v>
      </c>
      <c r="D22" s="46">
        <v>0.58859411593104249</v>
      </c>
      <c r="E22" s="46">
        <v>0.19745668830747204</v>
      </c>
      <c r="F22" s="46">
        <v>0.21394919576148561</v>
      </c>
      <c r="G22" s="32">
        <f t="shared" ref="G22:I22" si="24">H48</f>
        <v>1.0952739813476562</v>
      </c>
      <c r="H22" s="32">
        <f t="shared" si="24"/>
        <v>1.2900855621498106</v>
      </c>
      <c r="I22" s="32">
        <f t="shared" si="24"/>
        <v>1.1020892667572022</v>
      </c>
      <c r="J22" s="38">
        <f t="shared" si="1"/>
        <v>1.1351989557690505</v>
      </c>
      <c r="K22" s="39">
        <f t="shared" si="2"/>
        <v>3.8063764004871645E-2</v>
      </c>
      <c r="L22" s="39">
        <f t="shared" si="3"/>
        <v>4.4833998816754275E-2</v>
      </c>
      <c r="M22" s="39">
        <f t="shared" si="4"/>
        <v>3.8300613797592559E-2</v>
      </c>
      <c r="N22" s="39">
        <f t="shared" si="5"/>
        <v>3.9451265972558866E-2</v>
      </c>
      <c r="O22" s="38">
        <f t="shared" si="6"/>
        <v>1.0959247156358809</v>
      </c>
      <c r="P22" s="38">
        <f t="shared" si="7"/>
        <v>1.2923096771697227</v>
      </c>
      <c r="Q22" s="38">
        <f t="shared" si="8"/>
        <v>1.1031621057783849</v>
      </c>
      <c r="R22" s="240">
        <f t="shared" si="9"/>
        <v>1.1362185894903454</v>
      </c>
      <c r="S22" s="3"/>
    </row>
    <row r="23" spans="1:19" x14ac:dyDescent="0.3">
      <c r="A23" s="190">
        <v>15</v>
      </c>
      <c r="B23" s="40" t="s">
        <v>36</v>
      </c>
      <c r="C23" s="37">
        <v>176041</v>
      </c>
      <c r="D23" s="46">
        <v>0.58859411593104249</v>
      </c>
      <c r="E23" s="46">
        <v>0.19745668830747204</v>
      </c>
      <c r="F23" s="46">
        <v>0.21394919576148561</v>
      </c>
      <c r="G23" s="32">
        <f t="shared" ref="G23:I23" si="25">H49</f>
        <v>0.96546953861999518</v>
      </c>
      <c r="H23" s="32">
        <f t="shared" si="25"/>
        <v>0.99285559275779722</v>
      </c>
      <c r="I23" s="32">
        <f t="shared" si="25"/>
        <v>0.86205600895576473</v>
      </c>
      <c r="J23" s="38">
        <f t="shared" si="1"/>
        <v>0.94875185667333628</v>
      </c>
      <c r="K23" s="39">
        <f t="shared" si="2"/>
        <v>3.080199268819309E-2</v>
      </c>
      <c r="L23" s="39">
        <f t="shared" si="3"/>
        <v>3.1675707503180175E-2</v>
      </c>
      <c r="M23" s="39">
        <f t="shared" si="4"/>
        <v>2.7502724656256139E-2</v>
      </c>
      <c r="N23" s="39">
        <f t="shared" si="5"/>
        <v>3.0268637780051132E-2</v>
      </c>
      <c r="O23" s="38">
        <f t="shared" si="6"/>
        <v>0.96604315229448734</v>
      </c>
      <c r="P23" s="38">
        <f t="shared" si="7"/>
        <v>0.99456728158003038</v>
      </c>
      <c r="Q23" s="38">
        <f t="shared" si="8"/>
        <v>0.86289518537527021</v>
      </c>
      <c r="R23" s="240">
        <f t="shared" si="9"/>
        <v>0.94960402393554977</v>
      </c>
      <c r="S23" s="3"/>
    </row>
    <row r="24" spans="1:19" x14ac:dyDescent="0.3">
      <c r="A24" s="190">
        <v>16</v>
      </c>
      <c r="B24" s="40" t="s">
        <v>37</v>
      </c>
      <c r="C24" s="37">
        <v>67915</v>
      </c>
      <c r="D24" s="46">
        <v>0.58859411593104249</v>
      </c>
      <c r="E24" s="46">
        <v>0.19745668830747204</v>
      </c>
      <c r="F24" s="46">
        <v>0.21394919576148561</v>
      </c>
      <c r="G24" s="32">
        <f t="shared" ref="G24:I24" si="26">H50</f>
        <v>1.1345740989593507</v>
      </c>
      <c r="H24" s="32">
        <f t="shared" si="26"/>
        <v>1.2300452396827697</v>
      </c>
      <c r="I24" s="32">
        <f t="shared" si="26"/>
        <v>1.1552415975250243</v>
      </c>
      <c r="J24" s="38">
        <f t="shared" si="1"/>
        <v>1.1578473089320613</v>
      </c>
      <c r="K24" s="39">
        <f t="shared" si="2"/>
        <v>1.396448682003747E-2</v>
      </c>
      <c r="L24" s="39">
        <f t="shared" si="3"/>
        <v>1.5139558141997812E-2</v>
      </c>
      <c r="M24" s="39">
        <f t="shared" si="4"/>
        <v>1.4218865103120268E-2</v>
      </c>
      <c r="N24" s="39">
        <f t="shared" si="5"/>
        <v>1.4250936540881597E-2</v>
      </c>
      <c r="O24" s="38">
        <f t="shared" si="6"/>
        <v>1.1352481825962284</v>
      </c>
      <c r="P24" s="38">
        <f t="shared" si="7"/>
        <v>1.2321658448371988</v>
      </c>
      <c r="Q24" s="38">
        <f t="shared" si="8"/>
        <v>1.1563661781757053</v>
      </c>
      <c r="R24" s="240">
        <f t="shared" si="9"/>
        <v>1.1588872853646488</v>
      </c>
      <c r="S24" s="3"/>
    </row>
    <row r="25" spans="1:19" x14ac:dyDescent="0.3">
      <c r="A25" s="190">
        <v>17</v>
      </c>
      <c r="B25" s="40" t="s">
        <v>38</v>
      </c>
      <c r="C25" s="37">
        <v>415603</v>
      </c>
      <c r="D25" s="46">
        <v>0.58859411593104249</v>
      </c>
      <c r="E25" s="46">
        <v>0.19745668830747204</v>
      </c>
      <c r="F25" s="46">
        <v>0.21394919576148561</v>
      </c>
      <c r="G25" s="32">
        <f t="shared" ref="G25:I25" si="27">H51</f>
        <v>0.98308898789710997</v>
      </c>
      <c r="H25" s="32">
        <f t="shared" si="27"/>
        <v>0.97713417571411132</v>
      </c>
      <c r="I25" s="32">
        <f t="shared" si="27"/>
        <v>1.157460168865204</v>
      </c>
      <c r="J25" s="38">
        <f t="shared" si="1"/>
        <v>1.0192197443360664</v>
      </c>
      <c r="K25" s="39">
        <f t="shared" si="2"/>
        <v>7.404537138641816E-2</v>
      </c>
      <c r="L25" s="39">
        <f t="shared" si="3"/>
        <v>7.3596860330903568E-2</v>
      </c>
      <c r="M25" s="39">
        <f t="shared" si="4"/>
        <v>8.7178850667362112E-2</v>
      </c>
      <c r="N25" s="39">
        <f t="shared" si="5"/>
        <v>7.6766707208435064E-2</v>
      </c>
      <c r="O25" s="38">
        <f t="shared" si="6"/>
        <v>0.98367306980145097</v>
      </c>
      <c r="P25" s="38">
        <f t="shared" si="7"/>
        <v>0.97881876072183238</v>
      </c>
      <c r="Q25" s="38">
        <f t="shared" si="8"/>
        <v>1.1585869092047385</v>
      </c>
      <c r="R25" s="240">
        <f t="shared" si="9"/>
        <v>1.0201352057320212</v>
      </c>
      <c r="S25" s="3"/>
    </row>
    <row r="26" spans="1:19" x14ac:dyDescent="0.3">
      <c r="A26" s="190">
        <v>18</v>
      </c>
      <c r="B26" s="40" t="s">
        <v>39</v>
      </c>
      <c r="C26" s="37">
        <v>71255</v>
      </c>
      <c r="D26" s="46">
        <v>0.58859411593104249</v>
      </c>
      <c r="E26" s="46">
        <v>0.19745668830747204</v>
      </c>
      <c r="F26" s="46">
        <v>0.21394919576148561</v>
      </c>
      <c r="G26" s="32">
        <f t="shared" ref="G26:I26" si="28">H52</f>
        <v>1.1440896858299254</v>
      </c>
      <c r="H26" s="32">
        <f t="shared" si="28"/>
        <v>1.4120447243240357</v>
      </c>
      <c r="I26" s="32">
        <f t="shared" si="28"/>
        <v>1.2928676572235107</v>
      </c>
      <c r="J26" s="38">
        <f t="shared" si="1"/>
        <v>1.2288301276729567</v>
      </c>
      <c r="K26" s="39">
        <f t="shared" si="2"/>
        <v>1.4774126911722226E-2</v>
      </c>
      <c r="L26" s="39">
        <f t="shared" si="3"/>
        <v>1.8234346678038603E-2</v>
      </c>
      <c r="M26" s="39">
        <f t="shared" si="4"/>
        <v>1.6695361460255829E-2</v>
      </c>
      <c r="N26" s="39">
        <f t="shared" si="5"/>
        <v>1.5868417034123061E-2</v>
      </c>
      <c r="O26" s="38">
        <f t="shared" si="6"/>
        <v>1.1447694229551126</v>
      </c>
      <c r="P26" s="38">
        <f t="shared" si="7"/>
        <v>1.4144790976495716</v>
      </c>
      <c r="Q26" s="38">
        <f t="shared" si="8"/>
        <v>1.294126211238809</v>
      </c>
      <c r="R26" s="240">
        <f t="shared" si="9"/>
        <v>1.2299338607494814</v>
      </c>
      <c r="S26" s="3"/>
    </row>
    <row r="27" spans="1:19" x14ac:dyDescent="0.3">
      <c r="A27" s="190">
        <v>19</v>
      </c>
      <c r="B27" s="40" t="s">
        <v>40</v>
      </c>
      <c r="C27" s="37">
        <v>176494</v>
      </c>
      <c r="D27" s="46">
        <v>0.58859411593104249</v>
      </c>
      <c r="E27" s="46">
        <v>0.19745668830747204</v>
      </c>
      <c r="F27" s="46">
        <v>0.21394919576148561</v>
      </c>
      <c r="G27" s="32">
        <f t="shared" ref="G27:I27" si="29">H53</f>
        <v>1.1071639721725464</v>
      </c>
      <c r="H27" s="32">
        <f t="shared" si="29"/>
        <v>1.2093385699241637</v>
      </c>
      <c r="I27" s="32">
        <f t="shared" si="29"/>
        <v>1.325649148725891</v>
      </c>
      <c r="J27" s="38">
        <f t="shared" si="1"/>
        <v>1.1740837576831233</v>
      </c>
      <c r="K27" s="39">
        <f t="shared" si="2"/>
        <v>3.5413455181316611E-2</v>
      </c>
      <c r="L27" s="39">
        <f t="shared" si="3"/>
        <v>3.8681584951693611E-2</v>
      </c>
      <c r="M27" s="39">
        <f t="shared" si="4"/>
        <v>4.2401864488450472E-2</v>
      </c>
      <c r="N27" s="39">
        <f t="shared" si="5"/>
        <v>3.7553933813647696E-2</v>
      </c>
      <c r="O27" s="38">
        <f t="shared" si="6"/>
        <v>1.1078217706518758</v>
      </c>
      <c r="P27" s="38">
        <f t="shared" si="7"/>
        <v>1.2114234766593766</v>
      </c>
      <c r="Q27" s="38">
        <f t="shared" si="8"/>
        <v>1.3269396141882173</v>
      </c>
      <c r="R27" s="240">
        <f t="shared" si="9"/>
        <v>1.1751383176656485</v>
      </c>
      <c r="S27" s="3"/>
    </row>
    <row r="28" spans="1:19" x14ac:dyDescent="0.3">
      <c r="A28" s="242" t="s">
        <v>41</v>
      </c>
      <c r="B28" s="43"/>
      <c r="C28" s="44">
        <v>5517897</v>
      </c>
      <c r="D28" s="46">
        <v>0.58859411593104249</v>
      </c>
      <c r="E28" s="46">
        <v>0.19745668830747204</v>
      </c>
      <c r="F28" s="46">
        <v>0.21394919576148561</v>
      </c>
      <c r="G28" s="32"/>
      <c r="H28" s="32"/>
      <c r="I28" s="32"/>
      <c r="J28" s="38"/>
      <c r="K28" s="39">
        <f>SUM(K6:K27)</f>
        <v>0.99940622354898978</v>
      </c>
      <c r="L28" s="39">
        <f>SUM(L6:L27)</f>
        <v>0.99827896125889659</v>
      </c>
      <c r="M28" s="39">
        <f>SUM(M6:M27)</f>
        <v>0.99902748742404845</v>
      </c>
      <c r="N28" s="41">
        <f>SUM(N6:N27)</f>
        <v>0.99910260778099724</v>
      </c>
      <c r="O28" s="42"/>
      <c r="P28" s="42"/>
      <c r="Q28" s="42"/>
      <c r="R28" s="241"/>
      <c r="S28" s="3"/>
    </row>
    <row r="29" spans="1:19" x14ac:dyDescent="0.3">
      <c r="A29" s="190"/>
      <c r="B29" s="40"/>
      <c r="C29" s="37"/>
      <c r="D29" s="46"/>
      <c r="E29" s="46"/>
      <c r="F29" s="46"/>
      <c r="G29" s="45"/>
      <c r="H29" s="45"/>
      <c r="I29" s="45"/>
      <c r="J29" s="41"/>
      <c r="K29" s="41"/>
      <c r="L29" s="41"/>
      <c r="M29" s="41"/>
      <c r="N29" s="41"/>
      <c r="O29" s="42"/>
      <c r="P29" s="42"/>
      <c r="Q29" s="42"/>
      <c r="R29" s="38"/>
      <c r="S29" s="3"/>
    </row>
    <row r="30" spans="1:19" x14ac:dyDescent="0.3">
      <c r="A30" s="50" t="s">
        <v>493</v>
      </c>
      <c r="B30" s="51"/>
      <c r="C30" s="51"/>
      <c r="D30" s="51"/>
      <c r="E30" s="48"/>
      <c r="F30" s="51"/>
      <c r="G30" s="51"/>
      <c r="H30" s="51"/>
      <c r="I30" s="51"/>
      <c r="J30" s="51"/>
      <c r="K30" s="51"/>
      <c r="L30" s="51"/>
      <c r="M30" s="51"/>
      <c r="N30" s="51"/>
      <c r="O30" s="51"/>
      <c r="P30" s="51"/>
      <c r="Q30" s="51"/>
      <c r="R30" s="51"/>
      <c r="S30" s="3"/>
    </row>
    <row r="31" spans="1:19" ht="42" x14ac:dyDescent="0.3">
      <c r="A31" s="27" t="s">
        <v>10</v>
      </c>
      <c r="B31" s="28" t="s">
        <v>69</v>
      </c>
      <c r="C31" s="28" t="s">
        <v>70</v>
      </c>
      <c r="D31" s="28" t="s">
        <v>71</v>
      </c>
      <c r="E31" s="28" t="s">
        <v>495</v>
      </c>
      <c r="F31" s="28" t="s">
        <v>494</v>
      </c>
      <c r="G31" s="28" t="s">
        <v>496</v>
      </c>
      <c r="H31" s="35" t="s">
        <v>58</v>
      </c>
      <c r="I31" s="35" t="s">
        <v>59</v>
      </c>
      <c r="J31" s="35" t="s">
        <v>60</v>
      </c>
      <c r="K31" s="3"/>
      <c r="L31" s="3"/>
      <c r="M31" s="3"/>
      <c r="N31" s="3"/>
      <c r="O31" s="3"/>
      <c r="P31" s="3"/>
      <c r="Q31" s="3"/>
      <c r="R31" s="3"/>
      <c r="S31" s="3"/>
    </row>
    <row r="32" spans="1:19" x14ac:dyDescent="0.3">
      <c r="A32" s="29" t="s">
        <v>19</v>
      </c>
      <c r="B32" s="30">
        <v>0.8964858</v>
      </c>
      <c r="C32" s="30">
        <v>0.75132779999999999</v>
      </c>
      <c r="D32" s="31">
        <v>0.81577060000000001</v>
      </c>
      <c r="E32" s="30">
        <v>0.88743984699249268</v>
      </c>
      <c r="F32" s="30">
        <v>0.73751652240753174</v>
      </c>
      <c r="G32" s="31">
        <v>0.80568879842758179</v>
      </c>
      <c r="H32" s="32">
        <f>(B32+E32)/2</f>
        <v>0.89196282349624634</v>
      </c>
      <c r="I32" s="32">
        <f>(C32+F32)/2</f>
        <v>0.74442216120376581</v>
      </c>
      <c r="J32" s="32">
        <f>(D32+G32)/2</f>
        <v>0.8107296992137909</v>
      </c>
      <c r="K32" s="3"/>
      <c r="L32" s="3"/>
      <c r="M32" s="52"/>
      <c r="N32" s="3"/>
      <c r="O32" s="52"/>
      <c r="P32" s="52"/>
      <c r="Q32" s="52"/>
      <c r="R32" s="3"/>
      <c r="S32" s="3"/>
    </row>
    <row r="33" spans="1:19" x14ac:dyDescent="0.3">
      <c r="A33" s="29" t="s">
        <v>72</v>
      </c>
      <c r="B33" s="30">
        <v>0.87473979999999996</v>
      </c>
      <c r="C33" s="30">
        <v>0.55659970000000003</v>
      </c>
      <c r="D33" s="31">
        <v>0.82337559999999999</v>
      </c>
      <c r="E33" s="30">
        <v>0.8859938383102417</v>
      </c>
      <c r="F33" s="30">
        <v>0.5633055567741394</v>
      </c>
      <c r="G33" s="31">
        <v>0.82814830541610718</v>
      </c>
      <c r="H33" s="32">
        <f t="shared" ref="H33:H53" si="30">(B33+E33)/2</f>
        <v>0.88036681915512083</v>
      </c>
      <c r="I33" s="32">
        <f t="shared" ref="I33:I53" si="31">(C33+F33)/2</f>
        <v>0.55995262838706972</v>
      </c>
      <c r="J33" s="32">
        <f t="shared" ref="J33:J53" si="32">(D33+G33)/2</f>
        <v>0.82576195270805353</v>
      </c>
      <c r="K33" s="3"/>
      <c r="L33" s="3"/>
      <c r="M33" s="52"/>
      <c r="N33" s="3"/>
      <c r="O33" s="52"/>
      <c r="P33" s="52"/>
      <c r="Q33" s="52"/>
      <c r="R33" s="3"/>
      <c r="S33" s="3"/>
    </row>
    <row r="34" spans="1:19" x14ac:dyDescent="0.3">
      <c r="A34" s="29" t="s">
        <v>21</v>
      </c>
      <c r="B34" s="30">
        <v>0.85634060000000001</v>
      </c>
      <c r="C34" s="30">
        <v>0.61399789999999999</v>
      </c>
      <c r="D34" s="31">
        <v>0.75222129999999998</v>
      </c>
      <c r="E34" s="30">
        <v>0.84561002254486084</v>
      </c>
      <c r="F34" s="30">
        <v>0.61064857244491577</v>
      </c>
      <c r="G34" s="31">
        <v>0.75243544578552246</v>
      </c>
      <c r="H34" s="32">
        <f t="shared" si="30"/>
        <v>0.85097531127243042</v>
      </c>
      <c r="I34" s="32">
        <f t="shared" si="31"/>
        <v>0.61232323622245788</v>
      </c>
      <c r="J34" s="32">
        <f t="shared" si="32"/>
        <v>0.75232837289276122</v>
      </c>
      <c r="K34" s="3"/>
      <c r="L34" s="3"/>
      <c r="M34" s="52"/>
      <c r="N34" s="3"/>
      <c r="O34" s="52"/>
      <c r="P34" s="52"/>
      <c r="Q34" s="52"/>
      <c r="R34" s="3"/>
      <c r="S34" s="3"/>
    </row>
    <row r="35" spans="1:19" x14ac:dyDescent="0.3">
      <c r="A35" s="29" t="s">
        <v>22</v>
      </c>
      <c r="B35" s="30">
        <v>0.98186039999999997</v>
      </c>
      <c r="C35" s="30">
        <v>0.91324859999999997</v>
      </c>
      <c r="D35" s="31">
        <v>0.86558060000000003</v>
      </c>
      <c r="E35" s="30">
        <v>0.95611411333084106</v>
      </c>
      <c r="F35" s="30">
        <v>0.89665329456329346</v>
      </c>
      <c r="G35" s="31">
        <v>0.84447729587554932</v>
      </c>
      <c r="H35" s="32">
        <f t="shared" si="30"/>
        <v>0.96898725666542052</v>
      </c>
      <c r="I35" s="32">
        <f t="shared" si="31"/>
        <v>0.90495094728164671</v>
      </c>
      <c r="J35" s="32">
        <f t="shared" si="32"/>
        <v>0.85502894793777462</v>
      </c>
      <c r="K35" s="3"/>
      <c r="L35" s="53"/>
      <c r="M35" s="52"/>
      <c r="N35" s="3"/>
      <c r="O35" s="52"/>
      <c r="P35" s="52"/>
      <c r="Q35" s="52"/>
      <c r="R35" s="3"/>
      <c r="S35" s="3"/>
    </row>
    <row r="36" spans="1:19" x14ac:dyDescent="0.3">
      <c r="A36" s="29" t="s">
        <v>23</v>
      </c>
      <c r="B36" s="30">
        <v>0.93788079999999996</v>
      </c>
      <c r="C36" s="30">
        <v>0.74931420000000004</v>
      </c>
      <c r="D36" s="31">
        <v>0.86504230000000004</v>
      </c>
      <c r="E36" s="30">
        <v>0.90482604503631592</v>
      </c>
      <c r="F36" s="30">
        <v>0.71538722515106201</v>
      </c>
      <c r="G36" s="31">
        <v>0.83754605054855347</v>
      </c>
      <c r="H36" s="32">
        <f t="shared" si="30"/>
        <v>0.92135342251815788</v>
      </c>
      <c r="I36" s="32">
        <f t="shared" si="31"/>
        <v>0.73235071257553108</v>
      </c>
      <c r="J36" s="32">
        <f t="shared" si="32"/>
        <v>0.85129417527427675</v>
      </c>
      <c r="K36" s="3"/>
      <c r="L36" s="3"/>
      <c r="M36" s="52"/>
      <c r="N36" s="3"/>
      <c r="O36" s="52"/>
      <c r="P36" s="52"/>
      <c r="Q36" s="52"/>
      <c r="R36" s="3"/>
      <c r="S36" s="3"/>
    </row>
    <row r="37" spans="1:19" x14ac:dyDescent="0.3">
      <c r="A37" s="29" t="s">
        <v>24</v>
      </c>
      <c r="B37" s="30">
        <v>1.0139313000000001</v>
      </c>
      <c r="C37" s="30">
        <v>1.0817606</v>
      </c>
      <c r="D37" s="31">
        <v>1.0076418</v>
      </c>
      <c r="E37" s="30">
        <v>1.012992262840271</v>
      </c>
      <c r="F37" s="30">
        <v>1.0674071311950684</v>
      </c>
      <c r="G37" s="31">
        <v>1.0096794366836548</v>
      </c>
      <c r="H37" s="32">
        <f t="shared" si="30"/>
        <v>1.0134617814201357</v>
      </c>
      <c r="I37" s="32">
        <f t="shared" si="31"/>
        <v>1.0745838655975342</v>
      </c>
      <c r="J37" s="32">
        <f t="shared" si="32"/>
        <v>1.0086606183418274</v>
      </c>
      <c r="K37" s="3"/>
      <c r="L37" s="3"/>
      <c r="M37" s="52"/>
      <c r="N37" s="3"/>
      <c r="O37" s="52"/>
      <c r="P37" s="52"/>
      <c r="Q37" s="52"/>
      <c r="R37" s="3"/>
      <c r="S37" s="3"/>
    </row>
    <row r="38" spans="1:19" x14ac:dyDescent="0.3">
      <c r="A38" s="29" t="s">
        <v>25</v>
      </c>
      <c r="B38" s="30">
        <v>1.042222</v>
      </c>
      <c r="C38" s="30">
        <v>1.1611043999999999</v>
      </c>
      <c r="D38" s="31">
        <v>1.102433</v>
      </c>
      <c r="E38" s="30">
        <v>1.060452938079834</v>
      </c>
      <c r="F38" s="30">
        <v>1.1737858057022095</v>
      </c>
      <c r="G38" s="31">
        <v>1.1089136600494385</v>
      </c>
      <c r="H38" s="32">
        <f t="shared" si="30"/>
        <v>1.0513374690399169</v>
      </c>
      <c r="I38" s="32">
        <f t="shared" si="31"/>
        <v>1.1674451028511048</v>
      </c>
      <c r="J38" s="32">
        <f t="shared" si="32"/>
        <v>1.1056733300247192</v>
      </c>
      <c r="K38" s="3"/>
      <c r="L38" s="3"/>
      <c r="M38" s="52"/>
      <c r="N38" s="3"/>
      <c r="O38" s="52"/>
      <c r="P38" s="52"/>
      <c r="Q38" s="52"/>
      <c r="R38" s="3"/>
      <c r="S38" s="3"/>
    </row>
    <row r="39" spans="1:19" x14ac:dyDescent="0.3">
      <c r="A39" s="29" t="s">
        <v>26</v>
      </c>
      <c r="B39" s="30">
        <v>1.0510676000000001</v>
      </c>
      <c r="C39" s="30">
        <v>1.0896148999999999</v>
      </c>
      <c r="D39" s="31">
        <v>1.0195402</v>
      </c>
      <c r="E39" s="30">
        <v>1.0488147735595703</v>
      </c>
      <c r="F39" s="30">
        <v>1.1193538904190063</v>
      </c>
      <c r="G39" s="31">
        <v>1.0155124664306641</v>
      </c>
      <c r="H39" s="32">
        <f t="shared" si="30"/>
        <v>1.0499411867797852</v>
      </c>
      <c r="I39" s="32">
        <f t="shared" si="31"/>
        <v>1.1044843952095031</v>
      </c>
      <c r="J39" s="32">
        <f t="shared" si="32"/>
        <v>1.0175263332153319</v>
      </c>
      <c r="K39" s="3"/>
      <c r="L39" s="3"/>
      <c r="M39" s="52"/>
      <c r="N39" s="3"/>
      <c r="O39" s="52"/>
      <c r="P39" s="52"/>
      <c r="Q39" s="52"/>
      <c r="R39" s="3"/>
      <c r="S39" s="3"/>
    </row>
    <row r="40" spans="1:19" x14ac:dyDescent="0.3">
      <c r="A40" s="29" t="s">
        <v>27</v>
      </c>
      <c r="B40" s="30">
        <v>0.99615109999999996</v>
      </c>
      <c r="C40" s="30">
        <v>0.99768279999999998</v>
      </c>
      <c r="D40" s="31">
        <v>0.94394889999999998</v>
      </c>
      <c r="E40" s="30">
        <v>1.0101245641708374</v>
      </c>
      <c r="F40" s="30">
        <v>1.0068557262420654</v>
      </c>
      <c r="G40" s="31">
        <v>0.94969689846038818</v>
      </c>
      <c r="H40" s="32">
        <f t="shared" si="30"/>
        <v>1.0031378320854187</v>
      </c>
      <c r="I40" s="32">
        <f t="shared" si="31"/>
        <v>1.0022692631210326</v>
      </c>
      <c r="J40" s="32">
        <f t="shared" si="32"/>
        <v>0.94682289923019414</v>
      </c>
      <c r="K40" s="3"/>
      <c r="L40" s="3"/>
      <c r="M40" s="52"/>
      <c r="N40" s="3"/>
      <c r="O40" s="52"/>
      <c r="P40" s="52"/>
      <c r="Q40" s="52"/>
      <c r="R40" s="3"/>
      <c r="S40" s="3"/>
    </row>
    <row r="41" spans="1:19" x14ac:dyDescent="0.3">
      <c r="A41" s="29" t="s">
        <v>28</v>
      </c>
      <c r="B41" s="30">
        <v>1.0799388999999999</v>
      </c>
      <c r="C41" s="30">
        <v>1.1690362999999999</v>
      </c>
      <c r="D41" s="31">
        <v>1.0542362999999999</v>
      </c>
      <c r="E41" s="30">
        <v>1.0913238525390625</v>
      </c>
      <c r="F41" s="30">
        <v>1.1507763862609863</v>
      </c>
      <c r="G41" s="31">
        <v>1.0749603509902954</v>
      </c>
      <c r="H41" s="32">
        <f t="shared" si="30"/>
        <v>1.0856313762695313</v>
      </c>
      <c r="I41" s="32">
        <f t="shared" si="31"/>
        <v>1.1599063431304932</v>
      </c>
      <c r="J41" s="32">
        <f t="shared" si="32"/>
        <v>1.0645983254951477</v>
      </c>
      <c r="K41" s="3"/>
      <c r="L41" s="3"/>
      <c r="M41" s="52"/>
      <c r="N41" s="3"/>
      <c r="O41" s="52"/>
      <c r="P41" s="52"/>
      <c r="Q41" s="52"/>
      <c r="R41" s="3"/>
      <c r="S41" s="3"/>
    </row>
    <row r="42" spans="1:19" x14ac:dyDescent="0.3">
      <c r="A42" s="29" t="s">
        <v>29</v>
      </c>
      <c r="B42" s="30">
        <v>1.0990494</v>
      </c>
      <c r="C42" s="30">
        <v>1.37896</v>
      </c>
      <c r="D42" s="31">
        <v>1.1290560000000001</v>
      </c>
      <c r="E42" s="30">
        <v>1.1185270547866821</v>
      </c>
      <c r="F42" s="30">
        <v>1.3929388523101807</v>
      </c>
      <c r="G42" s="31">
        <v>1.1573865413665771</v>
      </c>
      <c r="H42" s="32">
        <f t="shared" si="30"/>
        <v>1.1087882273933412</v>
      </c>
      <c r="I42" s="32">
        <f t="shared" si="31"/>
        <v>1.3859494261550904</v>
      </c>
      <c r="J42" s="32">
        <f t="shared" si="32"/>
        <v>1.1432212706832887</v>
      </c>
      <c r="K42" s="3"/>
      <c r="L42" s="3"/>
      <c r="M42" s="52"/>
      <c r="N42" s="3"/>
      <c r="O42" s="52"/>
      <c r="P42" s="52"/>
      <c r="Q42" s="52"/>
      <c r="R42" s="3"/>
      <c r="S42" s="3"/>
    </row>
    <row r="43" spans="1:19" x14ac:dyDescent="0.3">
      <c r="A43" s="29" t="s">
        <v>30</v>
      </c>
      <c r="B43" s="30">
        <v>1.0318769000000001</v>
      </c>
      <c r="C43" s="30">
        <v>1.2059143999999999</v>
      </c>
      <c r="D43" s="31">
        <v>1.0124587</v>
      </c>
      <c r="E43" s="30">
        <v>1.0308804512023926</v>
      </c>
      <c r="F43" s="30">
        <v>1.2111331224441528</v>
      </c>
      <c r="G43" s="31">
        <v>1.0006085634231567</v>
      </c>
      <c r="H43" s="32">
        <f t="shared" si="30"/>
        <v>1.0313786756011964</v>
      </c>
      <c r="I43" s="32">
        <f t="shared" si="31"/>
        <v>1.2085237612220765</v>
      </c>
      <c r="J43" s="32">
        <f t="shared" si="32"/>
        <v>1.0065336317115783</v>
      </c>
      <c r="K43" s="3"/>
      <c r="L43" s="3"/>
      <c r="M43" s="52"/>
      <c r="N43" s="3"/>
      <c r="O43" s="52"/>
      <c r="P43" s="52"/>
      <c r="Q43" s="52"/>
      <c r="R43" s="3"/>
      <c r="S43" s="3"/>
    </row>
    <row r="44" spans="1:19" x14ac:dyDescent="0.3">
      <c r="A44" s="29" t="s">
        <v>31</v>
      </c>
      <c r="B44" s="30">
        <v>1.1398166000000001</v>
      </c>
      <c r="C44" s="30">
        <v>1.4545606</v>
      </c>
      <c r="D44" s="31">
        <v>1.2380887</v>
      </c>
      <c r="E44" s="30">
        <v>1.1393412351608276</v>
      </c>
      <c r="F44" s="30">
        <v>1.4650830030441284</v>
      </c>
      <c r="G44" s="31">
        <v>1.2287192344665527</v>
      </c>
      <c r="H44" s="32">
        <f t="shared" si="30"/>
        <v>1.1395789175804139</v>
      </c>
      <c r="I44" s="32">
        <f t="shared" si="31"/>
        <v>1.4598218015220641</v>
      </c>
      <c r="J44" s="32">
        <f t="shared" si="32"/>
        <v>1.2334039672332764</v>
      </c>
      <c r="K44" s="3"/>
      <c r="L44" s="3"/>
      <c r="M44" s="52"/>
      <c r="N44" s="3"/>
      <c r="O44" s="52"/>
      <c r="P44" s="52"/>
      <c r="Q44" s="52"/>
      <c r="R44" s="3"/>
      <c r="S44" s="3"/>
    </row>
    <row r="45" spans="1:19" x14ac:dyDescent="0.3">
      <c r="A45" s="29" t="s">
        <v>32</v>
      </c>
      <c r="B45" s="30">
        <v>1.1337208000000001</v>
      </c>
      <c r="C45" s="30">
        <v>1.259023</v>
      </c>
      <c r="D45" s="31">
        <v>1.2106241</v>
      </c>
      <c r="E45" s="30">
        <v>1.1352813243865967</v>
      </c>
      <c r="F45" s="30">
        <v>1.2729570865631104</v>
      </c>
      <c r="G45" s="31">
        <v>1.20880126953125</v>
      </c>
      <c r="H45" s="32">
        <f t="shared" si="30"/>
        <v>1.1345010621932983</v>
      </c>
      <c r="I45" s="32">
        <f t="shared" si="31"/>
        <v>1.2659900432815552</v>
      </c>
      <c r="J45" s="32">
        <f t="shared" si="32"/>
        <v>1.209712684765625</v>
      </c>
      <c r="K45" s="3"/>
      <c r="L45" s="3"/>
      <c r="M45" s="52"/>
      <c r="N45" s="3"/>
      <c r="O45" s="52"/>
      <c r="P45" s="52"/>
      <c r="Q45" s="52"/>
      <c r="R45" s="3"/>
      <c r="S45" s="3"/>
    </row>
    <row r="46" spans="1:19" x14ac:dyDescent="0.3">
      <c r="A46" s="29" t="s">
        <v>33</v>
      </c>
      <c r="B46" s="30">
        <v>1.2000092</v>
      </c>
      <c r="C46" s="30">
        <v>1.3600336</v>
      </c>
      <c r="D46" s="31">
        <v>1.3026137</v>
      </c>
      <c r="E46" s="30">
        <v>1.1859833002090454</v>
      </c>
      <c r="F46" s="30">
        <v>1.3361870050430298</v>
      </c>
      <c r="G46" s="31">
        <v>1.2758134603500366</v>
      </c>
      <c r="H46" s="32">
        <f t="shared" si="30"/>
        <v>1.1929962501045228</v>
      </c>
      <c r="I46" s="32">
        <f t="shared" si="31"/>
        <v>1.3481103025215149</v>
      </c>
      <c r="J46" s="32">
        <f t="shared" si="32"/>
        <v>1.2892135801750184</v>
      </c>
      <c r="K46" s="3"/>
      <c r="L46" s="3"/>
      <c r="M46" s="52"/>
      <c r="N46" s="3"/>
      <c r="O46" s="52"/>
      <c r="P46" s="52"/>
      <c r="Q46" s="52"/>
      <c r="R46" s="3"/>
      <c r="S46" s="3"/>
    </row>
    <row r="47" spans="1:19" x14ac:dyDescent="0.3">
      <c r="A47" s="29" t="s">
        <v>34</v>
      </c>
      <c r="B47" s="30">
        <v>0.98886370000000001</v>
      </c>
      <c r="C47" s="30">
        <v>1.0212756000000001</v>
      </c>
      <c r="D47" s="31">
        <v>1.041728</v>
      </c>
      <c r="E47" s="30">
        <v>0.99444723129272461</v>
      </c>
      <c r="F47" s="30">
        <v>1.029960036277771</v>
      </c>
      <c r="G47" s="31">
        <v>1.044831395149231</v>
      </c>
      <c r="H47" s="32">
        <f t="shared" si="30"/>
        <v>0.99165546564636231</v>
      </c>
      <c r="I47" s="32">
        <f t="shared" si="31"/>
        <v>1.0256178181388855</v>
      </c>
      <c r="J47" s="32">
        <f t="shared" si="32"/>
        <v>1.0432796975746155</v>
      </c>
      <c r="K47" s="3"/>
      <c r="L47" s="3"/>
      <c r="M47" s="52"/>
      <c r="N47" s="3"/>
      <c r="O47" s="52"/>
      <c r="P47" s="52"/>
      <c r="Q47" s="52"/>
      <c r="R47" s="3"/>
      <c r="S47" s="3"/>
    </row>
    <row r="48" spans="1:19" x14ac:dyDescent="0.3">
      <c r="A48" s="29" t="s">
        <v>35</v>
      </c>
      <c r="B48" s="30">
        <v>1.0933037000000001</v>
      </c>
      <c r="C48" s="30">
        <v>1.2787135999999999</v>
      </c>
      <c r="D48" s="31">
        <v>1.1019909000000001</v>
      </c>
      <c r="E48" s="30">
        <v>1.0972442626953125</v>
      </c>
      <c r="F48" s="30">
        <v>1.3014575242996216</v>
      </c>
      <c r="G48" s="31">
        <v>1.1021876335144043</v>
      </c>
      <c r="H48" s="32">
        <f t="shared" si="30"/>
        <v>1.0952739813476562</v>
      </c>
      <c r="I48" s="32">
        <f t="shared" si="31"/>
        <v>1.2900855621498106</v>
      </c>
      <c r="J48" s="32">
        <f t="shared" si="32"/>
        <v>1.1020892667572022</v>
      </c>
      <c r="K48" s="3"/>
      <c r="L48" s="3"/>
      <c r="M48" s="52"/>
      <c r="N48" s="3"/>
      <c r="O48" s="52"/>
      <c r="P48" s="52"/>
      <c r="Q48" s="52"/>
      <c r="R48" s="3"/>
      <c r="S48" s="3"/>
    </row>
    <row r="49" spans="1:19" x14ac:dyDescent="0.3">
      <c r="A49" s="29" t="s">
        <v>36</v>
      </c>
      <c r="B49" s="30">
        <v>0.95553100000000002</v>
      </c>
      <c r="C49" s="30">
        <v>0.98574819999999996</v>
      </c>
      <c r="D49" s="31">
        <v>0.85848610000000003</v>
      </c>
      <c r="E49" s="30">
        <v>0.97540807723999023</v>
      </c>
      <c r="F49" s="30">
        <v>0.99996298551559448</v>
      </c>
      <c r="G49" s="31">
        <v>0.86562591791152954</v>
      </c>
      <c r="H49" s="32">
        <f t="shared" si="30"/>
        <v>0.96546953861999518</v>
      </c>
      <c r="I49" s="32">
        <f t="shared" si="31"/>
        <v>0.99285559275779722</v>
      </c>
      <c r="J49" s="32">
        <f t="shared" si="32"/>
        <v>0.86205600895576473</v>
      </c>
      <c r="K49" s="3"/>
      <c r="L49" s="3"/>
      <c r="M49" s="52"/>
      <c r="N49" s="3"/>
      <c r="O49" s="52"/>
      <c r="P49" s="52"/>
      <c r="Q49" s="52"/>
      <c r="R49" s="3"/>
      <c r="S49" s="3"/>
    </row>
    <row r="50" spans="1:19" x14ac:dyDescent="0.3">
      <c r="A50" s="29" t="s">
        <v>37</v>
      </c>
      <c r="B50" s="30">
        <v>1.1394833</v>
      </c>
      <c r="C50" s="30">
        <v>1.2315137</v>
      </c>
      <c r="D50" s="31">
        <v>1.1479728</v>
      </c>
      <c r="E50" s="30">
        <v>1.1296648979187012</v>
      </c>
      <c r="F50" s="30">
        <v>1.2285767793655396</v>
      </c>
      <c r="G50" s="31">
        <v>1.1625103950500488</v>
      </c>
      <c r="H50" s="32">
        <f t="shared" si="30"/>
        <v>1.1345740989593507</v>
      </c>
      <c r="I50" s="32">
        <f t="shared" si="31"/>
        <v>1.2300452396827697</v>
      </c>
      <c r="J50" s="32">
        <f t="shared" si="32"/>
        <v>1.1552415975250243</v>
      </c>
      <c r="K50" s="3"/>
      <c r="L50" s="3"/>
      <c r="M50" s="52"/>
      <c r="N50" s="3"/>
      <c r="O50" s="52"/>
      <c r="P50" s="52"/>
      <c r="Q50" s="52"/>
      <c r="R50" s="3"/>
      <c r="S50" s="3"/>
    </row>
    <row r="51" spans="1:19" x14ac:dyDescent="0.3">
      <c r="A51" s="29" t="s">
        <v>38</v>
      </c>
      <c r="B51" s="30">
        <v>0.97489139999999996</v>
      </c>
      <c r="C51" s="30">
        <v>0.96368969999999998</v>
      </c>
      <c r="D51" s="31">
        <v>1.146606</v>
      </c>
      <c r="E51" s="30">
        <v>0.99128657579421997</v>
      </c>
      <c r="F51" s="30">
        <v>0.99057865142822266</v>
      </c>
      <c r="G51" s="31">
        <v>1.1683143377304077</v>
      </c>
      <c r="H51" s="32">
        <f t="shared" si="30"/>
        <v>0.98308898789710997</v>
      </c>
      <c r="I51" s="32">
        <f t="shared" si="31"/>
        <v>0.97713417571411132</v>
      </c>
      <c r="J51" s="32">
        <f t="shared" si="32"/>
        <v>1.157460168865204</v>
      </c>
      <c r="K51" s="3"/>
      <c r="L51" s="3"/>
      <c r="M51" s="52"/>
      <c r="N51" s="3"/>
      <c r="O51" s="52"/>
      <c r="P51" s="52"/>
      <c r="Q51" s="52"/>
      <c r="R51" s="3"/>
      <c r="S51" s="3"/>
    </row>
    <row r="52" spans="1:19" x14ac:dyDescent="0.3">
      <c r="A52" s="29" t="s">
        <v>39</v>
      </c>
      <c r="B52" s="30">
        <v>1.1500226</v>
      </c>
      <c r="C52" s="30">
        <v>1.4178105999999999</v>
      </c>
      <c r="D52" s="31">
        <v>1.2908615999999999</v>
      </c>
      <c r="E52" s="30">
        <v>1.1381567716598511</v>
      </c>
      <c r="F52" s="30">
        <v>1.4062788486480713</v>
      </c>
      <c r="G52" s="31">
        <v>1.2948737144470215</v>
      </c>
      <c r="H52" s="32">
        <f t="shared" si="30"/>
        <v>1.1440896858299254</v>
      </c>
      <c r="I52" s="32">
        <f t="shared" si="31"/>
        <v>1.4120447243240357</v>
      </c>
      <c r="J52" s="32">
        <f t="shared" si="32"/>
        <v>1.2928676572235107</v>
      </c>
      <c r="K52" s="3"/>
      <c r="L52" s="3"/>
      <c r="M52" s="52"/>
      <c r="N52" s="3"/>
      <c r="O52" s="52"/>
      <c r="P52" s="52"/>
      <c r="Q52" s="52"/>
      <c r="R52" s="3"/>
      <c r="S52" s="3"/>
    </row>
    <row r="53" spans="1:19" x14ac:dyDescent="0.3">
      <c r="A53" s="29" t="s">
        <v>40</v>
      </c>
      <c r="B53" s="30">
        <v>1.1220621</v>
      </c>
      <c r="C53" s="30">
        <v>1.2110985999999999</v>
      </c>
      <c r="D53" s="31">
        <v>1.3297763</v>
      </c>
      <c r="E53" s="30">
        <v>1.0922658443450928</v>
      </c>
      <c r="F53" s="30">
        <v>1.2075785398483276</v>
      </c>
      <c r="G53" s="31">
        <v>1.3215219974517822</v>
      </c>
      <c r="H53" s="32">
        <f t="shared" si="30"/>
        <v>1.1071639721725464</v>
      </c>
      <c r="I53" s="32">
        <f t="shared" si="31"/>
        <v>1.2093385699241637</v>
      </c>
      <c r="J53" s="32">
        <f t="shared" si="32"/>
        <v>1.325649148725891</v>
      </c>
      <c r="K53" s="3"/>
      <c r="L53" s="3"/>
      <c r="M53" s="52"/>
      <c r="N53" s="3"/>
      <c r="O53" s="52"/>
      <c r="P53" s="52"/>
      <c r="Q53" s="52"/>
      <c r="R53" s="3"/>
      <c r="S53" s="3"/>
    </row>
    <row r="54" spans="1:19" x14ac:dyDescent="0.3">
      <c r="A54" s="3"/>
      <c r="B54" s="3"/>
      <c r="C54" s="3"/>
      <c r="D54" s="3"/>
      <c r="E54" s="3"/>
      <c r="F54" s="3"/>
      <c r="G54" s="3"/>
      <c r="H54" s="3"/>
      <c r="I54" s="3"/>
      <c r="J54" s="3"/>
      <c r="K54" s="3"/>
      <c r="L54" s="3"/>
      <c r="M54" s="3"/>
      <c r="N54" s="3"/>
      <c r="O54" s="3"/>
      <c r="P54" s="3"/>
      <c r="Q54" s="3"/>
      <c r="R54" s="3"/>
      <c r="S54" s="3"/>
    </row>
    <row r="55" spans="1:19" x14ac:dyDescent="0.3">
      <c r="A55" s="34"/>
      <c r="B55" s="34"/>
      <c r="C55" s="34"/>
      <c r="D55" s="34"/>
      <c r="E55" s="34"/>
      <c r="F55" s="34"/>
      <c r="G55" s="34"/>
      <c r="H55" s="34"/>
      <c r="I55" s="34"/>
      <c r="J55" s="34"/>
      <c r="K55" s="34"/>
      <c r="L55" s="34"/>
      <c r="M55" s="34"/>
      <c r="N55" s="34"/>
      <c r="O55" s="34"/>
      <c r="P55" s="34"/>
      <c r="Q55" s="34"/>
      <c r="R55" s="3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8"/>
  <sheetViews>
    <sheetView workbookViewId="0">
      <selection activeCell="E2" sqref="E2"/>
    </sheetView>
  </sheetViews>
  <sheetFormatPr defaultRowHeight="14" x14ac:dyDescent="0.3"/>
  <cols>
    <col min="1" max="1" width="49.08203125" customWidth="1"/>
    <col min="2" max="2" width="14.25" customWidth="1"/>
    <col min="4" max="4" width="50.75" customWidth="1"/>
    <col min="5" max="5" width="14.33203125" customWidth="1"/>
    <col min="7" max="7" width="48" customWidth="1"/>
    <col min="8" max="8" width="15.5" customWidth="1"/>
  </cols>
  <sheetData>
    <row r="1" spans="1:8" ht="17.5" x14ac:dyDescent="0.35">
      <c r="A1" s="5" t="s">
        <v>73</v>
      </c>
      <c r="B1" s="3"/>
      <c r="C1" s="3"/>
      <c r="D1" s="3"/>
      <c r="E1" s="3"/>
      <c r="F1" s="3"/>
      <c r="G1" s="3"/>
      <c r="H1" s="3"/>
    </row>
    <row r="2" spans="1:8" x14ac:dyDescent="0.3">
      <c r="A2" s="218" t="s">
        <v>466</v>
      </c>
      <c r="B2" s="3"/>
      <c r="C2" s="3"/>
      <c r="D2" s="3"/>
      <c r="E2" s="219"/>
      <c r="F2" s="3"/>
      <c r="G2" s="3"/>
      <c r="H2" s="3"/>
    </row>
    <row r="3" spans="1:8" x14ac:dyDescent="0.3">
      <c r="A3" s="218" t="s">
        <v>74</v>
      </c>
      <c r="B3" s="3"/>
      <c r="C3" s="3"/>
      <c r="D3" s="3"/>
      <c r="E3" s="3"/>
      <c r="F3" s="3"/>
      <c r="G3" s="3"/>
      <c r="H3" s="3"/>
    </row>
    <row r="4" spans="1:8" x14ac:dyDescent="0.3">
      <c r="A4" s="218" t="s">
        <v>75</v>
      </c>
      <c r="B4" s="3"/>
      <c r="C4" s="3"/>
      <c r="D4" s="3"/>
      <c r="E4" s="3"/>
      <c r="F4" s="3"/>
      <c r="G4" s="3"/>
      <c r="H4" s="3"/>
    </row>
    <row r="5" spans="1:8" x14ac:dyDescent="0.3">
      <c r="A5" s="3"/>
      <c r="B5" s="3"/>
      <c r="C5" s="3"/>
      <c r="D5" s="3"/>
      <c r="E5" s="3"/>
      <c r="F5" s="3"/>
      <c r="G5" s="3"/>
      <c r="H5" s="3"/>
    </row>
    <row r="6" spans="1:8" ht="14.5" thickBot="1" x14ac:dyDescent="0.35">
      <c r="A6" s="54" t="s">
        <v>76</v>
      </c>
      <c r="B6" s="55" t="s">
        <v>77</v>
      </c>
      <c r="C6" s="3"/>
      <c r="D6" s="54" t="s">
        <v>78</v>
      </c>
      <c r="E6" s="55" t="s">
        <v>77</v>
      </c>
      <c r="F6" s="3"/>
      <c r="G6" s="54" t="s">
        <v>79</v>
      </c>
      <c r="H6" s="55" t="s">
        <v>77</v>
      </c>
    </row>
    <row r="7" spans="1:8" ht="14.5" thickBot="1" x14ac:dyDescent="0.35">
      <c r="A7" s="56" t="s">
        <v>80</v>
      </c>
      <c r="B7" s="57">
        <v>1.4145993569999999</v>
      </c>
      <c r="C7" s="3"/>
      <c r="D7" s="56" t="s">
        <v>81</v>
      </c>
      <c r="E7" s="57">
        <v>2.3114774809999998</v>
      </c>
      <c r="F7" s="3"/>
      <c r="G7" s="56" t="s">
        <v>82</v>
      </c>
      <c r="H7" s="57">
        <v>7.8393279999999996E-3</v>
      </c>
    </row>
    <row r="8" spans="1:8" ht="14.5" thickBot="1" x14ac:dyDescent="0.35">
      <c r="A8" s="56" t="s">
        <v>83</v>
      </c>
      <c r="B8" s="57">
        <v>0.90365364800000003</v>
      </c>
      <c r="C8" s="3"/>
      <c r="D8" s="56" t="s">
        <v>84</v>
      </c>
      <c r="E8" s="57">
        <v>2.3587004309999999</v>
      </c>
      <c r="F8" s="3"/>
      <c r="G8" s="56" t="s">
        <v>85</v>
      </c>
      <c r="H8" s="57">
        <v>6.9653892949999996</v>
      </c>
    </row>
    <row r="9" spans="1:8" ht="14.5" thickBot="1" x14ac:dyDescent="0.35">
      <c r="A9" s="56" t="s">
        <v>86</v>
      </c>
      <c r="B9" s="57">
        <v>1.0034076430000001</v>
      </c>
      <c r="C9" s="3"/>
      <c r="D9" s="56" t="s">
        <v>87</v>
      </c>
      <c r="E9" s="57">
        <v>2.5251351830000002</v>
      </c>
      <c r="F9" s="3"/>
      <c r="G9" s="56" t="s">
        <v>88</v>
      </c>
      <c r="H9" s="57">
        <v>6.9895841839999999</v>
      </c>
    </row>
    <row r="10" spans="1:8" ht="14.5" thickBot="1" x14ac:dyDescent="0.35">
      <c r="A10" s="56" t="s">
        <v>89</v>
      </c>
      <c r="B10" s="57">
        <v>1.2195660349999999</v>
      </c>
      <c r="C10" s="3"/>
      <c r="D10" s="56" t="s">
        <v>90</v>
      </c>
      <c r="E10" s="57">
        <v>3.0563532009999999</v>
      </c>
      <c r="F10" s="3"/>
      <c r="G10" s="56" t="s">
        <v>91</v>
      </c>
      <c r="H10" s="57">
        <v>7.0256288290000004</v>
      </c>
    </row>
    <row r="11" spans="1:8" ht="14.5" thickBot="1" x14ac:dyDescent="0.35">
      <c r="A11" s="56" t="s">
        <v>92</v>
      </c>
      <c r="B11" s="57">
        <v>1.020826596</v>
      </c>
      <c r="C11" s="3"/>
      <c r="D11" s="56" t="s">
        <v>93</v>
      </c>
      <c r="E11" s="57">
        <v>4.0246329540000003</v>
      </c>
      <c r="F11" s="3"/>
      <c r="G11" s="56" t="s">
        <v>94</v>
      </c>
      <c r="H11" s="57">
        <v>8.8021765009999999</v>
      </c>
    </row>
    <row r="12" spans="1:8" ht="14.5" thickBot="1" x14ac:dyDescent="0.35">
      <c r="A12" s="56" t="s">
        <v>95</v>
      </c>
      <c r="B12" s="57">
        <v>0.98560329099999999</v>
      </c>
      <c r="C12" s="3"/>
      <c r="D12" s="56" t="s">
        <v>96</v>
      </c>
      <c r="E12" s="57">
        <v>5.0617126609999996</v>
      </c>
      <c r="F12" s="3"/>
      <c r="G12" s="56" t="s">
        <v>97</v>
      </c>
      <c r="H12" s="57">
        <v>6.7179123220000001</v>
      </c>
    </row>
    <row r="13" spans="1:8" ht="14.5" thickBot="1" x14ac:dyDescent="0.35">
      <c r="A13" s="56" t="s">
        <v>98</v>
      </c>
      <c r="B13" s="57">
        <v>0.96095506399999997</v>
      </c>
      <c r="C13" s="3"/>
      <c r="D13" s="56" t="s">
        <v>99</v>
      </c>
      <c r="E13" s="57">
        <v>5.7374435400000001</v>
      </c>
      <c r="F13" s="3"/>
      <c r="G13" s="56" t="s">
        <v>100</v>
      </c>
      <c r="H13" s="57">
        <v>6.7265639249999998</v>
      </c>
    </row>
    <row r="14" spans="1:8" ht="14.5" thickBot="1" x14ac:dyDescent="0.35">
      <c r="A14" s="56" t="s">
        <v>101</v>
      </c>
      <c r="B14" s="57">
        <v>0.93700505499999998</v>
      </c>
      <c r="C14" s="3"/>
      <c r="D14" s="56" t="s">
        <v>102</v>
      </c>
      <c r="E14" s="57">
        <v>2.32779954</v>
      </c>
      <c r="F14" s="3"/>
      <c r="G14" s="56" t="s">
        <v>103</v>
      </c>
      <c r="H14" s="57">
        <v>6.8816574949999998</v>
      </c>
    </row>
    <row r="15" spans="1:8" ht="14.5" thickBot="1" x14ac:dyDescent="0.35">
      <c r="A15" s="56" t="s">
        <v>104</v>
      </c>
      <c r="B15" s="57">
        <v>0.90052346699999997</v>
      </c>
      <c r="C15" s="3"/>
      <c r="D15" s="56" t="s">
        <v>105</v>
      </c>
      <c r="E15" s="57">
        <v>2.3672283670000001</v>
      </c>
      <c r="F15" s="3"/>
      <c r="G15" s="56" t="s">
        <v>106</v>
      </c>
      <c r="H15" s="57">
        <v>6.957208885</v>
      </c>
    </row>
    <row r="16" spans="1:8" ht="14.5" thickBot="1" x14ac:dyDescent="0.35">
      <c r="A16" s="56" t="s">
        <v>107</v>
      </c>
      <c r="B16" s="57">
        <v>0.94724325600000003</v>
      </c>
      <c r="C16" s="3"/>
      <c r="D16" s="56" t="s">
        <v>108</v>
      </c>
      <c r="E16" s="57">
        <v>2.4070270640000002</v>
      </c>
      <c r="F16" s="3"/>
      <c r="G16" s="56" t="s">
        <v>109</v>
      </c>
      <c r="H16" s="57">
        <v>7.0029629409999998</v>
      </c>
    </row>
    <row r="17" spans="1:8" ht="14.5" thickBot="1" x14ac:dyDescent="0.35">
      <c r="A17" s="56" t="s">
        <v>110</v>
      </c>
      <c r="B17" s="57">
        <v>1.00038849</v>
      </c>
      <c r="C17" s="3"/>
      <c r="D17" s="56" t="s">
        <v>111</v>
      </c>
      <c r="E17" s="57">
        <v>2.6721377569999998</v>
      </c>
      <c r="F17" s="3"/>
      <c r="G17" s="56" t="s">
        <v>112</v>
      </c>
      <c r="H17" s="57">
        <v>7.0696916879999998</v>
      </c>
    </row>
    <row r="18" spans="1:8" ht="14.5" thickBot="1" x14ac:dyDescent="0.35">
      <c r="A18" s="56" t="s">
        <v>113</v>
      </c>
      <c r="B18" s="57">
        <v>0.96567817700000003</v>
      </c>
      <c r="C18" s="3"/>
      <c r="D18" s="56" t="s">
        <v>114</v>
      </c>
      <c r="E18" s="57">
        <v>3.3266804589999999</v>
      </c>
      <c r="F18" s="3"/>
      <c r="G18" s="56" t="s">
        <v>115</v>
      </c>
      <c r="H18" s="57">
        <v>7.1288464679999999</v>
      </c>
    </row>
    <row r="19" spans="1:8" ht="14.5" thickBot="1" x14ac:dyDescent="0.35">
      <c r="A19" s="56" t="s">
        <v>116</v>
      </c>
      <c r="B19" s="57">
        <v>0.97966629999999999</v>
      </c>
      <c r="C19" s="3"/>
      <c r="D19" s="56" t="s">
        <v>117</v>
      </c>
      <c r="E19" s="57">
        <v>4.1505045709999999</v>
      </c>
      <c r="F19" s="3"/>
      <c r="G19" s="56" t="s">
        <v>118</v>
      </c>
      <c r="H19" s="57">
        <v>7.0932056210000001</v>
      </c>
    </row>
    <row r="20" spans="1:8" ht="14.5" thickBot="1" x14ac:dyDescent="0.35">
      <c r="A20" s="56" t="s">
        <v>119</v>
      </c>
      <c r="B20" s="57">
        <v>1.0700920629999999</v>
      </c>
      <c r="C20" s="3"/>
      <c r="D20" s="56" t="s">
        <v>120</v>
      </c>
      <c r="E20" s="57">
        <v>4.4877224389999997</v>
      </c>
      <c r="F20" s="3"/>
      <c r="G20" s="56" t="s">
        <v>121</v>
      </c>
      <c r="H20" s="57">
        <v>6.9828234399999998</v>
      </c>
    </row>
    <row r="21" spans="1:8" ht="14.5" thickBot="1" x14ac:dyDescent="0.35">
      <c r="A21" s="56" t="s">
        <v>84</v>
      </c>
      <c r="B21" s="57">
        <v>1.2306156109999999</v>
      </c>
      <c r="C21" s="3"/>
      <c r="D21" s="56" t="s">
        <v>122</v>
      </c>
      <c r="E21" s="57">
        <v>0.67831545999999998</v>
      </c>
      <c r="F21" s="3"/>
      <c r="G21" s="56" t="s">
        <v>123</v>
      </c>
      <c r="H21" s="57">
        <v>7.0038401009999998</v>
      </c>
    </row>
    <row r="22" spans="1:8" ht="14.5" thickBot="1" x14ac:dyDescent="0.35">
      <c r="A22" s="56" t="s">
        <v>87</v>
      </c>
      <c r="B22" s="57">
        <v>1.250363149</v>
      </c>
      <c r="C22" s="3"/>
      <c r="D22" s="56" t="s">
        <v>124</v>
      </c>
      <c r="E22" s="57">
        <v>0.28944421300000001</v>
      </c>
      <c r="F22" s="3"/>
      <c r="G22" s="56" t="s">
        <v>125</v>
      </c>
      <c r="H22" s="57">
        <v>6.8111587719999998</v>
      </c>
    </row>
    <row r="23" spans="1:8" s="62" customFormat="1" ht="14.5" thickBot="1" x14ac:dyDescent="0.35">
      <c r="A23" s="56" t="s">
        <v>90</v>
      </c>
      <c r="B23" s="57">
        <v>1.3741422459999999</v>
      </c>
      <c r="C23" s="61"/>
      <c r="D23" s="56" t="s">
        <v>126</v>
      </c>
      <c r="E23" s="57">
        <v>0.11542516</v>
      </c>
      <c r="F23" s="61"/>
      <c r="G23" s="56" t="s">
        <v>127</v>
      </c>
      <c r="H23" s="57">
        <v>6.6362332930000001</v>
      </c>
    </row>
    <row r="24" spans="1:8" ht="14.5" thickBot="1" x14ac:dyDescent="0.35">
      <c r="A24" s="56" t="s">
        <v>93</v>
      </c>
      <c r="B24" s="57">
        <v>1.1178970349999999</v>
      </c>
      <c r="C24" s="3"/>
      <c r="D24" s="56" t="s">
        <v>128</v>
      </c>
      <c r="E24" s="57">
        <v>0.20051866700000001</v>
      </c>
      <c r="F24" s="3"/>
      <c r="G24" s="56" t="s">
        <v>129</v>
      </c>
      <c r="H24" s="57">
        <v>6.2585840130000001</v>
      </c>
    </row>
    <row r="25" spans="1:8" ht="14.5" thickBot="1" x14ac:dyDescent="0.35">
      <c r="A25" s="56" t="s">
        <v>96</v>
      </c>
      <c r="B25" s="57">
        <v>0.67381324399999998</v>
      </c>
      <c r="C25" s="3"/>
      <c r="D25" s="56" t="s">
        <v>130</v>
      </c>
      <c r="E25" s="57">
        <v>0.440444428</v>
      </c>
      <c r="F25" s="3"/>
      <c r="G25" s="56" t="s">
        <v>131</v>
      </c>
      <c r="H25" s="57">
        <v>5.740335258</v>
      </c>
    </row>
    <row r="26" spans="1:8" ht="14.5" thickBot="1" x14ac:dyDescent="0.35">
      <c r="A26" s="56" t="s">
        <v>99</v>
      </c>
      <c r="B26" s="57">
        <v>0.42386813800000001</v>
      </c>
      <c r="C26" s="3"/>
      <c r="D26" s="56" t="s">
        <v>132</v>
      </c>
      <c r="E26" s="57">
        <v>0.84605207599999999</v>
      </c>
      <c r="F26" s="3"/>
      <c r="G26" s="56" t="s">
        <v>133</v>
      </c>
      <c r="H26" s="57">
        <v>5.2555346639999998</v>
      </c>
    </row>
    <row r="27" spans="1:8" ht="14.5" thickBot="1" x14ac:dyDescent="0.35">
      <c r="A27" s="56" t="s">
        <v>134</v>
      </c>
      <c r="B27" s="57">
        <v>1.569821216</v>
      </c>
      <c r="C27" s="3"/>
      <c r="D27" s="56" t="s">
        <v>135</v>
      </c>
      <c r="E27" s="57">
        <v>1.5204589879999999</v>
      </c>
      <c r="F27" s="3"/>
      <c r="G27" s="56" t="s">
        <v>136</v>
      </c>
      <c r="H27" s="57">
        <v>6.9316212259999999</v>
      </c>
    </row>
    <row r="28" spans="1:8" ht="14.5" thickBot="1" x14ac:dyDescent="0.35">
      <c r="A28" s="56" t="s">
        <v>137</v>
      </c>
      <c r="B28" s="57">
        <v>0.99573749300000003</v>
      </c>
      <c r="C28" s="3"/>
      <c r="D28" s="56" t="s">
        <v>138</v>
      </c>
      <c r="E28" s="57">
        <v>0.72483695299999995</v>
      </c>
      <c r="F28" s="3"/>
      <c r="G28" s="56" t="s">
        <v>139</v>
      </c>
      <c r="H28" s="57">
        <v>1.7270621829999999</v>
      </c>
    </row>
    <row r="29" spans="1:8" ht="14.5" thickBot="1" x14ac:dyDescent="0.35">
      <c r="A29" s="56" t="s">
        <v>140</v>
      </c>
      <c r="B29" s="57">
        <v>1.0166063519999999</v>
      </c>
      <c r="C29" s="3"/>
      <c r="D29" s="56" t="s">
        <v>141</v>
      </c>
      <c r="E29" s="57">
        <v>0.13011701000000001</v>
      </c>
      <c r="F29" s="3"/>
      <c r="G29" s="56" t="s">
        <v>124</v>
      </c>
      <c r="H29" s="57">
        <v>1.0270140919999999</v>
      </c>
    </row>
    <row r="30" spans="1:8" ht="14.5" thickBot="1" x14ac:dyDescent="0.35">
      <c r="A30" s="56" t="s">
        <v>142</v>
      </c>
      <c r="B30" s="57">
        <v>0.93411561600000004</v>
      </c>
      <c r="C30" s="3"/>
      <c r="D30" s="56" t="s">
        <v>143</v>
      </c>
      <c r="E30" s="57">
        <v>0.753933772</v>
      </c>
      <c r="F30" s="3"/>
      <c r="G30" s="56" t="s">
        <v>132</v>
      </c>
      <c r="H30" s="57">
        <v>3.806210031</v>
      </c>
    </row>
    <row r="31" spans="1:8" ht="14.5" thickBot="1" x14ac:dyDescent="0.35">
      <c r="A31" s="56" t="s">
        <v>144</v>
      </c>
      <c r="B31" s="57">
        <v>0.92756834899999996</v>
      </c>
      <c r="C31" s="3"/>
      <c r="D31" s="56" t="s">
        <v>145</v>
      </c>
      <c r="E31" s="57">
        <v>3.9407874550000002</v>
      </c>
      <c r="F31" s="3"/>
      <c r="G31" s="56" t="s">
        <v>146</v>
      </c>
      <c r="H31" s="57">
        <v>6.1123107360000004</v>
      </c>
    </row>
    <row r="32" spans="1:8" ht="14.5" thickBot="1" x14ac:dyDescent="0.35">
      <c r="A32" s="56" t="s">
        <v>147</v>
      </c>
      <c r="B32" s="57">
        <v>0.93636381999999996</v>
      </c>
      <c r="C32" s="3"/>
      <c r="D32" s="56" t="s">
        <v>148</v>
      </c>
      <c r="E32" s="57">
        <v>2.3649112410000002</v>
      </c>
      <c r="F32" s="3"/>
      <c r="G32" s="56" t="s">
        <v>135</v>
      </c>
      <c r="H32" s="57">
        <v>2.6442480339999999</v>
      </c>
    </row>
    <row r="33" spans="1:8" ht="14.5" thickBot="1" x14ac:dyDescent="0.35">
      <c r="A33" s="56" t="s">
        <v>149</v>
      </c>
      <c r="B33" s="57">
        <v>0.88309870000000001</v>
      </c>
      <c r="C33" s="3"/>
      <c r="D33" s="56" t="s">
        <v>150</v>
      </c>
      <c r="E33" s="57">
        <v>1.03369541</v>
      </c>
      <c r="F33" s="3"/>
      <c r="G33" s="56" t="s">
        <v>138</v>
      </c>
      <c r="H33" s="57">
        <v>8.4572313999999996E-2</v>
      </c>
    </row>
    <row r="34" spans="1:8" ht="14.5" thickBot="1" x14ac:dyDescent="0.35">
      <c r="A34" s="56" t="s">
        <v>151</v>
      </c>
      <c r="B34" s="57">
        <v>0.90390701500000004</v>
      </c>
      <c r="C34" s="3"/>
      <c r="D34" s="56" t="s">
        <v>152</v>
      </c>
      <c r="E34" s="57">
        <v>0.63571733799999997</v>
      </c>
      <c r="F34" s="3"/>
      <c r="G34" s="56" t="s">
        <v>153</v>
      </c>
      <c r="H34" s="57">
        <v>43.018700580000001</v>
      </c>
    </row>
    <row r="35" spans="1:8" ht="14.5" thickBot="1" x14ac:dyDescent="0.35">
      <c r="A35" s="56" t="s">
        <v>154</v>
      </c>
      <c r="B35" s="57">
        <v>0.88591428900000002</v>
      </c>
      <c r="C35" s="3"/>
      <c r="D35" s="56" t="s">
        <v>155</v>
      </c>
      <c r="E35" s="57">
        <v>0.85501244300000001</v>
      </c>
      <c r="F35" s="3"/>
      <c r="G35" s="56" t="s">
        <v>156</v>
      </c>
      <c r="H35" s="57">
        <v>7.7863846900000002</v>
      </c>
    </row>
    <row r="36" spans="1:8" ht="14.5" thickBot="1" x14ac:dyDescent="0.35">
      <c r="A36" s="56" t="s">
        <v>157</v>
      </c>
      <c r="B36" s="57">
        <v>0.89903484499999997</v>
      </c>
      <c r="C36" s="3"/>
      <c r="D36" s="56" t="s">
        <v>158</v>
      </c>
      <c r="E36" s="57">
        <v>1.8889344029999999</v>
      </c>
      <c r="F36" s="3"/>
      <c r="G36" s="56" t="s">
        <v>159</v>
      </c>
      <c r="H36" s="57">
        <v>11.339968689999999</v>
      </c>
    </row>
    <row r="37" spans="1:8" ht="14.5" thickBot="1" x14ac:dyDescent="0.35">
      <c r="A37" s="56" t="s">
        <v>160</v>
      </c>
      <c r="B37" s="57">
        <v>0.95723585</v>
      </c>
      <c r="C37" s="3"/>
      <c r="D37" s="56" t="s">
        <v>161</v>
      </c>
      <c r="E37" s="57">
        <v>0.21423489500000001</v>
      </c>
      <c r="F37" s="3"/>
      <c r="G37" s="56" t="s">
        <v>145</v>
      </c>
      <c r="H37" s="57">
        <v>0.37307052000000002</v>
      </c>
    </row>
    <row r="38" spans="1:8" ht="14.5" thickBot="1" x14ac:dyDescent="0.35">
      <c r="A38" s="56" t="s">
        <v>162</v>
      </c>
      <c r="B38" s="57">
        <v>0.97548320799999999</v>
      </c>
      <c r="C38" s="3"/>
      <c r="D38" s="56" t="s">
        <v>163</v>
      </c>
      <c r="E38" s="57">
        <v>1.598062139</v>
      </c>
      <c r="F38" s="3"/>
      <c r="G38" s="56" t="s">
        <v>148</v>
      </c>
      <c r="H38" s="57">
        <v>20.462727910000002</v>
      </c>
    </row>
    <row r="39" spans="1:8" ht="14.5" thickBot="1" x14ac:dyDescent="0.35">
      <c r="A39" s="56" t="s">
        <v>164</v>
      </c>
      <c r="B39" s="57">
        <v>1.012390047</v>
      </c>
      <c r="C39" s="3"/>
      <c r="D39" s="56" t="s">
        <v>165</v>
      </c>
      <c r="E39" s="57">
        <v>1.1157790670000001</v>
      </c>
      <c r="F39" s="3"/>
      <c r="G39" s="56" t="s">
        <v>150</v>
      </c>
      <c r="H39" s="57">
        <v>1.4850106970000001</v>
      </c>
    </row>
    <row r="40" spans="1:8" ht="14.5" thickBot="1" x14ac:dyDescent="0.35">
      <c r="A40" s="56" t="s">
        <v>166</v>
      </c>
      <c r="B40" s="57">
        <v>1.1321484129999999</v>
      </c>
      <c r="C40" s="3"/>
      <c r="D40" s="56" t="s">
        <v>167</v>
      </c>
      <c r="E40" s="57">
        <v>3.2750731999999998E-2</v>
      </c>
      <c r="F40" s="3"/>
      <c r="G40" s="56" t="s">
        <v>152</v>
      </c>
      <c r="H40" s="57">
        <v>3.122478922</v>
      </c>
    </row>
    <row r="41" spans="1:8" ht="14.5" thickBot="1" x14ac:dyDescent="0.35">
      <c r="A41" s="56" t="s">
        <v>105</v>
      </c>
      <c r="B41" s="57">
        <v>1.31998729</v>
      </c>
      <c r="C41" s="3"/>
      <c r="D41" s="56" t="s">
        <v>168</v>
      </c>
      <c r="E41" s="57">
        <v>0.54164994899999996</v>
      </c>
      <c r="F41" s="3"/>
      <c r="G41" s="56" t="s">
        <v>155</v>
      </c>
      <c r="H41" s="57">
        <v>18.437175140000001</v>
      </c>
    </row>
    <row r="42" spans="1:8" ht="14.5" thickBot="1" x14ac:dyDescent="0.35">
      <c r="A42" s="56" t="s">
        <v>108</v>
      </c>
      <c r="B42" s="57">
        <v>1.451287438</v>
      </c>
      <c r="C42" s="3"/>
      <c r="D42" s="56" t="s">
        <v>169</v>
      </c>
      <c r="E42" s="57">
        <v>1.4334575599999999</v>
      </c>
      <c r="F42" s="3"/>
      <c r="G42" s="56" t="s">
        <v>158</v>
      </c>
      <c r="H42" s="57">
        <v>5.4502711120000003</v>
      </c>
    </row>
    <row r="43" spans="1:8" ht="14.5" thickBot="1" x14ac:dyDescent="0.35">
      <c r="A43" s="56" t="s">
        <v>111</v>
      </c>
      <c r="B43" s="57">
        <v>1.635082079</v>
      </c>
      <c r="C43" s="3"/>
      <c r="D43" s="56" t="s">
        <v>170</v>
      </c>
      <c r="E43" s="57">
        <v>0.18883845899999999</v>
      </c>
      <c r="F43" s="3"/>
      <c r="G43" s="56" t="s">
        <v>161</v>
      </c>
      <c r="H43" s="57">
        <v>1.1134122339999999</v>
      </c>
    </row>
    <row r="44" spans="1:8" ht="14.5" thickBot="1" x14ac:dyDescent="0.35">
      <c r="A44" s="56" t="s">
        <v>114</v>
      </c>
      <c r="B44" s="57">
        <v>1.662409851</v>
      </c>
      <c r="C44" s="3"/>
      <c r="D44" s="56" t="s">
        <v>171</v>
      </c>
      <c r="E44" s="57">
        <v>0.30820967599999999</v>
      </c>
      <c r="F44" s="3"/>
      <c r="G44" s="56" t="s">
        <v>163</v>
      </c>
      <c r="H44" s="57">
        <v>3.0385556870000001</v>
      </c>
    </row>
    <row r="45" spans="1:8" ht="14.5" thickBot="1" x14ac:dyDescent="0.35">
      <c r="A45" s="56" t="s">
        <v>117</v>
      </c>
      <c r="B45" s="57">
        <v>1.454006227</v>
      </c>
      <c r="C45" s="3"/>
      <c r="D45" s="56" t="s">
        <v>172</v>
      </c>
      <c r="E45" s="57">
        <v>0.44848775400000002</v>
      </c>
      <c r="F45" s="3"/>
      <c r="G45" s="56" t="s">
        <v>165</v>
      </c>
      <c r="H45" s="57">
        <v>3.9436836390000001</v>
      </c>
    </row>
    <row r="46" spans="1:8" ht="14.5" thickBot="1" x14ac:dyDescent="0.35">
      <c r="A46" s="56" t="s">
        <v>120</v>
      </c>
      <c r="B46" s="57">
        <v>1.4467700889999999</v>
      </c>
      <c r="C46" s="3"/>
      <c r="D46" s="56" t="s">
        <v>173</v>
      </c>
      <c r="E46" s="57">
        <v>0.35002486700000002</v>
      </c>
      <c r="F46" s="3"/>
      <c r="G46" s="56" t="s">
        <v>169</v>
      </c>
      <c r="H46" s="57">
        <v>1.0826609199999999</v>
      </c>
    </row>
    <row r="47" spans="1:8" ht="14.5" thickBot="1" x14ac:dyDescent="0.35">
      <c r="A47" s="56" t="s">
        <v>122</v>
      </c>
      <c r="B47" s="57">
        <v>0.75945327399999996</v>
      </c>
      <c r="C47" s="3"/>
      <c r="D47" s="56" t="s">
        <v>174</v>
      </c>
      <c r="E47" s="57">
        <v>0.11888362</v>
      </c>
      <c r="F47" s="3"/>
      <c r="G47" s="56" t="s">
        <v>172</v>
      </c>
      <c r="H47" s="57">
        <v>0.97566217899999996</v>
      </c>
    </row>
    <row r="48" spans="1:8" ht="14.5" thickBot="1" x14ac:dyDescent="0.35">
      <c r="A48" s="56" t="s">
        <v>139</v>
      </c>
      <c r="B48" s="57">
        <v>1.687825557</v>
      </c>
      <c r="C48" s="3"/>
      <c r="D48" s="56" t="s">
        <v>175</v>
      </c>
      <c r="E48" s="57">
        <v>0.117329611</v>
      </c>
      <c r="F48" s="3"/>
      <c r="G48" s="56" t="s">
        <v>176</v>
      </c>
      <c r="H48" s="57">
        <v>0.28496890200000002</v>
      </c>
    </row>
    <row r="49" spans="1:8" ht="14.5" thickBot="1" x14ac:dyDescent="0.35">
      <c r="A49" s="56" t="s">
        <v>177</v>
      </c>
      <c r="B49" s="57">
        <v>0.49001565600000002</v>
      </c>
      <c r="C49" s="3"/>
      <c r="D49" s="56" t="s">
        <v>178</v>
      </c>
      <c r="E49" s="57">
        <v>0.97676483400000003</v>
      </c>
      <c r="F49" s="3"/>
      <c r="G49" s="56" t="s">
        <v>173</v>
      </c>
      <c r="H49" s="57">
        <v>6.27660894</v>
      </c>
    </row>
    <row r="50" spans="1:8" ht="14.5" thickBot="1" x14ac:dyDescent="0.35">
      <c r="A50" s="56" t="s">
        <v>179</v>
      </c>
      <c r="B50" s="57">
        <v>1.3695732039999999</v>
      </c>
      <c r="C50" s="3"/>
      <c r="D50" s="56" t="s">
        <v>180</v>
      </c>
      <c r="E50" s="57">
        <v>0.13566729999999999</v>
      </c>
      <c r="F50" s="3"/>
      <c r="G50" s="56" t="s">
        <v>174</v>
      </c>
      <c r="H50" s="57">
        <v>1.0273394650000001</v>
      </c>
    </row>
    <row r="51" spans="1:8" ht="14.5" thickBot="1" x14ac:dyDescent="0.35">
      <c r="A51" s="56" t="s">
        <v>124</v>
      </c>
      <c r="B51" s="57">
        <v>0.95658833499999996</v>
      </c>
      <c r="C51" s="3"/>
      <c r="D51" s="56" t="s">
        <v>181</v>
      </c>
      <c r="E51" s="57">
        <v>0.123973017</v>
      </c>
      <c r="F51" s="3"/>
      <c r="G51" s="56" t="s">
        <v>182</v>
      </c>
      <c r="H51" s="57">
        <v>0.96720289999999998</v>
      </c>
    </row>
    <row r="52" spans="1:8" ht="14.5" thickBot="1" x14ac:dyDescent="0.35">
      <c r="A52" s="56" t="s">
        <v>183</v>
      </c>
      <c r="B52" s="57">
        <v>0.19832923299999999</v>
      </c>
      <c r="C52" s="3"/>
      <c r="D52" s="56" t="s">
        <v>184</v>
      </c>
      <c r="E52" s="57">
        <v>0.734207371</v>
      </c>
      <c r="F52" s="3"/>
      <c r="G52" s="56" t="s">
        <v>178</v>
      </c>
      <c r="H52" s="57">
        <v>1.7792132089999999</v>
      </c>
    </row>
    <row r="53" spans="1:8" ht="14.5" thickBot="1" x14ac:dyDescent="0.35">
      <c r="A53" s="56" t="s">
        <v>185</v>
      </c>
      <c r="B53" s="57">
        <v>1.4416996980000001</v>
      </c>
      <c r="C53" s="3"/>
      <c r="D53" s="56" t="s">
        <v>186</v>
      </c>
      <c r="E53" s="57">
        <v>1.010767865</v>
      </c>
      <c r="F53" s="3"/>
      <c r="G53" s="56" t="s">
        <v>180</v>
      </c>
      <c r="H53" s="57">
        <v>0.202071156</v>
      </c>
    </row>
    <row r="54" spans="1:8" ht="14.5" thickBot="1" x14ac:dyDescent="0.35">
      <c r="A54" s="56" t="s">
        <v>187</v>
      </c>
      <c r="B54" s="57">
        <v>2.3766645020000001</v>
      </c>
      <c r="C54" s="3"/>
      <c r="D54" s="56" t="s">
        <v>188</v>
      </c>
      <c r="E54" s="57">
        <v>0.13635222</v>
      </c>
      <c r="F54" s="3"/>
      <c r="G54" s="56" t="s">
        <v>189</v>
      </c>
      <c r="H54" s="57">
        <v>0.247050876</v>
      </c>
    </row>
    <row r="55" spans="1:8" ht="14.5" thickBot="1" x14ac:dyDescent="0.35">
      <c r="A55" s="56" t="s">
        <v>190</v>
      </c>
      <c r="B55" s="57">
        <v>2.15063776</v>
      </c>
      <c r="C55" s="3"/>
      <c r="D55" s="56" t="s">
        <v>191</v>
      </c>
      <c r="E55" s="57">
        <v>0.35709382899999997</v>
      </c>
      <c r="F55" s="3"/>
      <c r="G55" s="56" t="s">
        <v>186</v>
      </c>
      <c r="H55" s="57">
        <v>1.031850605</v>
      </c>
    </row>
    <row r="56" spans="1:8" ht="14.5" thickBot="1" x14ac:dyDescent="0.35">
      <c r="A56" s="56" t="s">
        <v>192</v>
      </c>
      <c r="B56" s="57">
        <v>2.8991193220000002</v>
      </c>
      <c r="C56" s="3"/>
      <c r="D56" s="56" t="s">
        <v>193</v>
      </c>
      <c r="E56" s="57">
        <v>1.158253191</v>
      </c>
      <c r="F56" s="3"/>
      <c r="G56" s="56" t="s">
        <v>194</v>
      </c>
      <c r="H56" s="57">
        <v>0.29320178400000002</v>
      </c>
    </row>
    <row r="57" spans="1:8" ht="14.5" thickBot="1" x14ac:dyDescent="0.35">
      <c r="A57" s="56" t="s">
        <v>195</v>
      </c>
      <c r="B57" s="57">
        <v>0.353836706</v>
      </c>
      <c r="C57" s="3"/>
      <c r="D57" s="56" t="s">
        <v>196</v>
      </c>
      <c r="E57" s="57">
        <v>0.55042791499999999</v>
      </c>
      <c r="F57" s="3"/>
      <c r="G57" s="56" t="s">
        <v>191</v>
      </c>
      <c r="H57" s="57">
        <v>0.65196210499999996</v>
      </c>
    </row>
    <row r="58" spans="1:8" ht="14.5" thickBot="1" x14ac:dyDescent="0.35">
      <c r="A58" s="56" t="s">
        <v>197</v>
      </c>
      <c r="B58" s="57">
        <v>2.297667975</v>
      </c>
      <c r="C58" s="3"/>
      <c r="D58" s="56" t="s">
        <v>198</v>
      </c>
      <c r="E58" s="57">
        <v>1.05849024</v>
      </c>
      <c r="F58" s="3"/>
      <c r="G58" s="56" t="s">
        <v>196</v>
      </c>
      <c r="H58" s="57">
        <v>2.8357386330000001</v>
      </c>
    </row>
    <row r="59" spans="1:8" ht="14.5" thickBot="1" x14ac:dyDescent="0.35">
      <c r="A59" s="56" t="s">
        <v>199</v>
      </c>
      <c r="B59" s="57">
        <v>0.94514910600000002</v>
      </c>
      <c r="C59" s="3"/>
      <c r="D59" s="56" t="s">
        <v>200</v>
      </c>
      <c r="E59" s="57">
        <v>1.00333962</v>
      </c>
      <c r="F59" s="3"/>
      <c r="G59" s="56" t="s">
        <v>198</v>
      </c>
      <c r="H59" s="57">
        <v>5.6421714209999996</v>
      </c>
    </row>
    <row r="60" spans="1:8" ht="14.5" thickBot="1" x14ac:dyDescent="0.35">
      <c r="A60" s="56" t="s">
        <v>201</v>
      </c>
      <c r="B60" s="57">
        <v>1.669459509</v>
      </c>
      <c r="C60" s="3"/>
      <c r="D60" s="56" t="s">
        <v>202</v>
      </c>
      <c r="E60" s="57">
        <v>1.6628088000000001</v>
      </c>
      <c r="F60" s="3"/>
      <c r="G60" s="56" t="s">
        <v>200</v>
      </c>
      <c r="H60" s="57">
        <v>7.0004989799999997</v>
      </c>
    </row>
    <row r="61" spans="1:8" ht="14.5" thickBot="1" x14ac:dyDescent="0.35">
      <c r="A61" s="56" t="s">
        <v>203</v>
      </c>
      <c r="B61" s="57">
        <v>0.76137779500000002</v>
      </c>
      <c r="C61" s="3"/>
      <c r="D61" s="56" t="s">
        <v>204</v>
      </c>
      <c r="E61" s="57">
        <v>2.2774804710000001</v>
      </c>
      <c r="F61" s="3"/>
      <c r="G61" s="56" t="s">
        <v>202</v>
      </c>
      <c r="H61" s="57">
        <v>9.2813654149999998</v>
      </c>
    </row>
    <row r="62" spans="1:8" ht="14.5" thickBot="1" x14ac:dyDescent="0.35">
      <c r="A62" s="56" t="s">
        <v>205</v>
      </c>
      <c r="B62" s="57">
        <v>1.090446593</v>
      </c>
      <c r="C62" s="3"/>
      <c r="D62" s="56" t="s">
        <v>206</v>
      </c>
      <c r="E62" s="57">
        <v>0.20901736400000001</v>
      </c>
      <c r="F62" s="3"/>
      <c r="G62" s="56" t="s">
        <v>204</v>
      </c>
      <c r="H62" s="57">
        <v>22.78245545</v>
      </c>
    </row>
    <row r="63" spans="1:8" ht="14.5" thickBot="1" x14ac:dyDescent="0.35">
      <c r="A63" s="56" t="s">
        <v>207</v>
      </c>
      <c r="B63" s="57">
        <v>1.979249059</v>
      </c>
      <c r="C63" s="3"/>
      <c r="D63" s="56" t="s">
        <v>208</v>
      </c>
      <c r="E63" s="57">
        <v>-5.7185648999999998E-2</v>
      </c>
      <c r="F63" s="3"/>
      <c r="G63" s="56" t="s">
        <v>206</v>
      </c>
      <c r="H63" s="57">
        <v>2.3961070929999999</v>
      </c>
    </row>
    <row r="64" spans="1:8" ht="14.5" thickBot="1" x14ac:dyDescent="0.35">
      <c r="A64" s="56" t="s">
        <v>209</v>
      </c>
      <c r="B64" s="57">
        <v>0.87350234299999996</v>
      </c>
      <c r="C64" s="3"/>
      <c r="D64" s="56" t="s">
        <v>210</v>
      </c>
      <c r="E64" s="57">
        <v>-3.0152924000000001E-2</v>
      </c>
      <c r="F64" s="3"/>
      <c r="G64" s="56" t="s">
        <v>211</v>
      </c>
      <c r="H64" s="57">
        <v>-1.8149768E-2</v>
      </c>
    </row>
    <row r="65" spans="1:8" ht="14.5" thickBot="1" x14ac:dyDescent="0.35">
      <c r="A65" s="56" t="s">
        <v>212</v>
      </c>
      <c r="B65" s="57">
        <v>3.0770671169999999</v>
      </c>
      <c r="C65" s="3"/>
      <c r="D65" s="56" t="s">
        <v>213</v>
      </c>
      <c r="E65" s="57">
        <v>-0.25658336199999998</v>
      </c>
      <c r="F65" s="3"/>
      <c r="G65" s="56" t="s">
        <v>214</v>
      </c>
      <c r="H65" s="57">
        <v>-0.51051338199999996</v>
      </c>
    </row>
    <row r="66" spans="1:8" ht="14.5" thickBot="1" x14ac:dyDescent="0.35">
      <c r="A66" s="56" t="s">
        <v>215</v>
      </c>
      <c r="B66" s="57">
        <v>3.2412192110000002</v>
      </c>
      <c r="C66" s="3"/>
      <c r="D66" s="56" t="s">
        <v>216</v>
      </c>
      <c r="E66" s="57">
        <v>0.46201878800000001</v>
      </c>
      <c r="F66" s="3"/>
      <c r="G66" s="56" t="s">
        <v>217</v>
      </c>
      <c r="H66" s="57">
        <v>4.4538319999999999E-2</v>
      </c>
    </row>
    <row r="67" spans="1:8" ht="14.5" thickBot="1" x14ac:dyDescent="0.35">
      <c r="A67" s="56" t="s">
        <v>218</v>
      </c>
      <c r="B67" s="57">
        <v>0.1621879</v>
      </c>
      <c r="C67" s="3"/>
      <c r="D67" s="56" t="s">
        <v>219</v>
      </c>
      <c r="E67" s="57">
        <v>0.21013527600000001</v>
      </c>
      <c r="F67" s="3"/>
      <c r="G67" s="56" t="s">
        <v>220</v>
      </c>
      <c r="H67" s="57">
        <v>-0.45955501500000001</v>
      </c>
    </row>
    <row r="68" spans="1:8" ht="14.5" thickBot="1" x14ac:dyDescent="0.35">
      <c r="A68" s="56" t="s">
        <v>221</v>
      </c>
      <c r="B68" s="57">
        <v>0.66559991399999996</v>
      </c>
      <c r="C68" s="3"/>
      <c r="D68" s="56" t="s">
        <v>222</v>
      </c>
      <c r="E68" s="57">
        <v>0.35874070600000002</v>
      </c>
      <c r="F68" s="3"/>
      <c r="G68" s="56" t="s">
        <v>223</v>
      </c>
      <c r="H68" s="57">
        <v>-0.20828002600000001</v>
      </c>
    </row>
    <row r="69" spans="1:8" ht="14.5" thickBot="1" x14ac:dyDescent="0.35">
      <c r="A69" s="56" t="s">
        <v>224</v>
      </c>
      <c r="B69" s="57">
        <v>1.6100914989999999</v>
      </c>
      <c r="C69" s="3"/>
      <c r="D69" s="58" t="s">
        <v>225</v>
      </c>
      <c r="E69" s="59">
        <v>-0.26642349300000001</v>
      </c>
      <c r="F69" s="3"/>
      <c r="G69" s="56" t="s">
        <v>226</v>
      </c>
      <c r="H69" s="57">
        <v>4.7476702020000001</v>
      </c>
    </row>
    <row r="70" spans="1:8" ht="14.5" thickBot="1" x14ac:dyDescent="0.35">
      <c r="A70" s="56" t="s">
        <v>126</v>
      </c>
      <c r="B70" s="57">
        <v>1.4861178150000001</v>
      </c>
      <c r="C70" s="3"/>
      <c r="D70" s="60"/>
      <c r="E70" s="3"/>
      <c r="F70" s="3"/>
      <c r="G70" s="56" t="s">
        <v>227</v>
      </c>
      <c r="H70" s="57">
        <v>3.26047873</v>
      </c>
    </row>
    <row r="71" spans="1:8" ht="14.5" thickBot="1" x14ac:dyDescent="0.35">
      <c r="A71" s="56" t="s">
        <v>228</v>
      </c>
      <c r="B71" s="57">
        <v>1.8002998480000001</v>
      </c>
      <c r="C71" s="3"/>
      <c r="D71" s="3"/>
      <c r="E71" s="3"/>
      <c r="F71" s="3"/>
      <c r="G71" s="56" t="s">
        <v>229</v>
      </c>
      <c r="H71" s="57">
        <v>1.491606727</v>
      </c>
    </row>
    <row r="72" spans="1:8" ht="14.5" thickBot="1" x14ac:dyDescent="0.35">
      <c r="A72" s="56" t="s">
        <v>230</v>
      </c>
      <c r="B72" s="57">
        <v>2.3952149679999999</v>
      </c>
      <c r="C72" s="3"/>
      <c r="D72" s="3"/>
      <c r="E72" s="3"/>
      <c r="F72" s="3"/>
      <c r="G72" s="56" t="s">
        <v>208</v>
      </c>
      <c r="H72" s="57">
        <v>0.98683939899999995</v>
      </c>
    </row>
    <row r="73" spans="1:8" ht="14.5" thickBot="1" x14ac:dyDescent="0.35">
      <c r="A73" s="56" t="s">
        <v>231</v>
      </c>
      <c r="B73" s="57">
        <v>4.5600621000000001E-2</v>
      </c>
      <c r="C73" s="3"/>
      <c r="D73" s="3"/>
      <c r="E73" s="3"/>
      <c r="F73" s="3"/>
      <c r="G73" s="56" t="s">
        <v>210</v>
      </c>
      <c r="H73" s="57">
        <v>1.1544308889999999</v>
      </c>
    </row>
    <row r="74" spans="1:8" ht="14.5" thickBot="1" x14ac:dyDescent="0.35">
      <c r="A74" s="56" t="s">
        <v>128</v>
      </c>
      <c r="B74" s="57">
        <v>0.36744314300000003</v>
      </c>
      <c r="C74" s="3"/>
      <c r="D74" s="3"/>
      <c r="E74" s="3"/>
      <c r="F74" s="3"/>
      <c r="G74" s="56" t="s">
        <v>213</v>
      </c>
      <c r="H74" s="57">
        <v>-0.66733539399999997</v>
      </c>
    </row>
    <row r="75" spans="1:8" ht="14.5" thickBot="1" x14ac:dyDescent="0.35">
      <c r="A75" s="56" t="s">
        <v>232</v>
      </c>
      <c r="B75" s="57">
        <v>0.55528265200000004</v>
      </c>
      <c r="C75" s="3"/>
      <c r="D75" s="3"/>
      <c r="E75" s="3"/>
      <c r="F75" s="3"/>
      <c r="G75" s="56" t="s">
        <v>216</v>
      </c>
      <c r="H75" s="57">
        <v>0.23631492000000001</v>
      </c>
    </row>
    <row r="76" spans="1:8" ht="14.5" thickBot="1" x14ac:dyDescent="0.35">
      <c r="A76" s="56" t="s">
        <v>233</v>
      </c>
      <c r="B76" s="57">
        <v>0.39857848600000001</v>
      </c>
      <c r="C76" s="3"/>
      <c r="D76" s="3"/>
      <c r="E76" s="3"/>
      <c r="F76" s="3"/>
      <c r="G76" s="56" t="s">
        <v>219</v>
      </c>
      <c r="H76" s="57">
        <v>-0.113779704</v>
      </c>
    </row>
    <row r="77" spans="1:8" ht="14.5" thickBot="1" x14ac:dyDescent="0.35">
      <c r="A77" s="56" t="s">
        <v>234</v>
      </c>
      <c r="B77" s="57">
        <v>0.12935790699999999</v>
      </c>
      <c r="C77" s="3"/>
      <c r="D77" s="3"/>
      <c r="E77" s="3"/>
      <c r="F77" s="3"/>
      <c r="G77" s="56" t="s">
        <v>222</v>
      </c>
      <c r="H77" s="57">
        <v>-0.17791653900000001</v>
      </c>
    </row>
    <row r="78" spans="1:8" ht="14.5" thickBot="1" x14ac:dyDescent="0.35">
      <c r="A78" s="56" t="s">
        <v>130</v>
      </c>
      <c r="B78" s="57">
        <v>0.43816675300000002</v>
      </c>
      <c r="C78" s="3"/>
      <c r="D78" s="3"/>
      <c r="E78" s="3"/>
      <c r="F78" s="3"/>
      <c r="G78" s="56" t="s">
        <v>235</v>
      </c>
      <c r="H78" s="57">
        <v>0.42941566399999997</v>
      </c>
    </row>
    <row r="79" spans="1:8" ht="14.5" thickBot="1" x14ac:dyDescent="0.35">
      <c r="A79" s="56" t="s">
        <v>132</v>
      </c>
      <c r="B79" s="57">
        <v>1.4268985169999999</v>
      </c>
      <c r="C79" s="3"/>
      <c r="D79" s="3"/>
      <c r="E79" s="3"/>
      <c r="F79" s="3"/>
      <c r="G79" s="58" t="s">
        <v>225</v>
      </c>
      <c r="H79" s="59">
        <v>-0.75493374599999996</v>
      </c>
    </row>
    <row r="80" spans="1:8" ht="14.5" thickBot="1" x14ac:dyDescent="0.35">
      <c r="A80" s="56" t="s">
        <v>146</v>
      </c>
      <c r="B80" s="57">
        <v>4.1618164010000003</v>
      </c>
      <c r="C80" s="3"/>
      <c r="D80" s="3"/>
      <c r="E80" s="3"/>
      <c r="F80" s="3"/>
      <c r="G80" s="3"/>
      <c r="H80" s="3"/>
    </row>
    <row r="81" spans="1:8" ht="14.5" thickBot="1" x14ac:dyDescent="0.35">
      <c r="A81" s="56" t="s">
        <v>236</v>
      </c>
      <c r="B81" s="57">
        <v>7.0608655000000006E-2</v>
      </c>
      <c r="C81" s="3"/>
      <c r="D81" s="3"/>
      <c r="E81" s="3"/>
      <c r="F81" s="3"/>
      <c r="G81" s="3"/>
      <c r="H81" s="3"/>
    </row>
    <row r="82" spans="1:8" ht="14.5" thickBot="1" x14ac:dyDescent="0.35">
      <c r="A82" s="56" t="s">
        <v>135</v>
      </c>
      <c r="B82" s="57">
        <v>3.1638238140000001</v>
      </c>
      <c r="C82" s="3"/>
      <c r="D82" s="3"/>
      <c r="E82" s="3"/>
      <c r="F82" s="3"/>
      <c r="G82" s="3"/>
      <c r="H82" s="3"/>
    </row>
    <row r="83" spans="1:8" ht="14.5" thickBot="1" x14ac:dyDescent="0.35">
      <c r="A83" s="56" t="s">
        <v>138</v>
      </c>
      <c r="B83" s="57">
        <v>0.47382988199999998</v>
      </c>
      <c r="C83" s="3"/>
      <c r="D83" s="3"/>
      <c r="E83" s="3"/>
      <c r="F83" s="3"/>
      <c r="G83" s="3"/>
      <c r="H83" s="3"/>
    </row>
    <row r="84" spans="1:8" ht="14.5" thickBot="1" x14ac:dyDescent="0.35">
      <c r="A84" s="56" t="s">
        <v>141</v>
      </c>
      <c r="B84" s="57">
        <v>1.0297046679999999</v>
      </c>
      <c r="C84" s="3"/>
      <c r="D84" s="3"/>
      <c r="E84" s="3"/>
      <c r="F84" s="3"/>
      <c r="G84" s="3"/>
      <c r="H84" s="3"/>
    </row>
    <row r="85" spans="1:8" ht="14.5" thickBot="1" x14ac:dyDescent="0.35">
      <c r="A85" s="56" t="s">
        <v>237</v>
      </c>
      <c r="B85" s="57">
        <v>4.0448366140000003</v>
      </c>
      <c r="C85" s="3"/>
      <c r="D85" s="3"/>
      <c r="E85" s="3"/>
      <c r="F85" s="3"/>
      <c r="G85" s="3"/>
      <c r="H85" s="3"/>
    </row>
    <row r="86" spans="1:8" ht="14.5" thickBot="1" x14ac:dyDescent="0.35">
      <c r="A86" s="56" t="s">
        <v>238</v>
      </c>
      <c r="B86" s="57">
        <v>1.588859335</v>
      </c>
      <c r="C86" s="3"/>
      <c r="D86" s="3"/>
      <c r="E86" s="3"/>
      <c r="F86" s="3"/>
      <c r="G86" s="3"/>
      <c r="H86" s="3"/>
    </row>
    <row r="87" spans="1:8" ht="14.5" thickBot="1" x14ac:dyDescent="0.35">
      <c r="A87" s="56" t="s">
        <v>239</v>
      </c>
      <c r="B87" s="57">
        <v>0.170825332</v>
      </c>
      <c r="C87" s="3"/>
      <c r="D87" s="3"/>
      <c r="E87" s="3"/>
      <c r="F87" s="3"/>
      <c r="G87" s="3"/>
      <c r="H87" s="3"/>
    </row>
    <row r="88" spans="1:8" ht="14.5" thickBot="1" x14ac:dyDescent="0.35">
      <c r="A88" s="56" t="s">
        <v>240</v>
      </c>
      <c r="B88" s="57">
        <v>0.487834449</v>
      </c>
      <c r="C88" s="3"/>
      <c r="D88" s="3"/>
      <c r="E88" s="3"/>
      <c r="F88" s="3"/>
      <c r="G88" s="3"/>
      <c r="H88" s="3"/>
    </row>
    <row r="89" spans="1:8" ht="14.5" thickBot="1" x14ac:dyDescent="0.35">
      <c r="A89" s="56" t="s">
        <v>241</v>
      </c>
      <c r="B89" s="57">
        <v>0.492899857</v>
      </c>
      <c r="C89" s="3"/>
      <c r="D89" s="3"/>
      <c r="E89" s="3"/>
      <c r="F89" s="3"/>
      <c r="G89" s="3"/>
      <c r="H89" s="3"/>
    </row>
    <row r="90" spans="1:8" ht="14.5" thickBot="1" x14ac:dyDescent="0.35">
      <c r="A90" s="56" t="s">
        <v>156</v>
      </c>
      <c r="B90" s="57">
        <v>0.25908409100000002</v>
      </c>
      <c r="C90" s="3"/>
      <c r="D90" s="3"/>
      <c r="E90" s="3"/>
      <c r="F90" s="3"/>
      <c r="G90" s="3"/>
      <c r="H90" s="3"/>
    </row>
    <row r="91" spans="1:8" ht="14.5" thickBot="1" x14ac:dyDescent="0.35">
      <c r="A91" s="56" t="s">
        <v>159</v>
      </c>
      <c r="B91" s="57">
        <v>0.92104134400000004</v>
      </c>
      <c r="C91" s="3"/>
      <c r="D91" s="3"/>
      <c r="E91" s="3"/>
      <c r="F91" s="3"/>
      <c r="G91" s="3"/>
      <c r="H91" s="3"/>
    </row>
    <row r="92" spans="1:8" ht="14.5" thickBot="1" x14ac:dyDescent="0.35">
      <c r="A92" s="56" t="s">
        <v>143</v>
      </c>
      <c r="B92" s="57">
        <v>0.47346498599999998</v>
      </c>
      <c r="C92" s="3"/>
      <c r="D92" s="3"/>
      <c r="E92" s="3"/>
      <c r="F92" s="3"/>
      <c r="G92" s="3"/>
      <c r="H92" s="3"/>
    </row>
    <row r="93" spans="1:8" ht="14.5" thickBot="1" x14ac:dyDescent="0.35">
      <c r="A93" s="56" t="s">
        <v>242</v>
      </c>
      <c r="B93" s="57">
        <v>1.327046441</v>
      </c>
      <c r="C93" s="3"/>
      <c r="D93" s="3"/>
      <c r="E93" s="3"/>
      <c r="F93" s="3"/>
      <c r="G93" s="3"/>
      <c r="H93" s="3"/>
    </row>
    <row r="94" spans="1:8" ht="14.5" thickBot="1" x14ac:dyDescent="0.35">
      <c r="A94" s="56" t="s">
        <v>243</v>
      </c>
      <c r="B94" s="57">
        <v>1.502504219</v>
      </c>
      <c r="C94" s="3"/>
      <c r="D94" s="3"/>
      <c r="E94" s="3"/>
      <c r="F94" s="3"/>
      <c r="G94" s="3"/>
      <c r="H94" s="3"/>
    </row>
    <row r="95" spans="1:8" ht="14.5" thickBot="1" x14ac:dyDescent="0.35">
      <c r="A95" s="56" t="s">
        <v>148</v>
      </c>
      <c r="B95" s="57">
        <v>2.51085365</v>
      </c>
      <c r="C95" s="3"/>
      <c r="D95" s="3"/>
      <c r="E95" s="3"/>
      <c r="F95" s="3"/>
      <c r="G95" s="3"/>
      <c r="H95" s="3"/>
    </row>
    <row r="96" spans="1:8" ht="14.5" thickBot="1" x14ac:dyDescent="0.35">
      <c r="A96" s="56" t="s">
        <v>150</v>
      </c>
      <c r="B96" s="57">
        <v>1.137202761</v>
      </c>
      <c r="C96" s="3"/>
      <c r="D96" s="3"/>
      <c r="E96" s="3"/>
      <c r="F96" s="3"/>
      <c r="G96" s="3"/>
      <c r="H96" s="3"/>
    </row>
    <row r="97" spans="1:8" ht="14.5" thickBot="1" x14ac:dyDescent="0.35">
      <c r="A97" s="56" t="s">
        <v>152</v>
      </c>
      <c r="B97" s="57">
        <v>0.332458635</v>
      </c>
      <c r="C97" s="3"/>
      <c r="D97" s="3"/>
      <c r="E97" s="3"/>
      <c r="F97" s="3"/>
      <c r="G97" s="3"/>
      <c r="H97" s="3"/>
    </row>
    <row r="98" spans="1:8" ht="14.5" thickBot="1" x14ac:dyDescent="0.35">
      <c r="A98" s="56" t="s">
        <v>244</v>
      </c>
      <c r="B98" s="57">
        <v>0.184492824</v>
      </c>
      <c r="C98" s="3"/>
      <c r="D98" s="3"/>
      <c r="E98" s="3"/>
      <c r="F98" s="3"/>
      <c r="G98" s="3"/>
      <c r="H98" s="3"/>
    </row>
    <row r="99" spans="1:8" ht="14.5" thickBot="1" x14ac:dyDescent="0.35">
      <c r="A99" s="56" t="s">
        <v>158</v>
      </c>
      <c r="B99" s="57">
        <v>0.65299492999999997</v>
      </c>
      <c r="C99" s="3"/>
      <c r="D99" s="3"/>
      <c r="E99" s="3"/>
      <c r="F99" s="3"/>
      <c r="G99" s="3"/>
      <c r="H99" s="3"/>
    </row>
    <row r="100" spans="1:8" ht="14.5" thickBot="1" x14ac:dyDescent="0.35">
      <c r="A100" s="56" t="s">
        <v>161</v>
      </c>
      <c r="B100" s="57">
        <v>1.2025215760000001</v>
      </c>
      <c r="C100" s="3"/>
      <c r="D100" s="3"/>
      <c r="E100" s="3"/>
      <c r="F100" s="3"/>
      <c r="G100" s="3"/>
      <c r="H100" s="3"/>
    </row>
    <row r="101" spans="1:8" ht="14.5" thickBot="1" x14ac:dyDescent="0.35">
      <c r="A101" s="56" t="s">
        <v>245</v>
      </c>
      <c r="B101" s="57">
        <v>0.29964199800000002</v>
      </c>
      <c r="C101" s="3"/>
      <c r="D101" s="3"/>
      <c r="E101" s="3"/>
      <c r="F101" s="3"/>
      <c r="G101" s="3"/>
      <c r="H101" s="3"/>
    </row>
    <row r="102" spans="1:8" ht="14.5" thickBot="1" x14ac:dyDescent="0.35">
      <c r="A102" s="56" t="s">
        <v>163</v>
      </c>
      <c r="B102" s="57">
        <v>1.5665415250000001</v>
      </c>
      <c r="C102" s="3"/>
      <c r="D102" s="3"/>
      <c r="E102" s="3"/>
      <c r="F102" s="3"/>
      <c r="G102" s="3"/>
      <c r="H102" s="3"/>
    </row>
    <row r="103" spans="1:8" ht="14.5" thickBot="1" x14ac:dyDescent="0.35">
      <c r="A103" s="56" t="s">
        <v>165</v>
      </c>
      <c r="B103" s="57">
        <v>1.011220995</v>
      </c>
      <c r="C103" s="3"/>
      <c r="D103" s="3"/>
      <c r="E103" s="3"/>
      <c r="F103" s="3"/>
      <c r="G103" s="3"/>
      <c r="H103" s="3"/>
    </row>
    <row r="104" spans="1:8" ht="14.5" thickBot="1" x14ac:dyDescent="0.35">
      <c r="A104" s="56" t="s">
        <v>246</v>
      </c>
      <c r="B104" s="57">
        <v>3.1735731000000003E-2</v>
      </c>
      <c r="C104" s="3"/>
      <c r="D104" s="3"/>
      <c r="E104" s="3"/>
      <c r="F104" s="3"/>
      <c r="G104" s="3"/>
      <c r="H104" s="3"/>
    </row>
    <row r="105" spans="1:8" ht="14.5" thickBot="1" x14ac:dyDescent="0.35">
      <c r="A105" s="56" t="s">
        <v>247</v>
      </c>
      <c r="B105" s="57">
        <v>0.63165310100000005</v>
      </c>
      <c r="C105" s="3"/>
      <c r="D105" s="3"/>
      <c r="E105" s="3"/>
      <c r="F105" s="3"/>
      <c r="G105" s="3"/>
      <c r="H105" s="3"/>
    </row>
    <row r="106" spans="1:8" ht="14.5" thickBot="1" x14ac:dyDescent="0.35">
      <c r="A106" s="56" t="s">
        <v>248</v>
      </c>
      <c r="B106" s="57">
        <v>0.16413298700000001</v>
      </c>
      <c r="C106" s="3"/>
      <c r="D106" s="3"/>
      <c r="E106" s="3"/>
      <c r="F106" s="3"/>
      <c r="G106" s="3"/>
      <c r="H106" s="3"/>
    </row>
    <row r="107" spans="1:8" ht="14.5" thickBot="1" x14ac:dyDescent="0.35">
      <c r="A107" s="56" t="s">
        <v>249</v>
      </c>
      <c r="B107" s="57">
        <v>0.14741649200000001</v>
      </c>
      <c r="C107" s="3"/>
      <c r="D107" s="3"/>
      <c r="E107" s="3"/>
      <c r="F107" s="3"/>
      <c r="G107" s="3"/>
      <c r="H107" s="3"/>
    </row>
    <row r="108" spans="1:8" ht="14.5" thickBot="1" x14ac:dyDescent="0.35">
      <c r="A108" s="56" t="s">
        <v>250</v>
      </c>
      <c r="B108" s="57">
        <v>0.212248723</v>
      </c>
      <c r="C108" s="3"/>
      <c r="D108" s="3"/>
      <c r="E108" s="3"/>
      <c r="F108" s="3"/>
      <c r="G108" s="3"/>
      <c r="H108" s="3"/>
    </row>
    <row r="109" spans="1:8" ht="14.5" thickBot="1" x14ac:dyDescent="0.35">
      <c r="A109" s="56" t="s">
        <v>251</v>
      </c>
      <c r="B109" s="57">
        <v>0.38755041499999998</v>
      </c>
      <c r="C109" s="3"/>
      <c r="D109" s="3"/>
      <c r="E109" s="3"/>
      <c r="F109" s="3"/>
      <c r="G109" s="3"/>
      <c r="H109" s="3"/>
    </row>
    <row r="110" spans="1:8" ht="14.5" thickBot="1" x14ac:dyDescent="0.35">
      <c r="A110" s="56" t="s">
        <v>252</v>
      </c>
      <c r="B110" s="57">
        <v>0.29543230599999998</v>
      </c>
      <c r="C110" s="3"/>
      <c r="D110" s="3"/>
      <c r="E110" s="3"/>
      <c r="F110" s="3"/>
      <c r="G110" s="3"/>
      <c r="H110" s="3"/>
    </row>
    <row r="111" spans="1:8" ht="14.5" thickBot="1" x14ac:dyDescent="0.35">
      <c r="A111" s="56" t="s">
        <v>253</v>
      </c>
      <c r="B111" s="57">
        <v>0.262834226</v>
      </c>
      <c r="C111" s="3"/>
      <c r="D111" s="3"/>
      <c r="E111" s="3"/>
      <c r="F111" s="3"/>
      <c r="G111" s="3"/>
      <c r="H111" s="3"/>
    </row>
    <row r="112" spans="1:8" ht="14.5" thickBot="1" x14ac:dyDescent="0.35">
      <c r="A112" s="56" t="s">
        <v>254</v>
      </c>
      <c r="B112" s="57">
        <v>0.38616439200000002</v>
      </c>
      <c r="C112" s="3"/>
      <c r="D112" s="3"/>
      <c r="E112" s="3"/>
      <c r="F112" s="3"/>
      <c r="G112" s="3"/>
      <c r="H112" s="3"/>
    </row>
    <row r="113" spans="1:8" ht="14.5" thickBot="1" x14ac:dyDescent="0.35">
      <c r="A113" s="56" t="s">
        <v>255</v>
      </c>
      <c r="B113" s="57">
        <v>0.16565909300000001</v>
      </c>
      <c r="C113" s="3"/>
      <c r="D113" s="3"/>
      <c r="E113" s="3"/>
      <c r="F113" s="3"/>
      <c r="G113" s="3"/>
      <c r="H113" s="3"/>
    </row>
    <row r="114" spans="1:8" ht="14.5" thickBot="1" x14ac:dyDescent="0.35">
      <c r="A114" s="56" t="s">
        <v>256</v>
      </c>
      <c r="B114" s="57">
        <v>0.14382471299999999</v>
      </c>
      <c r="C114" s="3"/>
      <c r="D114" s="3"/>
      <c r="E114" s="3"/>
      <c r="F114" s="3"/>
      <c r="G114" s="3"/>
      <c r="H114" s="3"/>
    </row>
    <row r="115" spans="1:8" ht="14.5" thickBot="1" x14ac:dyDescent="0.35">
      <c r="A115" s="56" t="s">
        <v>257</v>
      </c>
      <c r="B115" s="57">
        <v>0.182079201</v>
      </c>
      <c r="C115" s="3"/>
      <c r="D115" s="3"/>
      <c r="E115" s="3"/>
      <c r="F115" s="3"/>
      <c r="G115" s="3"/>
      <c r="H115" s="3"/>
    </row>
    <row r="116" spans="1:8" ht="14.5" thickBot="1" x14ac:dyDescent="0.35">
      <c r="A116" s="56" t="s">
        <v>258</v>
      </c>
      <c r="B116" s="57">
        <v>0.34743135200000003</v>
      </c>
      <c r="C116" s="3"/>
      <c r="D116" s="3"/>
      <c r="E116" s="3"/>
      <c r="F116" s="3"/>
      <c r="G116" s="3"/>
      <c r="H116" s="3"/>
    </row>
    <row r="117" spans="1:8" ht="14.5" thickBot="1" x14ac:dyDescent="0.35">
      <c r="A117" s="56" t="s">
        <v>167</v>
      </c>
      <c r="B117" s="57">
        <v>0.55534325100000004</v>
      </c>
      <c r="C117" s="3"/>
      <c r="D117" s="3"/>
      <c r="E117" s="3"/>
      <c r="F117" s="3"/>
      <c r="G117" s="3"/>
      <c r="H117" s="3"/>
    </row>
    <row r="118" spans="1:8" ht="14.5" thickBot="1" x14ac:dyDescent="0.35">
      <c r="A118" s="56" t="s">
        <v>168</v>
      </c>
      <c r="B118" s="57">
        <v>1.158859069</v>
      </c>
      <c r="C118" s="3"/>
      <c r="D118" s="3"/>
      <c r="E118" s="3"/>
      <c r="F118" s="3"/>
      <c r="G118" s="3"/>
      <c r="H118" s="3"/>
    </row>
    <row r="119" spans="1:8" ht="14.5" thickBot="1" x14ac:dyDescent="0.35">
      <c r="A119" s="56" t="s">
        <v>169</v>
      </c>
      <c r="B119" s="57">
        <v>0.660440519</v>
      </c>
      <c r="C119" s="3"/>
      <c r="D119" s="3"/>
      <c r="E119" s="3"/>
      <c r="F119" s="3"/>
      <c r="G119" s="3"/>
      <c r="H119" s="3"/>
    </row>
    <row r="120" spans="1:8" ht="14.5" thickBot="1" x14ac:dyDescent="0.35">
      <c r="A120" s="56" t="s">
        <v>170</v>
      </c>
      <c r="B120" s="57">
        <v>2.2969832929999998</v>
      </c>
      <c r="C120" s="3"/>
      <c r="D120" s="3"/>
      <c r="E120" s="3"/>
      <c r="F120" s="3"/>
      <c r="G120" s="3"/>
      <c r="H120" s="3"/>
    </row>
    <row r="121" spans="1:8" ht="14.5" thickBot="1" x14ac:dyDescent="0.35">
      <c r="A121" s="56" t="s">
        <v>259</v>
      </c>
      <c r="B121" s="57">
        <v>0.88113550600000001</v>
      </c>
      <c r="C121" s="3"/>
      <c r="D121" s="3"/>
      <c r="E121" s="3"/>
      <c r="F121" s="3"/>
      <c r="G121" s="3"/>
      <c r="H121" s="3"/>
    </row>
    <row r="122" spans="1:8" ht="14.5" thickBot="1" x14ac:dyDescent="0.35">
      <c r="A122" s="56" t="s">
        <v>260</v>
      </c>
      <c r="B122" s="57">
        <v>0.50281831300000002</v>
      </c>
      <c r="C122" s="3"/>
      <c r="D122" s="3"/>
      <c r="E122" s="3"/>
      <c r="F122" s="3"/>
      <c r="G122" s="3"/>
      <c r="H122" s="3"/>
    </row>
    <row r="123" spans="1:8" ht="14.5" thickBot="1" x14ac:dyDescent="0.35">
      <c r="A123" s="56" t="s">
        <v>261</v>
      </c>
      <c r="B123" s="57">
        <v>0.41110656099999998</v>
      </c>
      <c r="C123" s="3"/>
      <c r="D123" s="3"/>
      <c r="E123" s="3"/>
      <c r="F123" s="3"/>
      <c r="G123" s="3"/>
      <c r="H123" s="3"/>
    </row>
    <row r="124" spans="1:8" ht="14.5" thickBot="1" x14ac:dyDescent="0.35">
      <c r="A124" s="56" t="s">
        <v>171</v>
      </c>
      <c r="B124" s="57">
        <v>0.81850149699999997</v>
      </c>
      <c r="C124" s="3"/>
      <c r="D124" s="3"/>
      <c r="E124" s="3"/>
      <c r="F124" s="3"/>
      <c r="G124" s="3"/>
      <c r="H124" s="3"/>
    </row>
    <row r="125" spans="1:8" ht="14.5" thickBot="1" x14ac:dyDescent="0.35">
      <c r="A125" s="56" t="s">
        <v>262</v>
      </c>
      <c r="B125" s="57">
        <v>0.75923479199999999</v>
      </c>
      <c r="C125" s="3"/>
      <c r="D125" s="3"/>
      <c r="E125" s="3"/>
      <c r="F125" s="3"/>
      <c r="G125" s="3"/>
      <c r="H125" s="3"/>
    </row>
    <row r="126" spans="1:8" ht="14.5" thickBot="1" x14ac:dyDescent="0.35">
      <c r="A126" s="56" t="s">
        <v>263</v>
      </c>
      <c r="B126" s="57">
        <v>1.080938146</v>
      </c>
      <c r="C126" s="3"/>
      <c r="D126" s="3"/>
      <c r="E126" s="3"/>
      <c r="F126" s="3"/>
      <c r="G126" s="3"/>
      <c r="H126" s="3"/>
    </row>
    <row r="127" spans="1:8" ht="14.5" thickBot="1" x14ac:dyDescent="0.35">
      <c r="A127" s="56" t="s">
        <v>176</v>
      </c>
      <c r="B127" s="57">
        <v>0.80139707599999999</v>
      </c>
      <c r="C127" s="3"/>
      <c r="D127" s="3"/>
      <c r="E127" s="3"/>
      <c r="F127" s="3"/>
      <c r="G127" s="3"/>
      <c r="H127" s="3"/>
    </row>
    <row r="128" spans="1:8" ht="14.5" thickBot="1" x14ac:dyDescent="0.35">
      <c r="A128" s="56" t="s">
        <v>264</v>
      </c>
      <c r="B128" s="57">
        <v>0.22198262599999999</v>
      </c>
      <c r="C128" s="3"/>
      <c r="D128" s="3"/>
      <c r="E128" s="3"/>
      <c r="F128" s="3"/>
      <c r="G128" s="3"/>
      <c r="H128" s="3"/>
    </row>
    <row r="129" spans="1:8" ht="14.5" thickBot="1" x14ac:dyDescent="0.35">
      <c r="A129" s="56" t="s">
        <v>265</v>
      </c>
      <c r="B129" s="57">
        <v>1.199108928</v>
      </c>
      <c r="C129" s="3"/>
      <c r="D129" s="3"/>
      <c r="E129" s="3"/>
      <c r="F129" s="3"/>
      <c r="G129" s="3"/>
      <c r="H129" s="3"/>
    </row>
    <row r="130" spans="1:8" ht="14.5" thickBot="1" x14ac:dyDescent="0.35">
      <c r="A130" s="56" t="s">
        <v>173</v>
      </c>
      <c r="B130" s="57">
        <v>2.3928661349999998</v>
      </c>
      <c r="C130" s="3"/>
      <c r="D130" s="3"/>
      <c r="E130" s="3"/>
      <c r="F130" s="3"/>
      <c r="G130" s="3"/>
      <c r="H130" s="3"/>
    </row>
    <row r="131" spans="1:8" ht="14.5" thickBot="1" x14ac:dyDescent="0.35">
      <c r="A131" s="56" t="s">
        <v>174</v>
      </c>
      <c r="B131" s="57">
        <v>1.17129236</v>
      </c>
      <c r="C131" s="3"/>
      <c r="D131" s="3"/>
      <c r="E131" s="3"/>
      <c r="F131" s="3"/>
      <c r="G131" s="3"/>
      <c r="H131" s="3"/>
    </row>
    <row r="132" spans="1:8" ht="14.5" thickBot="1" x14ac:dyDescent="0.35">
      <c r="A132" s="56" t="s">
        <v>266</v>
      </c>
      <c r="B132" s="57">
        <v>0.80177141600000001</v>
      </c>
      <c r="C132" s="3"/>
      <c r="D132" s="3"/>
      <c r="E132" s="3"/>
      <c r="F132" s="3"/>
      <c r="G132" s="3"/>
      <c r="H132" s="3"/>
    </row>
    <row r="133" spans="1:8" ht="14.5" thickBot="1" x14ac:dyDescent="0.35">
      <c r="A133" s="56" t="s">
        <v>182</v>
      </c>
      <c r="B133" s="57">
        <v>1.199247108</v>
      </c>
      <c r="C133" s="3"/>
      <c r="D133" s="3"/>
      <c r="E133" s="3"/>
      <c r="F133" s="3"/>
      <c r="G133" s="3"/>
      <c r="H133" s="3"/>
    </row>
    <row r="134" spans="1:8" ht="14.5" thickBot="1" x14ac:dyDescent="0.35">
      <c r="A134" s="56" t="s">
        <v>267</v>
      </c>
      <c r="B134" s="57">
        <v>0.42811112099999998</v>
      </c>
      <c r="C134" s="3"/>
      <c r="D134" s="3"/>
      <c r="E134" s="3"/>
      <c r="F134" s="3"/>
      <c r="G134" s="3"/>
      <c r="H134" s="3"/>
    </row>
    <row r="135" spans="1:8" ht="14.5" thickBot="1" x14ac:dyDescent="0.35">
      <c r="A135" s="56" t="s">
        <v>175</v>
      </c>
      <c r="B135" s="57">
        <v>0.35208575399999997</v>
      </c>
      <c r="C135" s="3"/>
      <c r="D135" s="3"/>
      <c r="E135" s="3"/>
      <c r="F135" s="3"/>
      <c r="G135" s="3"/>
      <c r="H135" s="3"/>
    </row>
    <row r="136" spans="1:8" ht="14.5" thickBot="1" x14ac:dyDescent="0.35">
      <c r="A136" s="56" t="s">
        <v>268</v>
      </c>
      <c r="B136" s="57">
        <v>0.35272440700000002</v>
      </c>
      <c r="C136" s="3"/>
      <c r="D136" s="3"/>
      <c r="E136" s="3"/>
      <c r="F136" s="3"/>
      <c r="G136" s="3"/>
      <c r="H136" s="3"/>
    </row>
    <row r="137" spans="1:8" ht="14.5" thickBot="1" x14ac:dyDescent="0.35">
      <c r="A137" s="56" t="s">
        <v>269</v>
      </c>
      <c r="B137" s="57">
        <v>0.62954904899999997</v>
      </c>
      <c r="C137" s="3"/>
      <c r="D137" s="3"/>
      <c r="E137" s="3"/>
      <c r="F137" s="3"/>
      <c r="G137" s="3"/>
      <c r="H137" s="3"/>
    </row>
    <row r="138" spans="1:8" ht="14.5" thickBot="1" x14ac:dyDescent="0.35">
      <c r="A138" s="56" t="s">
        <v>270</v>
      </c>
      <c r="B138" s="57">
        <v>1.1806209459999999</v>
      </c>
      <c r="C138" s="3"/>
      <c r="D138" s="3"/>
      <c r="E138" s="3"/>
      <c r="F138" s="3"/>
      <c r="G138" s="3"/>
      <c r="H138" s="3"/>
    </row>
    <row r="139" spans="1:8" ht="14.5" thickBot="1" x14ac:dyDescent="0.35">
      <c r="A139" s="56" t="s">
        <v>271</v>
      </c>
      <c r="B139" s="57">
        <v>0.63043363200000002</v>
      </c>
      <c r="C139" s="3"/>
      <c r="D139" s="3"/>
      <c r="E139" s="3"/>
      <c r="F139" s="3"/>
      <c r="G139" s="3"/>
      <c r="H139" s="3"/>
    </row>
    <row r="140" spans="1:8" ht="14.5" thickBot="1" x14ac:dyDescent="0.35">
      <c r="A140" s="56" t="s">
        <v>272</v>
      </c>
      <c r="B140" s="57">
        <v>0.27323594400000001</v>
      </c>
      <c r="C140" s="3"/>
      <c r="D140" s="3"/>
      <c r="E140" s="3"/>
      <c r="F140" s="3"/>
      <c r="G140" s="3"/>
      <c r="H140" s="3"/>
    </row>
    <row r="141" spans="1:8" ht="14.5" thickBot="1" x14ac:dyDescent="0.35">
      <c r="A141" s="56" t="s">
        <v>273</v>
      </c>
      <c r="B141" s="57">
        <v>0.184362099</v>
      </c>
      <c r="C141" s="3"/>
      <c r="D141" s="3"/>
      <c r="E141" s="3"/>
      <c r="F141" s="3"/>
      <c r="G141" s="3"/>
      <c r="H141" s="3"/>
    </row>
    <row r="142" spans="1:8" ht="14.5" thickBot="1" x14ac:dyDescent="0.35">
      <c r="A142" s="56" t="s">
        <v>274</v>
      </c>
      <c r="B142" s="57">
        <v>0.30967318999999999</v>
      </c>
      <c r="C142" s="3"/>
      <c r="D142" s="3"/>
      <c r="E142" s="3"/>
      <c r="F142" s="3"/>
      <c r="G142" s="3"/>
      <c r="H142" s="3"/>
    </row>
    <row r="143" spans="1:8" ht="14.5" thickBot="1" x14ac:dyDescent="0.35">
      <c r="A143" s="56" t="s">
        <v>178</v>
      </c>
      <c r="B143" s="57">
        <v>3.0865004809999999</v>
      </c>
      <c r="C143" s="3"/>
      <c r="D143" s="3"/>
      <c r="E143" s="3"/>
      <c r="F143" s="3"/>
      <c r="G143" s="3"/>
      <c r="H143" s="3"/>
    </row>
    <row r="144" spans="1:8" ht="14.5" thickBot="1" x14ac:dyDescent="0.35">
      <c r="A144" s="56" t="s">
        <v>275</v>
      </c>
      <c r="B144" s="57">
        <v>0.271666397</v>
      </c>
      <c r="C144" s="3"/>
      <c r="D144" s="3"/>
      <c r="E144" s="3"/>
      <c r="F144" s="3"/>
      <c r="G144" s="3"/>
      <c r="H144" s="3"/>
    </row>
    <row r="145" spans="1:8" ht="14.5" thickBot="1" x14ac:dyDescent="0.35">
      <c r="A145" s="56" t="s">
        <v>276</v>
      </c>
      <c r="B145" s="57">
        <v>0.10074493499999999</v>
      </c>
      <c r="C145" s="3"/>
      <c r="D145" s="3"/>
      <c r="E145" s="3"/>
      <c r="F145" s="3"/>
      <c r="G145" s="3"/>
      <c r="H145" s="3"/>
    </row>
    <row r="146" spans="1:8" ht="14.5" thickBot="1" x14ac:dyDescent="0.35">
      <c r="A146" s="56" t="s">
        <v>180</v>
      </c>
      <c r="B146" s="57">
        <v>0.59284101899999997</v>
      </c>
      <c r="C146" s="3"/>
      <c r="D146" s="3"/>
      <c r="E146" s="3"/>
      <c r="F146" s="3"/>
      <c r="G146" s="3"/>
      <c r="H146" s="3"/>
    </row>
    <row r="147" spans="1:8" ht="14.5" thickBot="1" x14ac:dyDescent="0.35">
      <c r="A147" s="56" t="s">
        <v>181</v>
      </c>
      <c r="B147" s="57">
        <v>0.47878475700000001</v>
      </c>
      <c r="C147" s="3"/>
      <c r="D147" s="3"/>
      <c r="E147" s="3"/>
      <c r="F147" s="3"/>
      <c r="G147" s="3"/>
      <c r="H147" s="3"/>
    </row>
    <row r="148" spans="1:8" ht="14.5" thickBot="1" x14ac:dyDescent="0.35">
      <c r="A148" s="56" t="s">
        <v>277</v>
      </c>
      <c r="B148" s="57">
        <v>9.9562875999999995E-2</v>
      </c>
      <c r="C148" s="3"/>
      <c r="D148" s="3"/>
      <c r="E148" s="3"/>
      <c r="F148" s="3"/>
      <c r="G148" s="3"/>
      <c r="H148" s="3"/>
    </row>
    <row r="149" spans="1:8" ht="14.5" thickBot="1" x14ac:dyDescent="0.35">
      <c r="A149" s="56" t="s">
        <v>278</v>
      </c>
      <c r="B149" s="57">
        <v>0.248648917</v>
      </c>
      <c r="C149" s="3"/>
      <c r="D149" s="3"/>
      <c r="E149" s="3"/>
      <c r="F149" s="3"/>
      <c r="G149" s="3"/>
      <c r="H149" s="3"/>
    </row>
    <row r="150" spans="1:8" ht="14.5" thickBot="1" x14ac:dyDescent="0.35">
      <c r="A150" s="56" t="s">
        <v>279</v>
      </c>
      <c r="B150" s="57">
        <v>0.32125130600000001</v>
      </c>
      <c r="C150" s="3"/>
      <c r="D150" s="3"/>
      <c r="E150" s="3"/>
      <c r="F150" s="3"/>
      <c r="G150" s="3"/>
      <c r="H150" s="3"/>
    </row>
    <row r="151" spans="1:8" ht="14.5" thickBot="1" x14ac:dyDescent="0.35">
      <c r="A151" s="56" t="s">
        <v>184</v>
      </c>
      <c r="B151" s="57">
        <v>0.61662547999999995</v>
      </c>
      <c r="C151" s="3"/>
      <c r="D151" s="3"/>
      <c r="E151" s="3"/>
      <c r="F151" s="3"/>
      <c r="G151" s="3"/>
      <c r="H151" s="3"/>
    </row>
    <row r="152" spans="1:8" ht="14.5" thickBot="1" x14ac:dyDescent="0.35">
      <c r="A152" s="56" t="s">
        <v>280</v>
      </c>
      <c r="B152" s="57">
        <v>0.10774065200000001</v>
      </c>
      <c r="C152" s="3"/>
      <c r="D152" s="3"/>
      <c r="E152" s="3"/>
      <c r="F152" s="3"/>
      <c r="G152" s="3"/>
      <c r="H152" s="3"/>
    </row>
    <row r="153" spans="1:8" ht="14.5" thickBot="1" x14ac:dyDescent="0.35">
      <c r="A153" s="56" t="s">
        <v>281</v>
      </c>
      <c r="B153" s="57">
        <v>0.47140445399999997</v>
      </c>
      <c r="C153" s="3"/>
      <c r="D153" s="3"/>
      <c r="E153" s="3"/>
      <c r="F153" s="3"/>
      <c r="G153" s="3"/>
      <c r="H153" s="3"/>
    </row>
    <row r="154" spans="1:8" ht="14.5" thickBot="1" x14ac:dyDescent="0.35">
      <c r="A154" s="56" t="s">
        <v>189</v>
      </c>
      <c r="B154" s="57">
        <v>0.34941380900000002</v>
      </c>
      <c r="C154" s="3"/>
      <c r="D154" s="3"/>
      <c r="E154" s="3"/>
      <c r="F154" s="3"/>
      <c r="G154" s="3"/>
      <c r="H154" s="3"/>
    </row>
    <row r="155" spans="1:8" ht="14.5" thickBot="1" x14ac:dyDescent="0.35">
      <c r="A155" s="56" t="s">
        <v>282</v>
      </c>
      <c r="B155" s="57">
        <v>4.3363125919999996</v>
      </c>
      <c r="C155" s="3"/>
      <c r="D155" s="3"/>
      <c r="E155" s="3"/>
      <c r="F155" s="3"/>
      <c r="G155" s="3"/>
      <c r="H155" s="3"/>
    </row>
    <row r="156" spans="1:8" ht="14.5" thickBot="1" x14ac:dyDescent="0.35">
      <c r="A156" s="56" t="s">
        <v>186</v>
      </c>
      <c r="B156" s="57">
        <v>0.98755141400000002</v>
      </c>
      <c r="C156" s="3"/>
      <c r="D156" s="3"/>
      <c r="E156" s="3"/>
      <c r="F156" s="3"/>
      <c r="G156" s="3"/>
      <c r="H156" s="3"/>
    </row>
    <row r="157" spans="1:8" ht="14.5" thickBot="1" x14ac:dyDescent="0.35">
      <c r="A157" s="56" t="s">
        <v>188</v>
      </c>
      <c r="B157" s="57">
        <v>0.43975085800000002</v>
      </c>
      <c r="C157" s="3"/>
      <c r="D157" s="3"/>
      <c r="E157" s="3"/>
      <c r="F157" s="3"/>
      <c r="G157" s="3"/>
      <c r="H157" s="3"/>
    </row>
    <row r="158" spans="1:8" ht="14.5" thickBot="1" x14ac:dyDescent="0.35">
      <c r="A158" s="56" t="s">
        <v>283</v>
      </c>
      <c r="B158" s="57">
        <v>0.67418375600000002</v>
      </c>
      <c r="C158" s="3"/>
      <c r="D158" s="3"/>
      <c r="E158" s="3"/>
      <c r="F158" s="3"/>
      <c r="G158" s="3"/>
      <c r="H158" s="3"/>
    </row>
    <row r="159" spans="1:8" ht="14.5" thickBot="1" x14ac:dyDescent="0.35">
      <c r="A159" s="56" t="s">
        <v>284</v>
      </c>
      <c r="B159" s="57">
        <v>0.13903840000000001</v>
      </c>
      <c r="C159" s="3"/>
      <c r="D159" s="3"/>
      <c r="E159" s="3"/>
      <c r="F159" s="3"/>
      <c r="G159" s="3"/>
      <c r="H159" s="3"/>
    </row>
    <row r="160" spans="1:8" ht="14.5" thickBot="1" x14ac:dyDescent="0.35">
      <c r="A160" s="56" t="s">
        <v>285</v>
      </c>
      <c r="B160" s="57">
        <v>0.377944479</v>
      </c>
      <c r="C160" s="3"/>
      <c r="D160" s="3"/>
      <c r="E160" s="3"/>
      <c r="F160" s="3"/>
      <c r="G160" s="3"/>
      <c r="H160" s="3"/>
    </row>
    <row r="161" spans="1:8" ht="14.5" thickBot="1" x14ac:dyDescent="0.35">
      <c r="A161" s="56" t="s">
        <v>194</v>
      </c>
      <c r="B161" s="57">
        <v>0.81461985000000003</v>
      </c>
      <c r="C161" s="3"/>
      <c r="D161" s="3"/>
      <c r="E161" s="3"/>
      <c r="F161" s="3"/>
      <c r="G161" s="3"/>
      <c r="H161" s="3"/>
    </row>
    <row r="162" spans="1:8" ht="14.5" thickBot="1" x14ac:dyDescent="0.35">
      <c r="A162" s="56" t="s">
        <v>286</v>
      </c>
      <c r="B162" s="57">
        <v>0.28733545999999999</v>
      </c>
      <c r="C162" s="3"/>
      <c r="D162" s="3"/>
      <c r="E162" s="3"/>
      <c r="F162" s="3"/>
      <c r="G162" s="3"/>
      <c r="H162" s="3"/>
    </row>
    <row r="163" spans="1:8" ht="14.5" thickBot="1" x14ac:dyDescent="0.35">
      <c r="A163" s="56" t="s">
        <v>191</v>
      </c>
      <c r="B163" s="57">
        <v>0.29711791300000001</v>
      </c>
      <c r="C163" s="3"/>
      <c r="D163" s="3"/>
      <c r="E163" s="3"/>
      <c r="F163" s="3"/>
      <c r="G163" s="3"/>
      <c r="H163" s="3"/>
    </row>
    <row r="164" spans="1:8" ht="14.5" thickBot="1" x14ac:dyDescent="0.35">
      <c r="A164" s="56" t="s">
        <v>193</v>
      </c>
      <c r="B164" s="57">
        <v>0.77888725400000003</v>
      </c>
      <c r="C164" s="3"/>
      <c r="D164" s="3"/>
      <c r="E164" s="3"/>
      <c r="F164" s="3"/>
      <c r="G164" s="3"/>
      <c r="H164" s="3"/>
    </row>
    <row r="165" spans="1:8" ht="14.5" thickBot="1" x14ac:dyDescent="0.35">
      <c r="A165" s="56" t="s">
        <v>196</v>
      </c>
      <c r="B165" s="57">
        <v>0.25150713899999999</v>
      </c>
      <c r="C165" s="3"/>
      <c r="D165" s="3"/>
      <c r="E165" s="3"/>
      <c r="F165" s="3"/>
      <c r="G165" s="3"/>
      <c r="H165" s="3"/>
    </row>
    <row r="166" spans="1:8" ht="14.5" thickBot="1" x14ac:dyDescent="0.35">
      <c r="A166" s="56" t="s">
        <v>198</v>
      </c>
      <c r="B166" s="57">
        <v>0.27257185099999998</v>
      </c>
      <c r="C166" s="3"/>
      <c r="D166" s="3"/>
      <c r="E166" s="3"/>
      <c r="F166" s="3"/>
      <c r="G166" s="3"/>
      <c r="H166" s="3"/>
    </row>
    <row r="167" spans="1:8" ht="14.5" thickBot="1" x14ac:dyDescent="0.35">
      <c r="A167" s="56" t="s">
        <v>200</v>
      </c>
      <c r="B167" s="57">
        <v>4.7416947000000001E-2</v>
      </c>
      <c r="C167" s="3"/>
      <c r="D167" s="3"/>
      <c r="E167" s="3"/>
      <c r="F167" s="3"/>
      <c r="G167" s="3"/>
      <c r="H167" s="3"/>
    </row>
    <row r="168" spans="1:8" ht="14.5" thickBot="1" x14ac:dyDescent="0.35">
      <c r="A168" s="56" t="s">
        <v>202</v>
      </c>
      <c r="B168" s="57">
        <v>0.23554076900000001</v>
      </c>
      <c r="C168" s="3"/>
      <c r="D168" s="3"/>
      <c r="E168" s="3"/>
      <c r="F168" s="3"/>
      <c r="G168" s="3"/>
      <c r="H168" s="3"/>
    </row>
    <row r="169" spans="1:8" ht="14.5" thickBot="1" x14ac:dyDescent="0.35">
      <c r="A169" s="56" t="s">
        <v>204</v>
      </c>
      <c r="B169" s="57">
        <v>0.95946577200000005</v>
      </c>
      <c r="C169" s="3"/>
      <c r="D169" s="3"/>
      <c r="E169" s="3"/>
      <c r="F169" s="3"/>
      <c r="G169" s="3"/>
      <c r="H169" s="3"/>
    </row>
    <row r="170" spans="1:8" ht="14.5" thickBot="1" x14ac:dyDescent="0.35">
      <c r="A170" s="56" t="s">
        <v>206</v>
      </c>
      <c r="B170" s="57">
        <v>0.71969459999999996</v>
      </c>
      <c r="C170" s="3"/>
      <c r="D170" s="3"/>
      <c r="E170" s="3"/>
      <c r="F170" s="3"/>
      <c r="G170" s="3"/>
      <c r="H170" s="3"/>
    </row>
    <row r="171" spans="1:8" ht="14.5" thickBot="1" x14ac:dyDescent="0.35">
      <c r="A171" s="56" t="s">
        <v>287</v>
      </c>
      <c r="B171" s="57">
        <v>-0.17036105800000001</v>
      </c>
      <c r="C171" s="3"/>
      <c r="D171" s="3"/>
      <c r="E171" s="3"/>
      <c r="F171" s="3"/>
      <c r="G171" s="3"/>
      <c r="H171" s="3"/>
    </row>
    <row r="172" spans="1:8" ht="14.5" thickBot="1" x14ac:dyDescent="0.35">
      <c r="A172" s="56" t="s">
        <v>288</v>
      </c>
      <c r="B172" s="57">
        <v>1.0337842E-2</v>
      </c>
      <c r="C172" s="3"/>
      <c r="D172" s="3"/>
      <c r="E172" s="3"/>
      <c r="F172" s="3"/>
      <c r="G172" s="3"/>
      <c r="H172" s="3"/>
    </row>
    <row r="173" spans="1:8" ht="14.5" thickBot="1" x14ac:dyDescent="0.35">
      <c r="A173" s="56" t="s">
        <v>289</v>
      </c>
      <c r="B173" s="57">
        <v>2.8401840539999998</v>
      </c>
      <c r="C173" s="3"/>
      <c r="D173" s="3"/>
      <c r="E173" s="3"/>
      <c r="F173" s="3"/>
      <c r="G173" s="3"/>
      <c r="H173" s="3"/>
    </row>
    <row r="174" spans="1:8" ht="14.5" thickBot="1" x14ac:dyDescent="0.35">
      <c r="A174" s="56" t="s">
        <v>211</v>
      </c>
      <c r="B174" s="57">
        <v>1.6117374710000001</v>
      </c>
      <c r="C174" s="3"/>
      <c r="D174" s="3"/>
      <c r="E174" s="3"/>
      <c r="F174" s="3"/>
      <c r="G174" s="3"/>
      <c r="H174" s="3"/>
    </row>
    <row r="175" spans="1:8" ht="14.5" thickBot="1" x14ac:dyDescent="0.35">
      <c r="A175" s="56" t="s">
        <v>214</v>
      </c>
      <c r="B175" s="57">
        <v>0.27556149499999999</v>
      </c>
      <c r="C175" s="3"/>
      <c r="D175" s="3"/>
      <c r="E175" s="3"/>
      <c r="F175" s="3"/>
      <c r="G175" s="3"/>
      <c r="H175" s="3"/>
    </row>
    <row r="176" spans="1:8" ht="14.5" thickBot="1" x14ac:dyDescent="0.35">
      <c r="A176" s="56" t="s">
        <v>217</v>
      </c>
      <c r="B176" s="57">
        <v>-0.19180251200000001</v>
      </c>
      <c r="C176" s="3"/>
      <c r="D176" s="3"/>
      <c r="E176" s="3"/>
      <c r="F176" s="3"/>
      <c r="G176" s="3"/>
      <c r="H176" s="3"/>
    </row>
    <row r="177" spans="1:8" ht="14.5" thickBot="1" x14ac:dyDescent="0.35">
      <c r="A177" s="56" t="s">
        <v>220</v>
      </c>
      <c r="B177" s="57">
        <v>0.14578500999999999</v>
      </c>
      <c r="C177" s="3"/>
      <c r="D177" s="3"/>
      <c r="E177" s="3"/>
      <c r="F177" s="3"/>
      <c r="G177" s="3"/>
      <c r="H177" s="3"/>
    </row>
    <row r="178" spans="1:8" ht="14.5" thickBot="1" x14ac:dyDescent="0.35">
      <c r="A178" s="56" t="s">
        <v>223</v>
      </c>
      <c r="B178" s="57">
        <v>0.30946819800000003</v>
      </c>
      <c r="C178" s="3"/>
      <c r="D178" s="3"/>
      <c r="E178" s="3"/>
      <c r="F178" s="3"/>
      <c r="G178" s="3"/>
      <c r="H178" s="3"/>
    </row>
    <row r="179" spans="1:8" ht="14.5" thickBot="1" x14ac:dyDescent="0.35">
      <c r="A179" s="56" t="s">
        <v>226</v>
      </c>
      <c r="B179" s="57">
        <v>-0.12516617099999999</v>
      </c>
      <c r="C179" s="3"/>
      <c r="D179" s="3"/>
      <c r="E179" s="3"/>
      <c r="F179" s="3"/>
      <c r="G179" s="3"/>
      <c r="H179" s="3"/>
    </row>
    <row r="180" spans="1:8" ht="14.5" thickBot="1" x14ac:dyDescent="0.35">
      <c r="A180" s="56" t="s">
        <v>227</v>
      </c>
      <c r="B180" s="57">
        <v>-5.8504866000000003E-2</v>
      </c>
      <c r="C180" s="3"/>
      <c r="D180" s="3"/>
      <c r="E180" s="3"/>
      <c r="F180" s="3"/>
      <c r="G180" s="3"/>
      <c r="H180" s="3"/>
    </row>
    <row r="181" spans="1:8" ht="14.5" thickBot="1" x14ac:dyDescent="0.35">
      <c r="A181" s="56" t="s">
        <v>229</v>
      </c>
      <c r="B181" s="57">
        <v>-0.21529092499999999</v>
      </c>
      <c r="C181" s="3"/>
      <c r="D181" s="3"/>
      <c r="E181" s="3"/>
      <c r="F181" s="3"/>
      <c r="G181" s="3"/>
      <c r="H181" s="3"/>
    </row>
    <row r="182" spans="1:8" ht="14.5" thickBot="1" x14ac:dyDescent="0.35">
      <c r="A182" s="56" t="s">
        <v>208</v>
      </c>
      <c r="B182" s="57">
        <v>-3.5399825000000003E-2</v>
      </c>
      <c r="C182" s="3"/>
      <c r="D182" s="3"/>
      <c r="E182" s="3"/>
      <c r="F182" s="3"/>
      <c r="G182" s="3"/>
      <c r="H182" s="3"/>
    </row>
    <row r="183" spans="1:8" ht="14.5" thickBot="1" x14ac:dyDescent="0.35">
      <c r="A183" s="56" t="s">
        <v>210</v>
      </c>
      <c r="B183" s="57">
        <v>-5.2021565999999998E-2</v>
      </c>
      <c r="C183" s="3"/>
      <c r="D183" s="3"/>
      <c r="E183" s="3"/>
      <c r="F183" s="3"/>
      <c r="G183" s="3"/>
      <c r="H183" s="3"/>
    </row>
    <row r="184" spans="1:8" ht="14.5" thickBot="1" x14ac:dyDescent="0.35">
      <c r="A184" s="56" t="s">
        <v>213</v>
      </c>
      <c r="B184" s="57">
        <v>-5.8021732999999999E-2</v>
      </c>
      <c r="C184" s="3"/>
      <c r="D184" s="3"/>
      <c r="E184" s="3"/>
      <c r="F184" s="3"/>
      <c r="G184" s="3"/>
      <c r="H184" s="3"/>
    </row>
    <row r="185" spans="1:8" ht="14.5" thickBot="1" x14ac:dyDescent="0.35">
      <c r="A185" s="56" t="s">
        <v>216</v>
      </c>
      <c r="B185" s="57">
        <v>2.1565602999999999E-2</v>
      </c>
      <c r="C185" s="3"/>
      <c r="D185" s="3"/>
      <c r="E185" s="3"/>
      <c r="F185" s="3"/>
      <c r="G185" s="3"/>
      <c r="H185" s="3"/>
    </row>
    <row r="186" spans="1:8" ht="14.5" thickBot="1" x14ac:dyDescent="0.35">
      <c r="A186" s="56" t="s">
        <v>219</v>
      </c>
      <c r="B186" s="57">
        <v>4.6288441E-2</v>
      </c>
      <c r="C186" s="3"/>
      <c r="D186" s="3"/>
      <c r="E186" s="3"/>
      <c r="F186" s="3"/>
      <c r="G186" s="3"/>
      <c r="H186" s="3"/>
    </row>
    <row r="187" spans="1:8" ht="14.5" thickBot="1" x14ac:dyDescent="0.35">
      <c r="A187" s="56" t="s">
        <v>222</v>
      </c>
      <c r="B187" s="57">
        <v>-5.6281325E-2</v>
      </c>
      <c r="C187" s="3"/>
      <c r="D187" s="3"/>
      <c r="E187" s="3"/>
      <c r="F187" s="3"/>
      <c r="G187" s="3"/>
      <c r="H187" s="3"/>
    </row>
    <row r="188" spans="1:8" ht="14.5" thickBot="1" x14ac:dyDescent="0.35">
      <c r="A188" s="56" t="s">
        <v>235</v>
      </c>
      <c r="B188" s="57">
        <v>4.7942360000000003E-2</v>
      </c>
      <c r="C188" s="3"/>
      <c r="D188" s="3"/>
      <c r="E188" s="3"/>
      <c r="F188" s="3"/>
      <c r="G188" s="3"/>
      <c r="H188" s="3"/>
    </row>
    <row r="189" spans="1:8" ht="14.5" thickBot="1" x14ac:dyDescent="0.35">
      <c r="A189" s="56" t="s">
        <v>290</v>
      </c>
      <c r="B189" s="57">
        <v>-6.4396610000000007E-2</v>
      </c>
      <c r="C189" s="3"/>
      <c r="D189" s="3"/>
      <c r="E189" s="3"/>
      <c r="F189" s="3"/>
      <c r="G189" s="3"/>
      <c r="H189" s="3"/>
    </row>
    <row r="190" spans="1:8" ht="14.5" thickBot="1" x14ac:dyDescent="0.35">
      <c r="A190" s="56" t="s">
        <v>291</v>
      </c>
      <c r="B190" s="57">
        <v>0.38858716799999998</v>
      </c>
      <c r="C190" s="3"/>
      <c r="D190" s="3"/>
      <c r="E190" s="3"/>
      <c r="F190" s="3"/>
      <c r="G190" s="3"/>
      <c r="H190" s="3"/>
    </row>
    <row r="191" spans="1:8" ht="14.5" thickBot="1" x14ac:dyDescent="0.35">
      <c r="A191" s="56" t="s">
        <v>292</v>
      </c>
      <c r="B191" s="57">
        <v>0.96197324799999995</v>
      </c>
      <c r="C191" s="3"/>
      <c r="D191" s="3"/>
      <c r="E191" s="3"/>
      <c r="F191" s="3"/>
      <c r="G191" s="3"/>
      <c r="H191" s="3"/>
    </row>
    <row r="192" spans="1:8" ht="14.5" thickBot="1" x14ac:dyDescent="0.35">
      <c r="A192" s="56" t="s">
        <v>293</v>
      </c>
      <c r="B192" s="57">
        <v>1.7968392369999999</v>
      </c>
      <c r="C192" s="3"/>
      <c r="D192" s="3"/>
      <c r="E192" s="3"/>
      <c r="F192" s="3"/>
      <c r="G192" s="3"/>
      <c r="H192" s="3"/>
    </row>
    <row r="193" spans="1:8" ht="14.5" thickBot="1" x14ac:dyDescent="0.35">
      <c r="A193" s="56" t="s">
        <v>225</v>
      </c>
      <c r="B193" s="57">
        <v>-0.106721126</v>
      </c>
      <c r="C193" s="3"/>
      <c r="D193" s="3"/>
      <c r="E193" s="3"/>
      <c r="F193" s="3"/>
      <c r="G193" s="3"/>
      <c r="H193" s="3"/>
    </row>
    <row r="194" spans="1:8" ht="14.5" thickBot="1" x14ac:dyDescent="0.35">
      <c r="A194" s="56" t="s">
        <v>294</v>
      </c>
      <c r="B194" s="57">
        <v>-8.52613E-4</v>
      </c>
      <c r="C194" s="3"/>
      <c r="D194" s="3"/>
      <c r="E194" s="3"/>
      <c r="F194" s="3"/>
      <c r="G194" s="3"/>
      <c r="H194" s="3"/>
    </row>
    <row r="195" spans="1:8" x14ac:dyDescent="0.3">
      <c r="A195" s="58" t="s">
        <v>295</v>
      </c>
      <c r="B195" s="59">
        <v>2.8059999999999999E-6</v>
      </c>
      <c r="C195" s="3"/>
      <c r="D195" s="3"/>
      <c r="E195" s="3"/>
      <c r="F195" s="3"/>
      <c r="G195" s="3"/>
      <c r="H195" s="3"/>
    </row>
    <row r="196" spans="1:8" x14ac:dyDescent="0.3">
      <c r="A196" s="3"/>
      <c r="B196" s="3"/>
      <c r="C196" s="3"/>
      <c r="D196" s="3"/>
      <c r="E196" s="3"/>
      <c r="F196" s="3"/>
      <c r="G196" s="3"/>
      <c r="H196" s="3"/>
    </row>
    <row r="197" spans="1:8" x14ac:dyDescent="0.3">
      <c r="A197" s="3"/>
      <c r="B197" s="3"/>
      <c r="C197" s="3"/>
      <c r="D197" s="3"/>
      <c r="E197" s="3"/>
      <c r="F197" s="3"/>
      <c r="G197" s="3"/>
      <c r="H197" s="3"/>
    </row>
    <row r="198" spans="1:8" x14ac:dyDescent="0.3">
      <c r="A198" s="3"/>
      <c r="B198" s="3"/>
      <c r="C198" s="3"/>
      <c r="D198" s="3"/>
      <c r="E198" s="3"/>
      <c r="F198" s="3"/>
      <c r="G198" s="3"/>
      <c r="H198" s="3"/>
    </row>
  </sheetData>
  <pageMargins left="0.7" right="0.7" top="0.75" bottom="0.75" header="0.3" footer="0.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B77"/>
  <sheetViews>
    <sheetView zoomScale="81" workbookViewId="0">
      <selection activeCell="C9" sqref="C9"/>
    </sheetView>
  </sheetViews>
  <sheetFormatPr defaultRowHeight="15.5" x14ac:dyDescent="0.35"/>
  <cols>
    <col min="1" max="1" width="45.75" style="71" customWidth="1"/>
    <col min="2" max="2" width="24.83203125" style="71" customWidth="1"/>
    <col min="3" max="3" width="18.25" style="71" customWidth="1"/>
    <col min="4" max="4" width="19.08203125" style="71" customWidth="1"/>
    <col min="5" max="5" width="17" style="71" customWidth="1"/>
    <col min="6" max="6" width="18.83203125" style="71" customWidth="1"/>
    <col min="7" max="7" width="21.5" style="71" customWidth="1"/>
    <col min="8" max="8" width="16.25" style="71" customWidth="1"/>
    <col min="9" max="9" width="17.75" style="71" customWidth="1"/>
    <col min="10" max="10" width="20.25" style="71" customWidth="1"/>
    <col min="11" max="11" width="21.83203125" style="71" customWidth="1"/>
    <col min="12" max="12" width="19.25" style="71" customWidth="1"/>
    <col min="13" max="13" width="13.5" style="71" customWidth="1"/>
    <col min="14" max="14" width="18.58203125" style="71" customWidth="1"/>
    <col min="15" max="15" width="21.08203125" style="71" customWidth="1"/>
    <col min="16" max="16" width="20.83203125" style="71" customWidth="1"/>
    <col min="17" max="17" width="18.75" style="71" customWidth="1"/>
    <col min="18" max="18" width="26.58203125" style="71" customWidth="1"/>
    <col min="19" max="19" width="16.75" style="71" customWidth="1"/>
    <col min="20" max="20" width="18.83203125" style="71" customWidth="1"/>
    <col min="21" max="21" width="21.83203125" style="71" customWidth="1"/>
    <col min="22" max="22" width="14.5" style="71" customWidth="1"/>
    <col min="23" max="23" width="9.58203125" style="71" customWidth="1"/>
    <col min="24" max="24" width="11.75" style="71" customWidth="1"/>
    <col min="25" max="25" width="13" style="71" customWidth="1"/>
    <col min="26" max="26" width="19.33203125" style="71" customWidth="1"/>
    <col min="27" max="27" width="21.33203125" style="71" customWidth="1"/>
    <col min="28" max="28" width="17.75" style="71" customWidth="1"/>
    <col min="29" max="29" width="17.83203125" style="71" customWidth="1"/>
    <col min="30" max="30" width="14.5" style="71" customWidth="1"/>
    <col min="31" max="31" width="15.75" style="71" customWidth="1"/>
    <col min="32" max="32" width="14.58203125" style="71" customWidth="1"/>
    <col min="33" max="33" width="19.58203125" style="71" customWidth="1"/>
    <col min="34" max="34" width="18.58203125" style="71" customWidth="1"/>
    <col min="35" max="35" width="15.08203125" style="71" customWidth="1"/>
    <col min="36" max="36" width="19.25" style="71" customWidth="1"/>
    <col min="37" max="37" width="21.58203125" style="71" customWidth="1"/>
    <col min="38" max="38" width="19.75" style="71" customWidth="1"/>
    <col min="39" max="39" width="16.08203125" style="71" customWidth="1"/>
    <col min="40" max="40" width="16.33203125" style="71" customWidth="1"/>
    <col min="41" max="41" width="13" style="71" customWidth="1"/>
    <col min="42" max="42" width="19.83203125" style="71" customWidth="1"/>
    <col min="43" max="43" width="21" style="71" customWidth="1"/>
    <col min="44" max="44" width="17.08203125" style="71" customWidth="1"/>
    <col min="45" max="45" width="18.75" style="71" customWidth="1"/>
    <col min="46" max="46" width="11.58203125" style="71" customWidth="1"/>
    <col min="47" max="47" width="16.75" style="71" customWidth="1"/>
    <col min="48" max="48" width="10.5" style="71" customWidth="1"/>
    <col min="49" max="49" width="12.83203125" style="71" customWidth="1"/>
    <col min="50" max="50" width="10.33203125" style="71" customWidth="1"/>
    <col min="51" max="51" width="13.58203125" style="71" customWidth="1"/>
    <col min="52" max="52" width="14.33203125" style="71" customWidth="1"/>
    <col min="53" max="53" width="15.83203125" style="71" customWidth="1"/>
    <col min="54" max="54" width="12.75" style="71" customWidth="1"/>
    <col min="55" max="55" width="15.33203125" style="71" customWidth="1"/>
    <col min="56" max="56" width="17.08203125" style="71" customWidth="1"/>
    <col min="57" max="57" width="43.25" style="71" bestFit="1" customWidth="1"/>
    <col min="58" max="58" width="30.08203125" style="71" bestFit="1" customWidth="1"/>
    <col min="59" max="59" width="11.58203125" style="71" customWidth="1"/>
    <col min="60" max="60" width="29.25" style="71" bestFit="1" customWidth="1"/>
    <col min="61" max="61" width="27.83203125" style="71" bestFit="1" customWidth="1"/>
    <col min="62" max="62" width="30.75" style="71" bestFit="1" customWidth="1"/>
    <col min="63" max="63" width="21.5" style="71" customWidth="1"/>
    <col min="64" max="64" width="47.83203125" style="71" bestFit="1" customWidth="1"/>
    <col min="65" max="65" width="24" style="71" customWidth="1"/>
    <col min="66" max="66" width="20.25" style="71" customWidth="1"/>
    <col min="67" max="67" width="46.5" style="71" bestFit="1" customWidth="1"/>
    <col min="68" max="68" width="22.33203125" style="71" customWidth="1"/>
    <col min="69" max="69" width="14.5" style="71" customWidth="1"/>
    <col min="70" max="70" width="25.25" style="71" customWidth="1"/>
    <col min="71" max="71" width="24.33203125" style="71" bestFit="1" customWidth="1"/>
    <col min="72" max="72" width="27.08203125" style="71" bestFit="1" customWidth="1"/>
    <col min="73" max="73" width="19" style="71" customWidth="1"/>
    <col min="74" max="74" width="34.5" style="71" bestFit="1" customWidth="1"/>
    <col min="75" max="75" width="16.75" style="71" customWidth="1"/>
    <col min="76" max="76" width="22.33203125" style="71" bestFit="1" customWidth="1"/>
    <col min="77" max="77" width="26.33203125" style="71" bestFit="1" customWidth="1"/>
    <col min="78" max="78" width="14.5" style="71" customWidth="1"/>
    <col min="79" max="79" width="9.58203125" style="71" customWidth="1"/>
    <col min="80" max="80" width="11.75" style="71" customWidth="1"/>
    <col min="81" max="81" width="13" style="71" customWidth="1"/>
    <col min="82" max="82" width="19.33203125" style="71" customWidth="1"/>
    <col min="83" max="83" width="29.25" style="71" bestFit="1" customWidth="1"/>
    <col min="84" max="84" width="17.75" style="71" customWidth="1"/>
    <col min="85" max="85" width="17.83203125" style="71" customWidth="1"/>
    <col min="86" max="86" width="14.5" style="71" customWidth="1"/>
    <col min="87" max="87" width="15.75" style="71" customWidth="1"/>
    <col min="88" max="88" width="14.58203125" style="71" customWidth="1"/>
    <col min="89" max="89" width="22.58203125" style="71" customWidth="1"/>
    <col min="90" max="90" width="27.5" style="71" bestFit="1" customWidth="1"/>
    <col min="91" max="91" width="15.08203125" style="71" customWidth="1"/>
    <col min="92" max="92" width="19.25" style="71" customWidth="1"/>
    <col min="93" max="93" width="30.83203125" style="71" bestFit="1" customWidth="1"/>
    <col min="94" max="94" width="19.75" style="71" customWidth="1"/>
    <col min="95" max="95" width="16.08203125" style="71" customWidth="1"/>
    <col min="96" max="96" width="16.33203125" style="71" customWidth="1"/>
    <col min="97" max="97" width="13" style="71" customWidth="1"/>
    <col min="98" max="98" width="19.83203125" style="71" customWidth="1"/>
    <col min="99" max="99" width="21" style="71" customWidth="1"/>
    <col min="100" max="100" width="14.33203125" style="71" customWidth="1"/>
    <col min="101" max="101" width="20.58203125" style="71" customWidth="1"/>
    <col min="102" max="102" width="11.58203125" style="71" customWidth="1"/>
    <col min="103" max="103" width="24.5" style="71" bestFit="1" customWidth="1"/>
    <col min="104" max="104" width="10.5" style="71" customWidth="1"/>
    <col min="105" max="105" width="12.83203125" style="71" customWidth="1"/>
    <col min="106" max="106" width="10.33203125" style="71" customWidth="1"/>
    <col min="107" max="107" width="13.58203125" style="71" customWidth="1"/>
    <col min="108" max="108" width="14.33203125" style="71" customWidth="1"/>
    <col min="109" max="109" width="15.83203125" style="71" customWidth="1"/>
    <col min="110" max="110" width="12.75" style="71" customWidth="1"/>
    <col min="111" max="112" width="19.08203125" style="71" customWidth="1"/>
    <col min="113" max="113" width="43.25" style="71" bestFit="1" customWidth="1"/>
    <col min="114" max="114" width="30.08203125" style="71" bestFit="1" customWidth="1"/>
    <col min="115" max="115" width="11.58203125" style="71" customWidth="1"/>
    <col min="116" max="116" width="29.25" style="71" bestFit="1" customWidth="1"/>
    <col min="117" max="117" width="27.83203125" style="71" bestFit="1" customWidth="1"/>
    <col min="118" max="118" width="30.75" style="71" bestFit="1" customWidth="1"/>
    <col min="119" max="119" width="21.5" style="71" customWidth="1"/>
    <col min="120" max="120" width="47.83203125" style="71" bestFit="1" customWidth="1"/>
    <col min="121" max="121" width="24" style="71" customWidth="1"/>
    <col min="122" max="122" width="20.25" style="71" customWidth="1"/>
    <col min="123" max="123" width="46.5" style="71" bestFit="1" customWidth="1"/>
    <col min="124" max="124" width="22.33203125" style="71" customWidth="1"/>
    <col min="125" max="125" width="9.5" style="71" customWidth="1"/>
    <col min="126" max="126" width="25.25" style="71" customWidth="1"/>
    <col min="127" max="127" width="24.33203125" style="71" bestFit="1" customWidth="1"/>
    <col min="128" max="128" width="27.08203125" style="71" bestFit="1" customWidth="1"/>
    <col min="129" max="129" width="19" style="71" customWidth="1"/>
    <col min="130" max="130" width="34.5" style="71" bestFit="1" customWidth="1"/>
    <col min="131" max="131" width="16.75" style="71" customWidth="1"/>
    <col min="132" max="132" width="22.33203125" style="71" bestFit="1" customWidth="1"/>
    <col min="133" max="133" width="26.33203125" style="71" bestFit="1" customWidth="1"/>
    <col min="134" max="134" width="14.5" style="71" customWidth="1"/>
    <col min="135" max="135" width="9.58203125" style="71" customWidth="1"/>
    <col min="136" max="136" width="11.75" style="71" customWidth="1"/>
    <col min="137" max="137" width="13" style="71" customWidth="1"/>
    <col min="138" max="138" width="19.33203125" style="71" customWidth="1"/>
    <col min="139" max="139" width="29.25" style="71" bestFit="1" customWidth="1"/>
    <col min="140" max="140" width="17.75" style="71" customWidth="1"/>
    <col min="141" max="141" width="17.83203125" style="71" customWidth="1"/>
    <col min="142" max="142" width="14.5" style="71" customWidth="1"/>
    <col min="143" max="143" width="15.75" style="71" customWidth="1"/>
    <col min="144" max="144" width="14.58203125" style="71" customWidth="1"/>
    <col min="145" max="145" width="22.58203125" style="71" customWidth="1"/>
    <col min="146" max="146" width="27.5" style="71" bestFit="1" customWidth="1"/>
    <col min="147" max="147" width="15.08203125" style="71" customWidth="1"/>
    <col min="148" max="148" width="19.25" style="71" customWidth="1"/>
    <col min="149" max="149" width="30.83203125" style="71" bestFit="1" customWidth="1"/>
    <col min="150" max="150" width="19.75" style="71" customWidth="1"/>
    <col min="151" max="151" width="16.08203125" style="71" customWidth="1"/>
    <col min="152" max="152" width="16.33203125" style="71" customWidth="1"/>
    <col min="153" max="153" width="13" style="71" customWidth="1"/>
    <col min="154" max="154" width="19.83203125" style="71" customWidth="1"/>
    <col min="155" max="155" width="21" style="71" customWidth="1"/>
    <col min="156" max="156" width="14.33203125" style="71" customWidth="1"/>
    <col min="157" max="157" width="20.58203125" style="71" customWidth="1"/>
    <col min="158" max="158" width="11.58203125" style="71" customWidth="1"/>
    <col min="159" max="159" width="24.5" style="71" bestFit="1" customWidth="1"/>
    <col min="160" max="160" width="10.5" style="71" customWidth="1"/>
    <col min="161" max="161" width="12.83203125" style="71" customWidth="1"/>
    <col min="162" max="162" width="10.33203125" style="71" customWidth="1"/>
    <col min="163" max="163" width="13.58203125" style="71" customWidth="1"/>
    <col min="164" max="164" width="14.33203125" style="71" customWidth="1"/>
    <col min="165" max="165" width="15.83203125" style="71" customWidth="1"/>
    <col min="166" max="166" width="12.75" style="71" customWidth="1"/>
    <col min="167" max="167" width="19.08203125" style="71" customWidth="1"/>
    <col min="168" max="210" width="8.58203125" style="71"/>
  </cols>
  <sheetData>
    <row r="1" spans="1:210" ht="22.5" x14ac:dyDescent="0.45">
      <c r="A1" s="405" t="s">
        <v>333</v>
      </c>
    </row>
    <row r="2" spans="1:210" x14ac:dyDescent="0.35">
      <c r="A2" s="72" t="s">
        <v>334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3"/>
      <c r="BE2" s="74" t="s">
        <v>335</v>
      </c>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5" t="s">
        <v>336</v>
      </c>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row>
    <row r="3" spans="1:210" x14ac:dyDescent="0.35">
      <c r="A3" s="77"/>
      <c r="B3" s="72"/>
      <c r="C3" s="72"/>
      <c r="D3" s="78" t="s">
        <v>337</v>
      </c>
      <c r="E3" s="78" t="s">
        <v>337</v>
      </c>
      <c r="F3" s="78" t="s">
        <v>337</v>
      </c>
      <c r="G3" s="79" t="s">
        <v>338</v>
      </c>
      <c r="H3" s="79" t="s">
        <v>338</v>
      </c>
      <c r="I3" s="79" t="s">
        <v>338</v>
      </c>
      <c r="J3" s="78" t="s">
        <v>337</v>
      </c>
      <c r="K3" s="78" t="s">
        <v>337</v>
      </c>
      <c r="L3" s="78" t="s">
        <v>337</v>
      </c>
      <c r="M3" s="79" t="s">
        <v>339</v>
      </c>
      <c r="N3" s="78" t="s">
        <v>337</v>
      </c>
      <c r="O3" s="78" t="s">
        <v>337</v>
      </c>
      <c r="P3" s="79" t="s">
        <v>340</v>
      </c>
      <c r="Q3" s="79" t="s">
        <v>340</v>
      </c>
      <c r="R3" s="79" t="s">
        <v>340</v>
      </c>
      <c r="S3" s="79" t="s">
        <v>340</v>
      </c>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9" t="s">
        <v>338</v>
      </c>
      <c r="BL3" s="79" t="s">
        <v>338</v>
      </c>
      <c r="BM3" s="79" t="s">
        <v>338</v>
      </c>
      <c r="BN3" s="72"/>
      <c r="BO3" s="72"/>
      <c r="BP3" s="72"/>
      <c r="BQ3" s="79" t="s">
        <v>338</v>
      </c>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row>
    <row r="4" spans="1:210" s="308" customFormat="1" ht="66.650000000000006" customHeight="1" x14ac:dyDescent="0.35">
      <c r="A4" s="81" t="s">
        <v>341</v>
      </c>
      <c r="B4" s="81" t="s">
        <v>342</v>
      </c>
      <c r="C4" s="81" t="s">
        <v>343</v>
      </c>
      <c r="D4" s="81" t="s">
        <v>344</v>
      </c>
      <c r="E4" s="81" t="s">
        <v>345</v>
      </c>
      <c r="F4" s="81" t="s">
        <v>346</v>
      </c>
      <c r="G4" s="81" t="s">
        <v>347</v>
      </c>
      <c r="H4" s="81" t="s">
        <v>348</v>
      </c>
      <c r="I4" s="81" t="s">
        <v>349</v>
      </c>
      <c r="J4" s="81" t="s">
        <v>350</v>
      </c>
      <c r="K4" s="81" t="s">
        <v>351</v>
      </c>
      <c r="L4" s="81" t="s">
        <v>352</v>
      </c>
      <c r="M4" s="81" t="s">
        <v>353</v>
      </c>
      <c r="N4" s="81" t="s">
        <v>354</v>
      </c>
      <c r="O4" s="81" t="s">
        <v>355</v>
      </c>
      <c r="P4" s="81" t="s">
        <v>356</v>
      </c>
      <c r="Q4" s="81" t="s">
        <v>357</v>
      </c>
      <c r="R4" s="81" t="s">
        <v>358</v>
      </c>
      <c r="S4" s="81" t="s">
        <v>359</v>
      </c>
      <c r="T4" s="81" t="s">
        <v>360</v>
      </c>
      <c r="U4" s="81" t="s">
        <v>361</v>
      </c>
      <c r="V4" s="81" t="s">
        <v>362</v>
      </c>
      <c r="W4" s="81" t="s">
        <v>363</v>
      </c>
      <c r="X4" s="81" t="s">
        <v>364</v>
      </c>
      <c r="Y4" s="81" t="s">
        <v>365</v>
      </c>
      <c r="Z4" s="81" t="s">
        <v>366</v>
      </c>
      <c r="AA4" s="81" t="s">
        <v>367</v>
      </c>
      <c r="AB4" s="81" t="s">
        <v>368</v>
      </c>
      <c r="AC4" s="81" t="s">
        <v>369</v>
      </c>
      <c r="AD4" s="81" t="s">
        <v>370</v>
      </c>
      <c r="AE4" s="81" t="s">
        <v>371</v>
      </c>
      <c r="AF4" s="81" t="s">
        <v>372</v>
      </c>
      <c r="AG4" s="81" t="s">
        <v>373</v>
      </c>
      <c r="AH4" s="81" t="s">
        <v>374</v>
      </c>
      <c r="AI4" s="81" t="s">
        <v>375</v>
      </c>
      <c r="AJ4" s="81" t="s">
        <v>376</v>
      </c>
      <c r="AK4" s="81" t="s">
        <v>377</v>
      </c>
      <c r="AL4" s="81" t="s">
        <v>378</v>
      </c>
      <c r="AM4" s="81" t="s">
        <v>379</v>
      </c>
      <c r="AN4" s="81" t="s">
        <v>380</v>
      </c>
      <c r="AO4" s="81" t="s">
        <v>381</v>
      </c>
      <c r="AP4" s="81" t="s">
        <v>382</v>
      </c>
      <c r="AQ4" s="81" t="s">
        <v>383</v>
      </c>
      <c r="AR4" s="81" t="s">
        <v>384</v>
      </c>
      <c r="AS4" s="81" t="s">
        <v>385</v>
      </c>
      <c r="AT4" s="81" t="s">
        <v>386</v>
      </c>
      <c r="AU4" s="81" t="s">
        <v>387</v>
      </c>
      <c r="AV4" s="81" t="s">
        <v>388</v>
      </c>
      <c r="AW4" s="81" t="s">
        <v>389</v>
      </c>
      <c r="AX4" s="81" t="s">
        <v>390</v>
      </c>
      <c r="AY4" s="81" t="s">
        <v>391</v>
      </c>
      <c r="AZ4" s="81" t="s">
        <v>392</v>
      </c>
      <c r="BA4" s="81" t="s">
        <v>393</v>
      </c>
      <c r="BB4" s="81" t="s">
        <v>394</v>
      </c>
      <c r="BC4" s="81" t="s">
        <v>395</v>
      </c>
      <c r="BD4" s="307"/>
      <c r="BE4" s="81" t="s">
        <v>396</v>
      </c>
      <c r="BF4" s="81" t="s">
        <v>342</v>
      </c>
      <c r="BG4" s="81" t="s">
        <v>343</v>
      </c>
      <c r="BH4" s="81" t="s">
        <v>344</v>
      </c>
      <c r="BI4" s="81" t="s">
        <v>345</v>
      </c>
      <c r="BJ4" s="81" t="s">
        <v>346</v>
      </c>
      <c r="BK4" s="81" t="s">
        <v>347</v>
      </c>
      <c r="BL4" s="81" t="s">
        <v>348</v>
      </c>
      <c r="BM4" s="81" t="s">
        <v>349</v>
      </c>
      <c r="BN4" s="81" t="s">
        <v>350</v>
      </c>
      <c r="BO4" s="81" t="s">
        <v>351</v>
      </c>
      <c r="BP4" s="81" t="s">
        <v>352</v>
      </c>
      <c r="BQ4" s="81" t="s">
        <v>353</v>
      </c>
      <c r="BR4" s="81" t="s">
        <v>354</v>
      </c>
      <c r="BS4" s="81" t="s">
        <v>355</v>
      </c>
      <c r="BT4" s="81" t="s">
        <v>356</v>
      </c>
      <c r="BU4" s="81" t="s">
        <v>357</v>
      </c>
      <c r="BV4" s="81" t="s">
        <v>358</v>
      </c>
      <c r="BW4" s="81" t="s">
        <v>359</v>
      </c>
      <c r="BX4" s="81" t="s">
        <v>360</v>
      </c>
      <c r="BY4" s="81" t="s">
        <v>361</v>
      </c>
      <c r="BZ4" s="81" t="s">
        <v>362</v>
      </c>
      <c r="CA4" s="81" t="s">
        <v>363</v>
      </c>
      <c r="CB4" s="81" t="s">
        <v>364</v>
      </c>
      <c r="CC4" s="81" t="s">
        <v>365</v>
      </c>
      <c r="CD4" s="81" t="s">
        <v>366</v>
      </c>
      <c r="CE4" s="81" t="s">
        <v>367</v>
      </c>
      <c r="CF4" s="81" t="s">
        <v>368</v>
      </c>
      <c r="CG4" s="81" t="s">
        <v>369</v>
      </c>
      <c r="CH4" s="81" t="s">
        <v>370</v>
      </c>
      <c r="CI4" s="81" t="s">
        <v>371</v>
      </c>
      <c r="CJ4" s="81" t="s">
        <v>372</v>
      </c>
      <c r="CK4" s="81" t="s">
        <v>373</v>
      </c>
      <c r="CL4" s="81" t="s">
        <v>374</v>
      </c>
      <c r="CM4" s="81" t="s">
        <v>375</v>
      </c>
      <c r="CN4" s="81" t="s">
        <v>376</v>
      </c>
      <c r="CO4" s="81" t="s">
        <v>377</v>
      </c>
      <c r="CP4" s="81" t="s">
        <v>378</v>
      </c>
      <c r="CQ4" s="81" t="s">
        <v>379</v>
      </c>
      <c r="CR4" s="81" t="s">
        <v>380</v>
      </c>
      <c r="CS4" s="81" t="s">
        <v>381</v>
      </c>
      <c r="CT4" s="81" t="s">
        <v>382</v>
      </c>
      <c r="CU4" s="81" t="s">
        <v>383</v>
      </c>
      <c r="CV4" s="81" t="s">
        <v>384</v>
      </c>
      <c r="CW4" s="81" t="s">
        <v>385</v>
      </c>
      <c r="CX4" s="81" t="s">
        <v>386</v>
      </c>
      <c r="CY4" s="81" t="s">
        <v>387</v>
      </c>
      <c r="CZ4" s="81" t="s">
        <v>388</v>
      </c>
      <c r="DA4" s="81" t="s">
        <v>389</v>
      </c>
      <c r="DB4" s="81" t="s">
        <v>390</v>
      </c>
      <c r="DC4" s="81" t="s">
        <v>391</v>
      </c>
      <c r="DD4" s="81" t="s">
        <v>392</v>
      </c>
      <c r="DE4" s="81" t="s">
        <v>393</v>
      </c>
      <c r="DF4" s="81" t="s">
        <v>394</v>
      </c>
      <c r="DG4" s="81" t="s">
        <v>395</v>
      </c>
      <c r="DH4" s="81"/>
      <c r="DI4" s="82" t="s">
        <v>397</v>
      </c>
      <c r="DJ4" s="83" t="s">
        <v>342</v>
      </c>
      <c r="DK4" s="83" t="s">
        <v>343</v>
      </c>
      <c r="DL4" s="83" t="s">
        <v>344</v>
      </c>
      <c r="DM4" s="83" t="s">
        <v>345</v>
      </c>
      <c r="DN4" s="83" t="s">
        <v>346</v>
      </c>
      <c r="DO4" s="83" t="s">
        <v>347</v>
      </c>
      <c r="DP4" s="83" t="s">
        <v>348</v>
      </c>
      <c r="DQ4" s="83" t="s">
        <v>349</v>
      </c>
      <c r="DR4" s="83" t="s">
        <v>350</v>
      </c>
      <c r="DS4" s="83" t="s">
        <v>351</v>
      </c>
      <c r="DT4" s="83" t="s">
        <v>352</v>
      </c>
      <c r="DU4" s="83" t="s">
        <v>353</v>
      </c>
      <c r="DV4" s="83" t="s">
        <v>354</v>
      </c>
      <c r="DW4" s="83" t="s">
        <v>355</v>
      </c>
      <c r="DX4" s="83" t="s">
        <v>356</v>
      </c>
      <c r="DY4" s="83" t="s">
        <v>357</v>
      </c>
      <c r="DZ4" s="83" t="s">
        <v>358</v>
      </c>
      <c r="EA4" s="83" t="s">
        <v>359</v>
      </c>
      <c r="EB4" s="83" t="s">
        <v>360</v>
      </c>
      <c r="EC4" s="83" t="s">
        <v>361</v>
      </c>
      <c r="ED4" s="83" t="s">
        <v>362</v>
      </c>
      <c r="EE4" s="83" t="s">
        <v>363</v>
      </c>
      <c r="EF4" s="83" t="s">
        <v>364</v>
      </c>
      <c r="EG4" s="83" t="s">
        <v>365</v>
      </c>
      <c r="EH4" s="83" t="s">
        <v>366</v>
      </c>
      <c r="EI4" s="83" t="s">
        <v>367</v>
      </c>
      <c r="EJ4" s="83" t="s">
        <v>368</v>
      </c>
      <c r="EK4" s="83" t="s">
        <v>369</v>
      </c>
      <c r="EL4" s="83" t="s">
        <v>370</v>
      </c>
      <c r="EM4" s="83" t="s">
        <v>371</v>
      </c>
      <c r="EN4" s="83" t="s">
        <v>372</v>
      </c>
      <c r="EO4" s="83" t="s">
        <v>373</v>
      </c>
      <c r="EP4" s="83" t="s">
        <v>374</v>
      </c>
      <c r="EQ4" s="83" t="s">
        <v>375</v>
      </c>
      <c r="ER4" s="83" t="s">
        <v>376</v>
      </c>
      <c r="ES4" s="83" t="s">
        <v>377</v>
      </c>
      <c r="ET4" s="83" t="s">
        <v>378</v>
      </c>
      <c r="EU4" s="83" t="s">
        <v>379</v>
      </c>
      <c r="EV4" s="83" t="s">
        <v>380</v>
      </c>
      <c r="EW4" s="83" t="s">
        <v>381</v>
      </c>
      <c r="EX4" s="83" t="s">
        <v>382</v>
      </c>
      <c r="EY4" s="83" t="s">
        <v>383</v>
      </c>
      <c r="EZ4" s="83" t="s">
        <v>384</v>
      </c>
      <c r="FA4" s="83" t="s">
        <v>385</v>
      </c>
      <c r="FB4" s="83" t="s">
        <v>386</v>
      </c>
      <c r="FC4" s="83" t="s">
        <v>387</v>
      </c>
      <c r="FD4" s="83" t="s">
        <v>388</v>
      </c>
      <c r="FE4" s="83" t="s">
        <v>389</v>
      </c>
      <c r="FF4" s="83" t="s">
        <v>390</v>
      </c>
      <c r="FG4" s="83" t="s">
        <v>391</v>
      </c>
      <c r="FH4" s="83" t="s">
        <v>392</v>
      </c>
      <c r="FI4" s="83" t="s">
        <v>393</v>
      </c>
      <c r="FJ4" s="83" t="s">
        <v>394</v>
      </c>
      <c r="FK4" s="84" t="s">
        <v>395</v>
      </c>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row>
    <row r="5" spans="1:210" x14ac:dyDescent="0.35">
      <c r="A5" s="73" t="s">
        <v>398</v>
      </c>
      <c r="B5" s="85">
        <f t="shared" ref="B5:Q7" si="0">BF5+DJ5</f>
        <v>8407544</v>
      </c>
      <c r="C5" s="85">
        <f t="shared" si="0"/>
        <v>184199</v>
      </c>
      <c r="D5" s="85">
        <f t="shared" si="0"/>
        <v>116211</v>
      </c>
      <c r="E5" s="85">
        <f t="shared" si="0"/>
        <v>135137</v>
      </c>
      <c r="F5" s="85">
        <f t="shared" si="0"/>
        <v>184150</v>
      </c>
      <c r="G5" s="85">
        <f t="shared" si="0"/>
        <v>174409</v>
      </c>
      <c r="H5" s="85">
        <f t="shared" si="0"/>
        <v>731904</v>
      </c>
      <c r="I5" s="85">
        <f t="shared" si="0"/>
        <v>124691</v>
      </c>
      <c r="J5" s="85">
        <f t="shared" si="0"/>
        <v>61803</v>
      </c>
      <c r="K5" s="85">
        <f t="shared" si="0"/>
        <v>260373</v>
      </c>
      <c r="L5" s="85">
        <f t="shared" si="0"/>
        <v>167603</v>
      </c>
      <c r="M5" s="85">
        <f t="shared" si="0"/>
        <v>756987</v>
      </c>
      <c r="N5" s="85">
        <f t="shared" si="0"/>
        <v>80986</v>
      </c>
      <c r="O5" s="85">
        <f t="shared" si="0"/>
        <v>61453</v>
      </c>
      <c r="P5" s="85">
        <f t="shared" si="0"/>
        <v>970899</v>
      </c>
      <c r="Q5" s="85">
        <f t="shared" si="0"/>
        <v>307531</v>
      </c>
      <c r="R5" s="85">
        <f t="shared" ref="R5:AG7" si="1">BV5+DZ5</f>
        <v>446787</v>
      </c>
      <c r="S5" s="85">
        <f t="shared" si="1"/>
        <v>3533117</v>
      </c>
      <c r="T5" s="85">
        <f t="shared" si="1"/>
        <v>56424</v>
      </c>
      <c r="U5" s="85">
        <f t="shared" si="1"/>
        <v>237079</v>
      </c>
      <c r="V5" s="85">
        <f t="shared" si="1"/>
        <v>1370270</v>
      </c>
      <c r="W5" s="85">
        <f t="shared" si="1"/>
        <v>175534</v>
      </c>
      <c r="X5" s="85">
        <f t="shared" si="1"/>
        <v>2477171</v>
      </c>
      <c r="Y5" s="85">
        <f t="shared" si="1"/>
        <v>386933</v>
      </c>
      <c r="Z5" s="85">
        <f t="shared" si="1"/>
        <v>659818</v>
      </c>
      <c r="AA5" s="85">
        <f t="shared" si="1"/>
        <v>91479</v>
      </c>
      <c r="AB5" s="85">
        <f t="shared" si="1"/>
        <v>47302</v>
      </c>
      <c r="AC5" s="85">
        <f t="shared" si="1"/>
        <v>6696</v>
      </c>
      <c r="AD5" s="85">
        <f t="shared" si="1"/>
        <v>132880</v>
      </c>
      <c r="AE5" s="85">
        <f t="shared" si="1"/>
        <v>131244</v>
      </c>
      <c r="AF5" s="85">
        <f t="shared" si="1"/>
        <v>102189</v>
      </c>
      <c r="AG5" s="85">
        <f t="shared" si="1"/>
        <v>45401</v>
      </c>
      <c r="AH5" s="85">
        <f t="shared" ref="AH5:AW7" si="2">CL5+EP5</f>
        <v>18996</v>
      </c>
      <c r="AI5" s="85">
        <f t="shared" si="2"/>
        <v>34687</v>
      </c>
      <c r="AJ5" s="85">
        <f t="shared" si="2"/>
        <v>30388</v>
      </c>
      <c r="AK5" s="85">
        <f t="shared" si="2"/>
        <v>5710988</v>
      </c>
      <c r="AL5" s="85">
        <f t="shared" si="2"/>
        <v>154746</v>
      </c>
      <c r="AM5" s="85">
        <f t="shared" si="2"/>
        <v>50800</v>
      </c>
      <c r="AN5" s="85">
        <f t="shared" si="2"/>
        <v>35100</v>
      </c>
      <c r="AO5" s="85">
        <f t="shared" si="2"/>
        <v>102994</v>
      </c>
      <c r="AP5" s="85">
        <f t="shared" si="2"/>
        <v>72175</v>
      </c>
      <c r="AQ5" s="85">
        <f t="shared" si="2"/>
        <v>249886</v>
      </c>
      <c r="AR5" s="85">
        <f t="shared" si="2"/>
        <v>90178</v>
      </c>
      <c r="AS5" s="85">
        <f t="shared" si="2"/>
        <v>248847</v>
      </c>
      <c r="AT5" s="85">
        <f t="shared" si="2"/>
        <v>1236075</v>
      </c>
      <c r="AU5" s="85">
        <f t="shared" si="2"/>
        <v>111886</v>
      </c>
      <c r="AV5" s="85">
        <f t="shared" si="2"/>
        <v>91333</v>
      </c>
      <c r="AW5" s="85">
        <f t="shared" si="2"/>
        <v>12383</v>
      </c>
      <c r="AX5" s="85">
        <f t="shared" ref="AP5:BC7" si="3">DB5+FF5</f>
        <v>92175</v>
      </c>
      <c r="AY5" s="85">
        <f t="shared" si="3"/>
        <v>1054</v>
      </c>
      <c r="AZ5" s="85">
        <f t="shared" si="3"/>
        <v>1176</v>
      </c>
      <c r="BA5" s="85">
        <f t="shared" si="3"/>
        <v>8707</v>
      </c>
      <c r="BB5" s="85">
        <f t="shared" si="3"/>
        <v>51125</v>
      </c>
      <c r="BC5" s="85">
        <f t="shared" si="3"/>
        <v>16913371</v>
      </c>
      <c r="BD5" s="72"/>
      <c r="BE5" s="73" t="s">
        <v>398</v>
      </c>
      <c r="BF5" s="86">
        <v>3403004</v>
      </c>
      <c r="BG5" s="86">
        <v>157084</v>
      </c>
      <c r="BH5" s="86">
        <v>85846</v>
      </c>
      <c r="BI5" s="86">
        <v>100181</v>
      </c>
      <c r="BJ5" s="86">
        <v>138073</v>
      </c>
      <c r="BK5" s="86">
        <v>146410</v>
      </c>
      <c r="BL5" s="86">
        <v>489320</v>
      </c>
      <c r="BM5" s="86">
        <v>81340</v>
      </c>
      <c r="BN5" s="86">
        <v>2756</v>
      </c>
      <c r="BO5" s="86">
        <v>103611</v>
      </c>
      <c r="BP5" s="86">
        <v>83235</v>
      </c>
      <c r="BQ5" s="86">
        <v>513287</v>
      </c>
      <c r="BR5" s="86">
        <v>67906</v>
      </c>
      <c r="BS5" s="86">
        <v>44398</v>
      </c>
      <c r="BT5" s="86">
        <v>637900</v>
      </c>
      <c r="BU5" s="86">
        <v>206392</v>
      </c>
      <c r="BV5" s="86">
        <v>299379</v>
      </c>
      <c r="BW5" s="86">
        <v>200172</v>
      </c>
      <c r="BX5" s="86">
        <v>44045</v>
      </c>
      <c r="BY5" s="86">
        <v>158753</v>
      </c>
      <c r="BZ5" s="86">
        <v>1370270</v>
      </c>
      <c r="CA5" s="86">
        <v>175429</v>
      </c>
      <c r="CB5" s="86">
        <v>2470823</v>
      </c>
      <c r="CC5" s="86">
        <v>367959</v>
      </c>
      <c r="CD5" s="86">
        <v>176470</v>
      </c>
      <c r="CE5" s="86">
        <v>85141</v>
      </c>
      <c r="CF5" s="86">
        <v>44589</v>
      </c>
      <c r="CG5" s="86">
        <v>4255</v>
      </c>
      <c r="CH5" s="86">
        <v>132880</v>
      </c>
      <c r="CI5" s="86">
        <v>129099</v>
      </c>
      <c r="CJ5" s="86">
        <v>99105</v>
      </c>
      <c r="CK5" s="86">
        <v>45401</v>
      </c>
      <c r="CL5" s="86">
        <v>17165</v>
      </c>
      <c r="CM5" s="86">
        <v>34687</v>
      </c>
      <c r="CN5" s="86">
        <v>29646</v>
      </c>
      <c r="CO5" s="86">
        <v>5182919</v>
      </c>
      <c r="CP5" s="86">
        <v>148484</v>
      </c>
      <c r="CQ5" s="86">
        <v>50655</v>
      </c>
      <c r="CR5" s="86">
        <v>34454</v>
      </c>
      <c r="CS5" s="86">
        <v>102994</v>
      </c>
      <c r="CT5" s="86">
        <v>72175</v>
      </c>
      <c r="CU5" s="86">
        <v>220064</v>
      </c>
      <c r="CV5" s="86">
        <v>89647</v>
      </c>
      <c r="CW5" s="86">
        <v>226082</v>
      </c>
      <c r="CX5" s="86">
        <v>773281</v>
      </c>
      <c r="CY5" s="86">
        <v>106189</v>
      </c>
      <c r="CZ5" s="86">
        <v>69230</v>
      </c>
      <c r="DA5" s="86">
        <v>4326</v>
      </c>
      <c r="DB5" s="86">
        <v>72949</v>
      </c>
      <c r="DC5" s="86">
        <v>1044</v>
      </c>
      <c r="DD5" s="86">
        <v>1176</v>
      </c>
      <c r="DE5" s="86">
        <v>8213</v>
      </c>
      <c r="DF5" s="86">
        <v>46405</v>
      </c>
      <c r="DG5" s="86">
        <v>10770375</v>
      </c>
      <c r="DH5" s="86"/>
      <c r="DI5" s="87" t="s">
        <v>398</v>
      </c>
      <c r="DJ5" s="88">
        <v>5004540</v>
      </c>
      <c r="DK5" s="88">
        <v>27115</v>
      </c>
      <c r="DL5" s="88">
        <v>30365</v>
      </c>
      <c r="DM5" s="88">
        <v>34956</v>
      </c>
      <c r="DN5" s="88">
        <v>46077</v>
      </c>
      <c r="DO5" s="88">
        <v>27999</v>
      </c>
      <c r="DP5" s="88">
        <v>242584</v>
      </c>
      <c r="DQ5" s="88">
        <v>43351</v>
      </c>
      <c r="DR5" s="88">
        <v>59047</v>
      </c>
      <c r="DS5" s="88">
        <v>156762</v>
      </c>
      <c r="DT5" s="88">
        <v>84368</v>
      </c>
      <c r="DU5" s="88">
        <v>243700</v>
      </c>
      <c r="DV5" s="88">
        <v>13080</v>
      </c>
      <c r="DW5" s="88">
        <v>17055</v>
      </c>
      <c r="DX5" s="88">
        <v>332999</v>
      </c>
      <c r="DY5" s="88">
        <v>101139</v>
      </c>
      <c r="DZ5" s="88">
        <v>147408</v>
      </c>
      <c r="EA5" s="88">
        <v>3332945</v>
      </c>
      <c r="EB5" s="88">
        <v>12379</v>
      </c>
      <c r="EC5" s="88">
        <v>78326</v>
      </c>
      <c r="ED5" s="88">
        <v>0</v>
      </c>
      <c r="EE5" s="88">
        <v>105</v>
      </c>
      <c r="EF5" s="88">
        <v>6348</v>
      </c>
      <c r="EG5" s="88">
        <v>18974</v>
      </c>
      <c r="EH5" s="88">
        <v>483348</v>
      </c>
      <c r="EI5" s="88">
        <v>6338</v>
      </c>
      <c r="EJ5" s="88">
        <v>2713</v>
      </c>
      <c r="EK5" s="88">
        <v>2441</v>
      </c>
      <c r="EL5" s="88">
        <v>0</v>
      </c>
      <c r="EM5" s="88">
        <v>2145</v>
      </c>
      <c r="EN5" s="88">
        <v>3084</v>
      </c>
      <c r="EO5" s="88">
        <v>0</v>
      </c>
      <c r="EP5" s="88">
        <v>1831</v>
      </c>
      <c r="EQ5" s="88">
        <v>0</v>
      </c>
      <c r="ER5" s="88">
        <v>742</v>
      </c>
      <c r="ES5" s="88">
        <v>528069</v>
      </c>
      <c r="ET5" s="88">
        <v>6262</v>
      </c>
      <c r="EU5" s="88">
        <v>145</v>
      </c>
      <c r="EV5" s="88">
        <v>646</v>
      </c>
      <c r="EW5" s="88">
        <v>0</v>
      </c>
      <c r="EX5" s="88">
        <v>0</v>
      </c>
      <c r="EY5" s="88">
        <v>29822</v>
      </c>
      <c r="EZ5" s="88">
        <v>531</v>
      </c>
      <c r="FA5" s="88">
        <v>22765</v>
      </c>
      <c r="FB5" s="88">
        <v>462794</v>
      </c>
      <c r="FC5" s="88">
        <v>5697</v>
      </c>
      <c r="FD5" s="88">
        <v>22103</v>
      </c>
      <c r="FE5" s="88">
        <v>8057</v>
      </c>
      <c r="FF5" s="88">
        <v>19226</v>
      </c>
      <c r="FG5" s="88">
        <v>10</v>
      </c>
      <c r="FH5" s="88">
        <v>0</v>
      </c>
      <c r="FI5" s="88">
        <v>494</v>
      </c>
      <c r="FJ5" s="88">
        <v>4720</v>
      </c>
      <c r="FK5" s="88">
        <v>6142996</v>
      </c>
    </row>
    <row r="6" spans="1:210" x14ac:dyDescent="0.35">
      <c r="A6" s="73" t="s">
        <v>399</v>
      </c>
      <c r="B6" s="85">
        <f t="shared" si="0"/>
        <v>1847112</v>
      </c>
      <c r="C6" s="85">
        <f t="shared" si="0"/>
        <v>50898</v>
      </c>
      <c r="D6" s="85">
        <f t="shared" si="0"/>
        <v>43440</v>
      </c>
      <c r="E6" s="85">
        <f t="shared" si="0"/>
        <v>29147</v>
      </c>
      <c r="F6" s="85">
        <f t="shared" si="0"/>
        <v>37798</v>
      </c>
      <c r="G6" s="85">
        <f t="shared" si="0"/>
        <v>42517</v>
      </c>
      <c r="H6" s="85">
        <f t="shared" si="0"/>
        <v>150948</v>
      </c>
      <c r="I6" s="85">
        <f t="shared" si="0"/>
        <v>39746</v>
      </c>
      <c r="J6" s="85">
        <f t="shared" si="0"/>
        <v>14078</v>
      </c>
      <c r="K6" s="85">
        <f t="shared" si="0"/>
        <v>52156</v>
      </c>
      <c r="L6" s="85">
        <f t="shared" si="0"/>
        <v>51217</v>
      </c>
      <c r="M6" s="85">
        <f t="shared" si="0"/>
        <v>158644</v>
      </c>
      <c r="N6" s="85">
        <f t="shared" si="0"/>
        <v>16733</v>
      </c>
      <c r="O6" s="85">
        <f t="shared" si="0"/>
        <v>13097</v>
      </c>
      <c r="P6" s="85">
        <f t="shared" si="0"/>
        <v>221032</v>
      </c>
      <c r="Q6" s="85">
        <f t="shared" si="0"/>
        <v>63330</v>
      </c>
      <c r="R6" s="85">
        <f t="shared" si="1"/>
        <v>102967</v>
      </c>
      <c r="S6" s="85">
        <f t="shared" si="1"/>
        <v>727144</v>
      </c>
      <c r="T6" s="85">
        <f t="shared" si="1"/>
        <v>14971</v>
      </c>
      <c r="U6" s="85">
        <f t="shared" si="1"/>
        <v>68147</v>
      </c>
      <c r="V6" s="85">
        <f t="shared" si="1"/>
        <v>303450</v>
      </c>
      <c r="W6" s="85">
        <f t="shared" si="1"/>
        <v>35034</v>
      </c>
      <c r="X6" s="85">
        <f t="shared" si="1"/>
        <v>465117</v>
      </c>
      <c r="Y6" s="85">
        <f t="shared" si="1"/>
        <v>69665</v>
      </c>
      <c r="Z6" s="85">
        <f t="shared" si="1"/>
        <v>137400</v>
      </c>
      <c r="AA6" s="85">
        <f t="shared" si="1"/>
        <v>20132</v>
      </c>
      <c r="AB6" s="85">
        <f t="shared" si="1"/>
        <v>9567</v>
      </c>
      <c r="AC6" s="85">
        <f t="shared" si="1"/>
        <v>2344</v>
      </c>
      <c r="AD6" s="85">
        <f t="shared" si="1"/>
        <v>30740</v>
      </c>
      <c r="AE6" s="85">
        <f t="shared" si="1"/>
        <v>29382</v>
      </c>
      <c r="AF6" s="85">
        <f t="shared" si="1"/>
        <v>20835</v>
      </c>
      <c r="AG6" s="85">
        <f t="shared" si="1"/>
        <v>9482</v>
      </c>
      <c r="AH6" s="85">
        <f t="shared" si="2"/>
        <v>4185</v>
      </c>
      <c r="AI6" s="85">
        <f t="shared" si="2"/>
        <v>7103</v>
      </c>
      <c r="AJ6" s="85">
        <f t="shared" si="2"/>
        <v>6797</v>
      </c>
      <c r="AK6" s="85">
        <f t="shared" si="2"/>
        <v>1151233</v>
      </c>
      <c r="AL6" s="85">
        <f t="shared" si="2"/>
        <v>38487</v>
      </c>
      <c r="AM6" s="85">
        <f t="shared" si="2"/>
        <v>11654</v>
      </c>
      <c r="AN6" s="85">
        <f t="shared" si="2"/>
        <v>7144</v>
      </c>
      <c r="AO6" s="85">
        <f t="shared" si="2"/>
        <v>26788</v>
      </c>
      <c r="AP6" s="85">
        <f t="shared" si="3"/>
        <v>15886</v>
      </c>
      <c r="AQ6" s="85">
        <f t="shared" si="3"/>
        <v>53845</v>
      </c>
      <c r="AR6" s="85">
        <f t="shared" si="3"/>
        <v>20809</v>
      </c>
      <c r="AS6" s="85">
        <f t="shared" si="3"/>
        <v>64385</v>
      </c>
      <c r="AT6" s="85">
        <f t="shared" si="3"/>
        <v>281322</v>
      </c>
      <c r="AU6" s="85">
        <f t="shared" si="3"/>
        <v>22769</v>
      </c>
      <c r="AV6" s="85">
        <f t="shared" si="3"/>
        <v>20730</v>
      </c>
      <c r="AW6" s="85">
        <f t="shared" si="3"/>
        <v>2736</v>
      </c>
      <c r="AX6" s="85">
        <f t="shared" si="3"/>
        <v>21528</v>
      </c>
      <c r="AY6" s="85">
        <f t="shared" si="3"/>
        <v>1168</v>
      </c>
      <c r="AZ6" s="85">
        <f t="shared" si="3"/>
        <v>374</v>
      </c>
      <c r="BA6" s="85">
        <f t="shared" si="3"/>
        <v>2031</v>
      </c>
      <c r="BB6" s="85">
        <f t="shared" si="3"/>
        <v>14284</v>
      </c>
      <c r="BC6" s="85">
        <f t="shared" si="3"/>
        <v>3655183</v>
      </c>
      <c r="BD6" s="72"/>
      <c r="BE6" s="73" t="s">
        <v>399</v>
      </c>
      <c r="BF6" s="86">
        <v>868349</v>
      </c>
      <c r="BG6" s="86">
        <v>45105</v>
      </c>
      <c r="BH6" s="86">
        <v>33380</v>
      </c>
      <c r="BI6" s="86">
        <v>22401</v>
      </c>
      <c r="BJ6" s="86">
        <v>28709</v>
      </c>
      <c r="BK6" s="86">
        <v>36735</v>
      </c>
      <c r="BL6" s="86">
        <v>106688</v>
      </c>
      <c r="BM6" s="86">
        <v>27741</v>
      </c>
      <c r="BN6" s="86">
        <v>2312</v>
      </c>
      <c r="BO6" s="86">
        <v>22402</v>
      </c>
      <c r="BP6" s="86">
        <v>30878</v>
      </c>
      <c r="BQ6" s="86">
        <v>113055</v>
      </c>
      <c r="BR6" s="86">
        <v>14263</v>
      </c>
      <c r="BS6" s="86">
        <v>9850</v>
      </c>
      <c r="BT6" s="86">
        <v>156261</v>
      </c>
      <c r="BU6" s="86">
        <v>44532</v>
      </c>
      <c r="BV6" s="86">
        <v>74203</v>
      </c>
      <c r="BW6" s="86">
        <v>79381</v>
      </c>
      <c r="BX6" s="86">
        <v>11770</v>
      </c>
      <c r="BY6" s="86">
        <v>53788</v>
      </c>
      <c r="BZ6" s="86">
        <v>303450</v>
      </c>
      <c r="CA6" s="86">
        <v>34960</v>
      </c>
      <c r="CB6" s="86">
        <v>463863</v>
      </c>
      <c r="CC6" s="86">
        <v>66398</v>
      </c>
      <c r="CD6" s="86">
        <v>41998</v>
      </c>
      <c r="CE6" s="86">
        <v>19136</v>
      </c>
      <c r="CF6" s="86">
        <v>9025</v>
      </c>
      <c r="CG6" s="86">
        <v>1873</v>
      </c>
      <c r="CH6" s="86">
        <v>30740</v>
      </c>
      <c r="CI6" s="86">
        <v>28994</v>
      </c>
      <c r="CJ6" s="86">
        <v>20319</v>
      </c>
      <c r="CK6" s="86">
        <v>9482</v>
      </c>
      <c r="CL6" s="86">
        <v>3830</v>
      </c>
      <c r="CM6" s="86">
        <v>7103</v>
      </c>
      <c r="CN6" s="86">
        <v>6666</v>
      </c>
      <c r="CO6" s="86">
        <v>1047837</v>
      </c>
      <c r="CP6" s="86">
        <v>37390</v>
      </c>
      <c r="CQ6" s="86">
        <v>11627</v>
      </c>
      <c r="CR6" s="86">
        <v>7033</v>
      </c>
      <c r="CS6" s="86">
        <v>26788</v>
      </c>
      <c r="CT6" s="86">
        <v>15886</v>
      </c>
      <c r="CU6" s="86">
        <v>48499</v>
      </c>
      <c r="CV6" s="86">
        <v>20716</v>
      </c>
      <c r="CW6" s="86">
        <v>59780</v>
      </c>
      <c r="CX6" s="86">
        <v>192091</v>
      </c>
      <c r="CY6" s="86">
        <v>21747</v>
      </c>
      <c r="CZ6" s="86">
        <v>16606</v>
      </c>
      <c r="DA6" s="86">
        <v>1064</v>
      </c>
      <c r="DB6" s="86">
        <v>17996</v>
      </c>
      <c r="DC6" s="86">
        <v>1168</v>
      </c>
      <c r="DD6" s="86">
        <v>374</v>
      </c>
      <c r="DE6" s="86">
        <v>1933</v>
      </c>
      <c r="DF6" s="86">
        <v>13331</v>
      </c>
      <c r="DG6" s="86">
        <v>2455320</v>
      </c>
      <c r="DH6" s="86"/>
      <c r="DI6" s="87" t="s">
        <v>399</v>
      </c>
      <c r="DJ6" s="88">
        <v>978763</v>
      </c>
      <c r="DK6" s="88">
        <v>5793</v>
      </c>
      <c r="DL6" s="88">
        <v>10060</v>
      </c>
      <c r="DM6" s="88">
        <v>6746</v>
      </c>
      <c r="DN6" s="88">
        <v>9089</v>
      </c>
      <c r="DO6" s="88">
        <v>5782</v>
      </c>
      <c r="DP6" s="88">
        <v>44260</v>
      </c>
      <c r="DQ6" s="88">
        <v>12005</v>
      </c>
      <c r="DR6" s="88">
        <v>11766</v>
      </c>
      <c r="DS6" s="88">
        <v>29754</v>
      </c>
      <c r="DT6" s="88">
        <v>20339</v>
      </c>
      <c r="DU6" s="88">
        <v>45589</v>
      </c>
      <c r="DV6" s="88">
        <v>2470</v>
      </c>
      <c r="DW6" s="88">
        <v>3247</v>
      </c>
      <c r="DX6" s="88">
        <v>64771</v>
      </c>
      <c r="DY6" s="88">
        <v>18798</v>
      </c>
      <c r="DZ6" s="88">
        <v>28764</v>
      </c>
      <c r="EA6" s="88">
        <v>647763</v>
      </c>
      <c r="EB6" s="88">
        <v>3201</v>
      </c>
      <c r="EC6" s="88">
        <v>14359</v>
      </c>
      <c r="ED6" s="88">
        <v>0</v>
      </c>
      <c r="EE6" s="88">
        <v>74</v>
      </c>
      <c r="EF6" s="88">
        <v>1254</v>
      </c>
      <c r="EG6" s="88">
        <v>3267</v>
      </c>
      <c r="EH6" s="88">
        <v>95402</v>
      </c>
      <c r="EI6" s="88">
        <v>996</v>
      </c>
      <c r="EJ6" s="88">
        <v>542</v>
      </c>
      <c r="EK6" s="88">
        <v>471</v>
      </c>
      <c r="EL6" s="88">
        <v>0</v>
      </c>
      <c r="EM6" s="88">
        <v>388</v>
      </c>
      <c r="EN6" s="88">
        <v>516</v>
      </c>
      <c r="EO6" s="88">
        <v>0</v>
      </c>
      <c r="EP6" s="88">
        <v>355</v>
      </c>
      <c r="EQ6" s="88">
        <v>0</v>
      </c>
      <c r="ER6" s="88">
        <v>131</v>
      </c>
      <c r="ES6" s="88">
        <v>103396</v>
      </c>
      <c r="ET6" s="88">
        <v>1097</v>
      </c>
      <c r="EU6" s="88">
        <v>27</v>
      </c>
      <c r="EV6" s="88">
        <v>111</v>
      </c>
      <c r="EW6" s="88">
        <v>0</v>
      </c>
      <c r="EX6" s="88">
        <v>0</v>
      </c>
      <c r="EY6" s="88">
        <v>5346</v>
      </c>
      <c r="EZ6" s="88">
        <v>93</v>
      </c>
      <c r="FA6" s="88">
        <v>4605</v>
      </c>
      <c r="FB6" s="88">
        <v>89231</v>
      </c>
      <c r="FC6" s="88">
        <v>1022</v>
      </c>
      <c r="FD6" s="88">
        <v>4124</v>
      </c>
      <c r="FE6" s="88">
        <v>1672</v>
      </c>
      <c r="FF6" s="88">
        <v>3532</v>
      </c>
      <c r="FG6" s="88">
        <v>0</v>
      </c>
      <c r="FH6" s="88">
        <v>0</v>
      </c>
      <c r="FI6" s="88">
        <v>98</v>
      </c>
      <c r="FJ6" s="88">
        <v>953</v>
      </c>
      <c r="FK6" s="88">
        <v>1199863</v>
      </c>
    </row>
    <row r="7" spans="1:210" x14ac:dyDescent="0.35">
      <c r="A7" s="73" t="s">
        <v>400</v>
      </c>
      <c r="B7" s="85">
        <f t="shared" si="0"/>
        <v>295920</v>
      </c>
      <c r="C7" s="85">
        <f t="shared" si="0"/>
        <v>6638</v>
      </c>
      <c r="D7" s="85">
        <f t="shared" si="0"/>
        <v>4955</v>
      </c>
      <c r="E7" s="85">
        <f t="shared" si="0"/>
        <v>5038</v>
      </c>
      <c r="F7" s="85">
        <f t="shared" si="0"/>
        <v>6673</v>
      </c>
      <c r="G7" s="85">
        <f t="shared" si="0"/>
        <v>6407</v>
      </c>
      <c r="H7" s="85">
        <f t="shared" si="0"/>
        <v>26049</v>
      </c>
      <c r="I7" s="85">
        <f t="shared" si="0"/>
        <v>5353</v>
      </c>
      <c r="J7" s="85">
        <f t="shared" si="0"/>
        <v>2209</v>
      </c>
      <c r="K7" s="85">
        <f t="shared" si="0"/>
        <v>9330</v>
      </c>
      <c r="L7" s="85">
        <f t="shared" si="0"/>
        <v>6624</v>
      </c>
      <c r="M7" s="85">
        <f t="shared" si="0"/>
        <v>27771</v>
      </c>
      <c r="N7" s="85">
        <f t="shared" si="0"/>
        <v>2957</v>
      </c>
      <c r="O7" s="85">
        <f t="shared" si="0"/>
        <v>2249</v>
      </c>
      <c r="P7" s="85">
        <f t="shared" si="0"/>
        <v>34731</v>
      </c>
      <c r="Q7" s="85">
        <f t="shared" si="0"/>
        <v>11073</v>
      </c>
      <c r="R7" s="85">
        <f t="shared" si="1"/>
        <v>15816</v>
      </c>
      <c r="S7" s="85">
        <f t="shared" si="1"/>
        <v>117678</v>
      </c>
      <c r="T7" s="85">
        <f t="shared" si="1"/>
        <v>2317</v>
      </c>
      <c r="U7" s="85">
        <f t="shared" si="1"/>
        <v>8690</v>
      </c>
      <c r="V7" s="85">
        <f t="shared" si="1"/>
        <v>49343</v>
      </c>
      <c r="W7" s="85">
        <f t="shared" si="1"/>
        <v>6403</v>
      </c>
      <c r="X7" s="85">
        <f t="shared" si="1"/>
        <v>88194</v>
      </c>
      <c r="Y7" s="85">
        <f t="shared" si="1"/>
        <v>13562</v>
      </c>
      <c r="Z7" s="85">
        <f t="shared" si="1"/>
        <v>23394</v>
      </c>
      <c r="AA7" s="85">
        <f t="shared" si="1"/>
        <v>3122</v>
      </c>
      <c r="AB7" s="85">
        <f t="shared" si="1"/>
        <v>1603</v>
      </c>
      <c r="AC7" s="85">
        <f t="shared" si="1"/>
        <v>195</v>
      </c>
      <c r="AD7" s="85">
        <f t="shared" si="1"/>
        <v>4698</v>
      </c>
      <c r="AE7" s="85">
        <f t="shared" si="1"/>
        <v>4804</v>
      </c>
      <c r="AF7" s="85">
        <f t="shared" si="1"/>
        <v>3691</v>
      </c>
      <c r="AG7" s="85">
        <f t="shared" si="1"/>
        <v>1620</v>
      </c>
      <c r="AH7" s="85">
        <f t="shared" si="2"/>
        <v>658</v>
      </c>
      <c r="AI7" s="85">
        <f t="shared" si="2"/>
        <v>1224</v>
      </c>
      <c r="AJ7" s="85">
        <f t="shared" si="2"/>
        <v>1086</v>
      </c>
      <c r="AK7" s="85">
        <f t="shared" si="2"/>
        <v>203597</v>
      </c>
      <c r="AL7" s="85">
        <f t="shared" si="2"/>
        <v>5390</v>
      </c>
      <c r="AM7" s="85">
        <f t="shared" si="2"/>
        <v>1772</v>
      </c>
      <c r="AN7" s="85">
        <f t="shared" si="2"/>
        <v>1247</v>
      </c>
      <c r="AO7" s="85">
        <f t="shared" si="2"/>
        <v>3450</v>
      </c>
      <c r="AP7" s="85">
        <f t="shared" si="3"/>
        <v>3075</v>
      </c>
      <c r="AQ7" s="85">
        <f t="shared" si="3"/>
        <v>8799</v>
      </c>
      <c r="AR7" s="85">
        <f t="shared" si="3"/>
        <v>4993</v>
      </c>
      <c r="AS7" s="85">
        <f t="shared" si="3"/>
        <v>8860</v>
      </c>
      <c r="AT7" s="85">
        <f t="shared" si="3"/>
        <v>35324</v>
      </c>
      <c r="AU7" s="85">
        <f t="shared" si="3"/>
        <v>3881</v>
      </c>
      <c r="AV7" s="85">
        <f t="shared" si="3"/>
        <v>3260</v>
      </c>
      <c r="AW7" s="85">
        <f t="shared" si="3"/>
        <v>445</v>
      </c>
      <c r="AX7" s="85">
        <f t="shared" si="3"/>
        <v>3417</v>
      </c>
      <c r="AY7" s="85">
        <f t="shared" si="3"/>
        <v>37</v>
      </c>
      <c r="AZ7" s="85">
        <f t="shared" si="3"/>
        <v>36</v>
      </c>
      <c r="BA7" s="85">
        <f t="shared" si="3"/>
        <v>305</v>
      </c>
      <c r="BB7" s="85">
        <f t="shared" si="3"/>
        <v>1998</v>
      </c>
      <c r="BC7" s="85">
        <f t="shared" si="3"/>
        <v>592444</v>
      </c>
      <c r="BD7" s="72"/>
      <c r="BE7" s="73" t="s">
        <v>400</v>
      </c>
      <c r="BF7" s="86">
        <v>126282</v>
      </c>
      <c r="BG7" s="86">
        <v>6015</v>
      </c>
      <c r="BH7" s="86">
        <v>3716</v>
      </c>
      <c r="BI7" s="86">
        <v>3788</v>
      </c>
      <c r="BJ7" s="86">
        <v>5039</v>
      </c>
      <c r="BK7" s="86">
        <v>5365</v>
      </c>
      <c r="BL7" s="86">
        <v>17494</v>
      </c>
      <c r="BM7" s="86">
        <v>3672</v>
      </c>
      <c r="BN7" s="86">
        <v>110</v>
      </c>
      <c r="BO7" s="86">
        <v>3788</v>
      </c>
      <c r="BP7" s="86">
        <v>3278</v>
      </c>
      <c r="BQ7" s="86">
        <v>18676</v>
      </c>
      <c r="BR7" s="86">
        <v>2483</v>
      </c>
      <c r="BS7" s="86">
        <v>1634</v>
      </c>
      <c r="BT7" s="86">
        <v>23104</v>
      </c>
      <c r="BU7" s="86">
        <v>7529</v>
      </c>
      <c r="BV7" s="86">
        <v>10750</v>
      </c>
      <c r="BW7" s="86">
        <v>7583</v>
      </c>
      <c r="BX7" s="86">
        <v>1799</v>
      </c>
      <c r="BY7" s="86">
        <v>6474</v>
      </c>
      <c r="BZ7" s="86">
        <v>49343</v>
      </c>
      <c r="CA7" s="86">
        <v>6401</v>
      </c>
      <c r="CB7" s="86">
        <v>87932</v>
      </c>
      <c r="CC7" s="86">
        <v>12891</v>
      </c>
      <c r="CD7" s="86">
        <v>6495</v>
      </c>
      <c r="CE7" s="86">
        <v>2862</v>
      </c>
      <c r="CF7" s="86">
        <v>1520</v>
      </c>
      <c r="CG7" s="86">
        <v>131</v>
      </c>
      <c r="CH7" s="86">
        <v>4698</v>
      </c>
      <c r="CI7" s="86">
        <v>4731</v>
      </c>
      <c r="CJ7" s="86">
        <v>3559</v>
      </c>
      <c r="CK7" s="86">
        <v>1620</v>
      </c>
      <c r="CL7" s="86">
        <v>596</v>
      </c>
      <c r="CM7" s="86">
        <v>1224</v>
      </c>
      <c r="CN7" s="86">
        <v>1065</v>
      </c>
      <c r="CO7" s="86">
        <v>185068</v>
      </c>
      <c r="CP7" s="86">
        <v>5286</v>
      </c>
      <c r="CQ7" s="86">
        <v>1766</v>
      </c>
      <c r="CR7" s="86">
        <v>1229</v>
      </c>
      <c r="CS7" s="86">
        <v>3450</v>
      </c>
      <c r="CT7" s="86">
        <v>3075</v>
      </c>
      <c r="CU7" s="86">
        <v>7600</v>
      </c>
      <c r="CV7" s="86">
        <v>4980</v>
      </c>
      <c r="CW7" s="86">
        <v>8112</v>
      </c>
      <c r="CX7" s="86">
        <v>21075</v>
      </c>
      <c r="CY7" s="86">
        <v>3720</v>
      </c>
      <c r="CZ7" s="86">
        <v>2414</v>
      </c>
      <c r="DA7" s="86">
        <v>144</v>
      </c>
      <c r="DB7" s="86">
        <v>2749</v>
      </c>
      <c r="DC7" s="86">
        <v>37</v>
      </c>
      <c r="DD7" s="86">
        <v>36</v>
      </c>
      <c r="DE7" s="86">
        <v>289</v>
      </c>
      <c r="DF7" s="86">
        <v>1842</v>
      </c>
      <c r="DG7" s="86">
        <v>385169</v>
      </c>
      <c r="DH7" s="86"/>
      <c r="DI7" s="87" t="s">
        <v>400</v>
      </c>
      <c r="DJ7" s="88">
        <v>169638</v>
      </c>
      <c r="DK7" s="88">
        <v>623</v>
      </c>
      <c r="DL7" s="88">
        <v>1239</v>
      </c>
      <c r="DM7" s="88">
        <v>1250</v>
      </c>
      <c r="DN7" s="88">
        <v>1634</v>
      </c>
      <c r="DO7" s="88">
        <v>1042</v>
      </c>
      <c r="DP7" s="88">
        <v>8555</v>
      </c>
      <c r="DQ7" s="88">
        <v>1681</v>
      </c>
      <c r="DR7" s="88">
        <v>2099</v>
      </c>
      <c r="DS7" s="88">
        <v>5542</v>
      </c>
      <c r="DT7" s="88">
        <v>3346</v>
      </c>
      <c r="DU7" s="88">
        <v>9095</v>
      </c>
      <c r="DV7" s="88">
        <v>474</v>
      </c>
      <c r="DW7" s="88">
        <v>615</v>
      </c>
      <c r="DX7" s="88">
        <v>11627</v>
      </c>
      <c r="DY7" s="88">
        <v>3544</v>
      </c>
      <c r="DZ7" s="88">
        <v>5066</v>
      </c>
      <c r="EA7" s="88">
        <v>110095</v>
      </c>
      <c r="EB7" s="88">
        <v>518</v>
      </c>
      <c r="EC7" s="88">
        <v>2216</v>
      </c>
      <c r="ED7" s="88">
        <v>0</v>
      </c>
      <c r="EE7" s="88">
        <v>2</v>
      </c>
      <c r="EF7" s="88">
        <v>262</v>
      </c>
      <c r="EG7" s="88">
        <v>671</v>
      </c>
      <c r="EH7" s="88">
        <v>16899</v>
      </c>
      <c r="EI7" s="88">
        <v>260</v>
      </c>
      <c r="EJ7" s="88">
        <v>83</v>
      </c>
      <c r="EK7" s="88">
        <v>64</v>
      </c>
      <c r="EL7" s="88">
        <v>0</v>
      </c>
      <c r="EM7" s="88">
        <v>73</v>
      </c>
      <c r="EN7" s="88">
        <v>132</v>
      </c>
      <c r="EO7" s="88">
        <v>0</v>
      </c>
      <c r="EP7" s="88">
        <v>62</v>
      </c>
      <c r="EQ7" s="88">
        <v>0</v>
      </c>
      <c r="ER7" s="88">
        <v>21</v>
      </c>
      <c r="ES7" s="88">
        <v>18529</v>
      </c>
      <c r="ET7" s="88">
        <v>104</v>
      </c>
      <c r="EU7" s="88">
        <v>6</v>
      </c>
      <c r="EV7" s="88">
        <v>18</v>
      </c>
      <c r="EW7" s="88">
        <v>0</v>
      </c>
      <c r="EX7" s="88">
        <v>0</v>
      </c>
      <c r="EY7" s="88">
        <v>1199</v>
      </c>
      <c r="EZ7" s="88">
        <v>13</v>
      </c>
      <c r="FA7" s="88">
        <v>748</v>
      </c>
      <c r="FB7" s="88">
        <v>14249</v>
      </c>
      <c r="FC7" s="88">
        <v>161</v>
      </c>
      <c r="FD7" s="88">
        <v>846</v>
      </c>
      <c r="FE7" s="88">
        <v>301</v>
      </c>
      <c r="FF7" s="88">
        <v>668</v>
      </c>
      <c r="FG7" s="88">
        <v>0</v>
      </c>
      <c r="FH7" s="88">
        <v>0</v>
      </c>
      <c r="FI7" s="88">
        <v>16</v>
      </c>
      <c r="FJ7" s="88">
        <v>156</v>
      </c>
      <c r="FK7" s="88">
        <v>207275</v>
      </c>
    </row>
    <row r="8" spans="1:210" x14ac:dyDescent="0.35">
      <c r="A8" s="73" t="s">
        <v>401</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72"/>
      <c r="BE8" s="73" t="s">
        <v>401</v>
      </c>
      <c r="BF8" s="86" t="s">
        <v>402</v>
      </c>
      <c r="BG8" s="86" t="s">
        <v>402</v>
      </c>
      <c r="BH8" s="86" t="s">
        <v>402</v>
      </c>
      <c r="BI8" s="86" t="s">
        <v>402</v>
      </c>
      <c r="BJ8" s="86" t="s">
        <v>402</v>
      </c>
      <c r="BK8" s="86" t="s">
        <v>402</v>
      </c>
      <c r="BL8" s="86" t="s">
        <v>402</v>
      </c>
      <c r="BM8" s="86" t="s">
        <v>402</v>
      </c>
      <c r="BN8" s="86" t="s">
        <v>402</v>
      </c>
      <c r="BO8" s="86" t="s">
        <v>402</v>
      </c>
      <c r="BP8" s="86" t="s">
        <v>402</v>
      </c>
      <c r="BQ8" s="86" t="s">
        <v>402</v>
      </c>
      <c r="BR8" s="86" t="s">
        <v>402</v>
      </c>
      <c r="BS8" s="86" t="s">
        <v>402</v>
      </c>
      <c r="BT8" s="86" t="s">
        <v>402</v>
      </c>
      <c r="BU8" s="86" t="s">
        <v>402</v>
      </c>
      <c r="BV8" s="86" t="s">
        <v>402</v>
      </c>
      <c r="BW8" s="86" t="s">
        <v>402</v>
      </c>
      <c r="BX8" s="86" t="s">
        <v>402</v>
      </c>
      <c r="BY8" s="86" t="s">
        <v>402</v>
      </c>
      <c r="BZ8" s="86" t="s">
        <v>402</v>
      </c>
      <c r="CA8" s="86" t="s">
        <v>402</v>
      </c>
      <c r="CB8" s="86" t="s">
        <v>402</v>
      </c>
      <c r="CC8" s="86" t="s">
        <v>402</v>
      </c>
      <c r="CD8" s="86" t="s">
        <v>402</v>
      </c>
      <c r="CE8" s="86" t="s">
        <v>402</v>
      </c>
      <c r="CF8" s="86" t="s">
        <v>402</v>
      </c>
      <c r="CG8" s="86" t="s">
        <v>402</v>
      </c>
      <c r="CH8" s="86" t="s">
        <v>402</v>
      </c>
      <c r="CI8" s="86" t="s">
        <v>402</v>
      </c>
      <c r="CJ8" s="86" t="s">
        <v>402</v>
      </c>
      <c r="CK8" s="86" t="s">
        <v>402</v>
      </c>
      <c r="CL8" s="86" t="s">
        <v>402</v>
      </c>
      <c r="CM8" s="86" t="s">
        <v>402</v>
      </c>
      <c r="CN8" s="86" t="s">
        <v>402</v>
      </c>
      <c r="CO8" s="86" t="s">
        <v>402</v>
      </c>
      <c r="CP8" s="86" t="s">
        <v>402</v>
      </c>
      <c r="CQ8" s="86" t="s">
        <v>402</v>
      </c>
      <c r="CR8" s="86" t="s">
        <v>402</v>
      </c>
      <c r="CS8" s="86" t="s">
        <v>402</v>
      </c>
      <c r="CT8" s="86" t="s">
        <v>402</v>
      </c>
      <c r="CU8" s="86" t="s">
        <v>402</v>
      </c>
      <c r="CV8" s="86" t="s">
        <v>402</v>
      </c>
      <c r="CW8" s="86" t="s">
        <v>402</v>
      </c>
      <c r="CX8" s="86" t="s">
        <v>402</v>
      </c>
      <c r="CY8" s="86" t="s">
        <v>402</v>
      </c>
      <c r="CZ8" s="86" t="s">
        <v>402</v>
      </c>
      <c r="DA8" s="86" t="s">
        <v>402</v>
      </c>
      <c r="DB8" s="86" t="s">
        <v>402</v>
      </c>
      <c r="DC8" s="86" t="s">
        <v>402</v>
      </c>
      <c r="DD8" s="86" t="s">
        <v>402</v>
      </c>
      <c r="DE8" s="86" t="s">
        <v>402</v>
      </c>
      <c r="DF8" s="86" t="s">
        <v>402</v>
      </c>
      <c r="DG8" s="86" t="s">
        <v>402</v>
      </c>
      <c r="DH8" s="89"/>
      <c r="DI8" s="87" t="s">
        <v>401</v>
      </c>
      <c r="DJ8" s="88" t="s">
        <v>402</v>
      </c>
      <c r="DK8" s="88" t="s">
        <v>402</v>
      </c>
      <c r="DL8" s="88" t="s">
        <v>402</v>
      </c>
      <c r="DM8" s="88" t="s">
        <v>402</v>
      </c>
      <c r="DN8" s="88" t="s">
        <v>402</v>
      </c>
      <c r="DO8" s="88" t="s">
        <v>402</v>
      </c>
      <c r="DP8" s="88" t="s">
        <v>402</v>
      </c>
      <c r="DQ8" s="88" t="s">
        <v>402</v>
      </c>
      <c r="DR8" s="88" t="s">
        <v>402</v>
      </c>
      <c r="DS8" s="88" t="s">
        <v>402</v>
      </c>
      <c r="DT8" s="88" t="s">
        <v>402</v>
      </c>
      <c r="DU8" s="88" t="s">
        <v>402</v>
      </c>
      <c r="DV8" s="88" t="s">
        <v>402</v>
      </c>
      <c r="DW8" s="88" t="s">
        <v>402</v>
      </c>
      <c r="DX8" s="88" t="s">
        <v>402</v>
      </c>
      <c r="DY8" s="88" t="s">
        <v>402</v>
      </c>
      <c r="DZ8" s="88" t="s">
        <v>402</v>
      </c>
      <c r="EA8" s="88" t="s">
        <v>402</v>
      </c>
      <c r="EB8" s="88" t="s">
        <v>402</v>
      </c>
      <c r="EC8" s="88" t="s">
        <v>402</v>
      </c>
      <c r="ED8" s="88" t="s">
        <v>402</v>
      </c>
      <c r="EE8" s="88" t="s">
        <v>402</v>
      </c>
      <c r="EF8" s="88" t="s">
        <v>402</v>
      </c>
      <c r="EG8" s="88" t="s">
        <v>402</v>
      </c>
      <c r="EH8" s="88" t="s">
        <v>402</v>
      </c>
      <c r="EI8" s="88" t="s">
        <v>402</v>
      </c>
      <c r="EJ8" s="88" t="s">
        <v>402</v>
      </c>
      <c r="EK8" s="88" t="s">
        <v>402</v>
      </c>
      <c r="EL8" s="88" t="s">
        <v>402</v>
      </c>
      <c r="EM8" s="88" t="s">
        <v>402</v>
      </c>
      <c r="EN8" s="88" t="s">
        <v>402</v>
      </c>
      <c r="EO8" s="88" t="s">
        <v>402</v>
      </c>
      <c r="EP8" s="88" t="s">
        <v>402</v>
      </c>
      <c r="EQ8" s="88" t="s">
        <v>402</v>
      </c>
      <c r="ER8" s="88" t="s">
        <v>402</v>
      </c>
      <c r="ES8" s="88" t="s">
        <v>402</v>
      </c>
      <c r="ET8" s="88" t="s">
        <v>402</v>
      </c>
      <c r="EU8" s="88" t="s">
        <v>402</v>
      </c>
      <c r="EV8" s="88" t="s">
        <v>402</v>
      </c>
      <c r="EW8" s="88" t="s">
        <v>402</v>
      </c>
      <c r="EX8" s="88" t="s">
        <v>402</v>
      </c>
      <c r="EY8" s="88" t="s">
        <v>402</v>
      </c>
      <c r="EZ8" s="88" t="s">
        <v>402</v>
      </c>
      <c r="FA8" s="88" t="s">
        <v>402</v>
      </c>
      <c r="FB8" s="88" t="s">
        <v>402</v>
      </c>
      <c r="FC8" s="88" t="s">
        <v>402</v>
      </c>
      <c r="FD8" s="88" t="s">
        <v>402</v>
      </c>
      <c r="FE8" s="88" t="s">
        <v>402</v>
      </c>
      <c r="FF8" s="88" t="s">
        <v>402</v>
      </c>
      <c r="FG8" s="88" t="s">
        <v>402</v>
      </c>
      <c r="FH8" s="88" t="s">
        <v>402</v>
      </c>
      <c r="FI8" s="88" t="s">
        <v>402</v>
      </c>
      <c r="FJ8" s="88" t="s">
        <v>402</v>
      </c>
      <c r="FK8" s="88" t="s">
        <v>402</v>
      </c>
    </row>
    <row r="9" spans="1:210" x14ac:dyDescent="0.35">
      <c r="A9" s="73" t="s">
        <v>403</v>
      </c>
      <c r="B9" s="85">
        <f t="shared" ref="B9:Q23" si="4">BF9+DJ9</f>
        <v>73988</v>
      </c>
      <c r="C9" s="85">
        <f t="shared" si="4"/>
        <v>0</v>
      </c>
      <c r="D9" s="85">
        <f t="shared" si="4"/>
        <v>17671</v>
      </c>
      <c r="E9" s="85">
        <f t="shared" si="4"/>
        <v>284</v>
      </c>
      <c r="F9" s="85">
        <f t="shared" si="4"/>
        <v>264</v>
      </c>
      <c r="G9" s="85">
        <f t="shared" si="4"/>
        <v>0</v>
      </c>
      <c r="H9" s="85">
        <f t="shared" si="4"/>
        <v>17</v>
      </c>
      <c r="I9" s="85">
        <f t="shared" si="4"/>
        <v>1</v>
      </c>
      <c r="J9" s="85">
        <f t="shared" si="4"/>
        <v>1</v>
      </c>
      <c r="K9" s="85">
        <f t="shared" si="4"/>
        <v>65</v>
      </c>
      <c r="L9" s="85">
        <f t="shared" si="4"/>
        <v>96</v>
      </c>
      <c r="M9" s="85">
        <f t="shared" si="4"/>
        <v>36</v>
      </c>
      <c r="N9" s="85">
        <f t="shared" si="4"/>
        <v>1</v>
      </c>
      <c r="O9" s="85">
        <f t="shared" si="4"/>
        <v>9</v>
      </c>
      <c r="P9" s="85">
        <f t="shared" si="4"/>
        <v>507</v>
      </c>
      <c r="Q9" s="85">
        <f t="shared" si="4"/>
        <v>3</v>
      </c>
      <c r="R9" s="85">
        <f t="shared" ref="R9:AG23" si="5">BV9+DZ9</f>
        <v>3</v>
      </c>
      <c r="S9" s="85">
        <f t="shared" si="5"/>
        <v>54651</v>
      </c>
      <c r="T9" s="85">
        <f t="shared" si="5"/>
        <v>0</v>
      </c>
      <c r="U9" s="85">
        <f t="shared" si="5"/>
        <v>379</v>
      </c>
      <c r="V9" s="85">
        <f t="shared" si="5"/>
        <v>43</v>
      </c>
      <c r="W9" s="85">
        <f t="shared" si="5"/>
        <v>127</v>
      </c>
      <c r="X9" s="85">
        <f t="shared" si="5"/>
        <v>76873</v>
      </c>
      <c r="Y9" s="85">
        <f t="shared" si="5"/>
        <v>1</v>
      </c>
      <c r="Z9" s="85">
        <f t="shared" si="5"/>
        <v>7</v>
      </c>
      <c r="AA9" s="85">
        <f t="shared" si="5"/>
        <v>-1</v>
      </c>
      <c r="AB9" s="85">
        <f t="shared" si="5"/>
        <v>0</v>
      </c>
      <c r="AC9" s="85">
        <f t="shared" si="5"/>
        <v>1</v>
      </c>
      <c r="AD9" s="85">
        <f t="shared" si="5"/>
        <v>0</v>
      </c>
      <c r="AE9" s="85">
        <f t="shared" si="5"/>
        <v>4</v>
      </c>
      <c r="AF9" s="85">
        <f t="shared" si="5"/>
        <v>1</v>
      </c>
      <c r="AG9" s="85">
        <f t="shared" si="5"/>
        <v>0</v>
      </c>
      <c r="AH9" s="85">
        <f t="shared" ref="AH9:AW23" si="6">CL9+EP9</f>
        <v>0</v>
      </c>
      <c r="AI9" s="85">
        <f t="shared" si="6"/>
        <v>0</v>
      </c>
      <c r="AJ9" s="85">
        <f t="shared" si="6"/>
        <v>2</v>
      </c>
      <c r="AK9" s="85">
        <f t="shared" si="6"/>
        <v>77058</v>
      </c>
      <c r="AL9" s="85">
        <f t="shared" si="6"/>
        <v>0</v>
      </c>
      <c r="AM9" s="85">
        <f t="shared" si="6"/>
        <v>0</v>
      </c>
      <c r="AN9" s="85">
        <f t="shared" si="6"/>
        <v>0</v>
      </c>
      <c r="AO9" s="85">
        <f t="shared" si="6"/>
        <v>0</v>
      </c>
      <c r="AP9" s="85">
        <f t="shared" si="6"/>
        <v>0</v>
      </c>
      <c r="AQ9" s="85">
        <f t="shared" si="6"/>
        <v>0</v>
      </c>
      <c r="AR9" s="85">
        <f t="shared" si="6"/>
        <v>0</v>
      </c>
      <c r="AS9" s="85">
        <f t="shared" si="6"/>
        <v>0</v>
      </c>
      <c r="AT9" s="85">
        <f t="shared" si="6"/>
        <v>0</v>
      </c>
      <c r="AU9" s="85">
        <f t="shared" si="6"/>
        <v>0</v>
      </c>
      <c r="AV9" s="85">
        <f t="shared" si="6"/>
        <v>0</v>
      </c>
      <c r="AW9" s="85">
        <f t="shared" si="6"/>
        <v>0</v>
      </c>
      <c r="AX9" s="85">
        <f t="shared" ref="AX9:BC23" si="7">DB9+FF9</f>
        <v>0</v>
      </c>
      <c r="AY9" s="85">
        <f t="shared" si="7"/>
        <v>0</v>
      </c>
      <c r="AZ9" s="85">
        <f t="shared" si="7"/>
        <v>0</v>
      </c>
      <c r="BA9" s="85">
        <f t="shared" si="7"/>
        <v>0</v>
      </c>
      <c r="BB9" s="85">
        <f t="shared" si="7"/>
        <v>157</v>
      </c>
      <c r="BC9" s="85">
        <f t="shared" si="7"/>
        <v>151203</v>
      </c>
      <c r="BD9" s="72"/>
      <c r="BE9" s="73" t="s">
        <v>403</v>
      </c>
      <c r="BF9" s="86">
        <v>15706</v>
      </c>
      <c r="BG9" s="86">
        <v>0</v>
      </c>
      <c r="BH9" s="86">
        <v>13485</v>
      </c>
      <c r="BI9" s="86">
        <v>195</v>
      </c>
      <c r="BJ9" s="86">
        <v>247</v>
      </c>
      <c r="BK9" s="86">
        <v>0</v>
      </c>
      <c r="BL9" s="86">
        <v>9</v>
      </c>
      <c r="BM9" s="86">
        <v>1</v>
      </c>
      <c r="BN9" s="86">
        <v>0</v>
      </c>
      <c r="BO9" s="86">
        <v>64</v>
      </c>
      <c r="BP9" s="86">
        <v>76</v>
      </c>
      <c r="BQ9" s="86">
        <v>33</v>
      </c>
      <c r="BR9" s="86">
        <v>1</v>
      </c>
      <c r="BS9" s="86">
        <v>9</v>
      </c>
      <c r="BT9" s="86">
        <v>471</v>
      </c>
      <c r="BU9" s="86">
        <v>3</v>
      </c>
      <c r="BV9" s="86">
        <v>3</v>
      </c>
      <c r="BW9" s="86">
        <v>730</v>
      </c>
      <c r="BX9" s="86">
        <v>0</v>
      </c>
      <c r="BY9" s="86">
        <v>379</v>
      </c>
      <c r="BZ9" s="86">
        <v>43</v>
      </c>
      <c r="CA9" s="86">
        <v>127</v>
      </c>
      <c r="CB9" s="86">
        <v>76873</v>
      </c>
      <c r="CC9" s="86">
        <v>1</v>
      </c>
      <c r="CD9" s="86">
        <v>3</v>
      </c>
      <c r="CE9" s="86">
        <v>-1</v>
      </c>
      <c r="CF9" s="86">
        <v>0</v>
      </c>
      <c r="CG9" s="86">
        <v>1</v>
      </c>
      <c r="CH9" s="86">
        <v>0</v>
      </c>
      <c r="CI9" s="86">
        <v>4</v>
      </c>
      <c r="CJ9" s="86">
        <v>1</v>
      </c>
      <c r="CK9" s="86">
        <v>0</v>
      </c>
      <c r="CL9" s="86">
        <v>0</v>
      </c>
      <c r="CM9" s="86">
        <v>0</v>
      </c>
      <c r="CN9" s="86">
        <v>2</v>
      </c>
      <c r="CO9" s="86">
        <v>77054</v>
      </c>
      <c r="CP9" s="86">
        <v>0</v>
      </c>
      <c r="CQ9" s="86">
        <v>0</v>
      </c>
      <c r="CR9" s="86">
        <v>0</v>
      </c>
      <c r="CS9" s="86">
        <v>0</v>
      </c>
      <c r="CT9" s="86">
        <v>0</v>
      </c>
      <c r="CU9" s="86">
        <v>0</v>
      </c>
      <c r="CV9" s="86">
        <v>0</v>
      </c>
      <c r="CW9" s="86">
        <v>0</v>
      </c>
      <c r="CX9" s="86">
        <v>0</v>
      </c>
      <c r="CY9" s="86">
        <v>0</v>
      </c>
      <c r="CZ9" s="86">
        <v>0</v>
      </c>
      <c r="DA9" s="86">
        <v>0</v>
      </c>
      <c r="DB9" s="86">
        <v>0</v>
      </c>
      <c r="DC9" s="86">
        <v>0</v>
      </c>
      <c r="DD9" s="86">
        <v>0</v>
      </c>
      <c r="DE9" s="86">
        <v>0</v>
      </c>
      <c r="DF9" s="86">
        <v>157</v>
      </c>
      <c r="DG9" s="86">
        <v>92917</v>
      </c>
      <c r="DH9" s="86"/>
      <c r="DI9" s="87" t="s">
        <v>403</v>
      </c>
      <c r="DJ9" s="88">
        <v>58282</v>
      </c>
      <c r="DK9" s="88">
        <v>0</v>
      </c>
      <c r="DL9" s="88">
        <v>4186</v>
      </c>
      <c r="DM9" s="88">
        <v>89</v>
      </c>
      <c r="DN9" s="88">
        <v>17</v>
      </c>
      <c r="DO9" s="88">
        <v>0</v>
      </c>
      <c r="DP9" s="88">
        <v>8</v>
      </c>
      <c r="DQ9" s="88">
        <v>0</v>
      </c>
      <c r="DR9" s="88">
        <v>1</v>
      </c>
      <c r="DS9" s="88">
        <v>1</v>
      </c>
      <c r="DT9" s="88">
        <v>20</v>
      </c>
      <c r="DU9" s="88">
        <v>3</v>
      </c>
      <c r="DV9" s="88">
        <v>0</v>
      </c>
      <c r="DW9" s="88">
        <v>0</v>
      </c>
      <c r="DX9" s="88">
        <v>36</v>
      </c>
      <c r="DY9" s="88">
        <v>0</v>
      </c>
      <c r="DZ9" s="88">
        <v>0</v>
      </c>
      <c r="EA9" s="88">
        <v>53921</v>
      </c>
      <c r="EB9" s="88">
        <v>0</v>
      </c>
      <c r="EC9" s="88">
        <v>0</v>
      </c>
      <c r="ED9" s="88">
        <v>0</v>
      </c>
      <c r="EE9" s="88">
        <v>0</v>
      </c>
      <c r="EF9" s="88">
        <v>0</v>
      </c>
      <c r="EG9" s="88">
        <v>0</v>
      </c>
      <c r="EH9" s="88">
        <v>4</v>
      </c>
      <c r="EI9" s="88">
        <v>0</v>
      </c>
      <c r="EJ9" s="88">
        <v>0</v>
      </c>
      <c r="EK9" s="88">
        <v>0</v>
      </c>
      <c r="EL9" s="88">
        <v>0</v>
      </c>
      <c r="EM9" s="88">
        <v>0</v>
      </c>
      <c r="EN9" s="88">
        <v>0</v>
      </c>
      <c r="EO9" s="88">
        <v>0</v>
      </c>
      <c r="EP9" s="88">
        <v>0</v>
      </c>
      <c r="EQ9" s="88">
        <v>0</v>
      </c>
      <c r="ER9" s="88">
        <v>0</v>
      </c>
      <c r="ES9" s="88">
        <v>4</v>
      </c>
      <c r="ET9" s="88">
        <v>0</v>
      </c>
      <c r="EU9" s="88">
        <v>0</v>
      </c>
      <c r="EV9" s="88">
        <v>0</v>
      </c>
      <c r="EW9" s="88">
        <v>0</v>
      </c>
      <c r="EX9" s="88">
        <v>0</v>
      </c>
      <c r="EY9" s="88">
        <v>0</v>
      </c>
      <c r="EZ9" s="88">
        <v>0</v>
      </c>
      <c r="FA9" s="88">
        <v>0</v>
      </c>
      <c r="FB9" s="88">
        <v>0</v>
      </c>
      <c r="FC9" s="88">
        <v>0</v>
      </c>
      <c r="FD9" s="88">
        <v>0</v>
      </c>
      <c r="FE9" s="88">
        <v>0</v>
      </c>
      <c r="FF9" s="88">
        <v>0</v>
      </c>
      <c r="FG9" s="88">
        <v>0</v>
      </c>
      <c r="FH9" s="88">
        <v>0</v>
      </c>
      <c r="FI9" s="88">
        <v>0</v>
      </c>
      <c r="FJ9" s="88">
        <v>0</v>
      </c>
      <c r="FK9" s="88">
        <v>58286</v>
      </c>
    </row>
    <row r="10" spans="1:210" x14ac:dyDescent="0.35">
      <c r="A10" s="73" t="s">
        <v>404</v>
      </c>
      <c r="B10" s="85">
        <f t="shared" si="4"/>
        <v>552998</v>
      </c>
      <c r="C10" s="85">
        <f t="shared" si="4"/>
        <v>0</v>
      </c>
      <c r="D10" s="85">
        <f t="shared" si="4"/>
        <v>26649</v>
      </c>
      <c r="E10" s="85">
        <f t="shared" si="4"/>
        <v>8821</v>
      </c>
      <c r="F10" s="85">
        <f t="shared" si="4"/>
        <v>9924</v>
      </c>
      <c r="G10" s="85">
        <f t="shared" si="4"/>
        <v>11342</v>
      </c>
      <c r="H10" s="85">
        <f t="shared" si="4"/>
        <v>69900</v>
      </c>
      <c r="I10" s="85">
        <f t="shared" si="4"/>
        <v>10289</v>
      </c>
      <c r="J10" s="85">
        <f t="shared" si="4"/>
        <v>3902</v>
      </c>
      <c r="K10" s="85">
        <f t="shared" si="4"/>
        <v>38492</v>
      </c>
      <c r="L10" s="85">
        <f t="shared" si="4"/>
        <v>31552</v>
      </c>
      <c r="M10" s="85">
        <f t="shared" si="4"/>
        <v>31187</v>
      </c>
      <c r="N10" s="85">
        <f t="shared" si="4"/>
        <v>2573</v>
      </c>
      <c r="O10" s="85">
        <f t="shared" si="4"/>
        <v>3057</v>
      </c>
      <c r="P10" s="85">
        <f t="shared" si="4"/>
        <v>95150</v>
      </c>
      <c r="Q10" s="85">
        <f t="shared" si="4"/>
        <v>19262</v>
      </c>
      <c r="R10" s="85">
        <f t="shared" si="5"/>
        <v>51783</v>
      </c>
      <c r="S10" s="85">
        <f t="shared" si="5"/>
        <v>123848</v>
      </c>
      <c r="T10" s="85">
        <f t="shared" si="5"/>
        <v>0</v>
      </c>
      <c r="U10" s="85">
        <f t="shared" si="5"/>
        <v>15267</v>
      </c>
      <c r="V10" s="85">
        <f t="shared" si="5"/>
        <v>14269</v>
      </c>
      <c r="W10" s="85">
        <f t="shared" si="5"/>
        <v>2415</v>
      </c>
      <c r="X10" s="85">
        <f t="shared" si="5"/>
        <v>142967</v>
      </c>
      <c r="Y10" s="85">
        <f t="shared" si="5"/>
        <v>1009</v>
      </c>
      <c r="Z10" s="85">
        <f t="shared" si="5"/>
        <v>544</v>
      </c>
      <c r="AA10" s="85">
        <f t="shared" si="5"/>
        <v>5335</v>
      </c>
      <c r="AB10" s="85">
        <f t="shared" si="5"/>
        <v>2342</v>
      </c>
      <c r="AC10" s="85">
        <f t="shared" si="5"/>
        <v>241</v>
      </c>
      <c r="AD10" s="85">
        <f t="shared" si="5"/>
        <v>1348</v>
      </c>
      <c r="AE10" s="85">
        <f t="shared" si="5"/>
        <v>513</v>
      </c>
      <c r="AF10" s="85">
        <f t="shared" si="5"/>
        <v>247</v>
      </c>
      <c r="AG10" s="85">
        <f t="shared" si="5"/>
        <v>1</v>
      </c>
      <c r="AH10" s="85">
        <f t="shared" si="6"/>
        <v>0</v>
      </c>
      <c r="AI10" s="85">
        <f t="shared" si="6"/>
        <v>1220</v>
      </c>
      <c r="AJ10" s="85">
        <f t="shared" si="6"/>
        <v>269</v>
      </c>
      <c r="AK10" s="85">
        <f t="shared" si="6"/>
        <v>172720</v>
      </c>
      <c r="AL10" s="85">
        <f t="shared" si="6"/>
        <v>0</v>
      </c>
      <c r="AM10" s="85">
        <f t="shared" si="6"/>
        <v>0</v>
      </c>
      <c r="AN10" s="85">
        <f t="shared" si="6"/>
        <v>0</v>
      </c>
      <c r="AO10" s="85">
        <f t="shared" si="6"/>
        <v>0</v>
      </c>
      <c r="AP10" s="85">
        <f t="shared" si="6"/>
        <v>0</v>
      </c>
      <c r="AQ10" s="85">
        <f t="shared" si="6"/>
        <v>0</v>
      </c>
      <c r="AR10" s="85">
        <f t="shared" si="6"/>
        <v>308</v>
      </c>
      <c r="AS10" s="85">
        <f t="shared" si="6"/>
        <v>0</v>
      </c>
      <c r="AT10" s="85">
        <f t="shared" si="6"/>
        <v>0</v>
      </c>
      <c r="AU10" s="85">
        <f t="shared" si="6"/>
        <v>0</v>
      </c>
      <c r="AV10" s="85">
        <f t="shared" si="6"/>
        <v>0</v>
      </c>
      <c r="AW10" s="85">
        <f t="shared" si="6"/>
        <v>0</v>
      </c>
      <c r="AX10" s="85">
        <f t="shared" si="7"/>
        <v>0</v>
      </c>
      <c r="AY10" s="85">
        <f t="shared" si="7"/>
        <v>0</v>
      </c>
      <c r="AZ10" s="85">
        <f t="shared" si="7"/>
        <v>0</v>
      </c>
      <c r="BA10" s="85">
        <f t="shared" si="7"/>
        <v>0</v>
      </c>
      <c r="BB10" s="85">
        <f t="shared" si="7"/>
        <v>1003</v>
      </c>
      <c r="BC10" s="85">
        <f t="shared" si="7"/>
        <v>727029</v>
      </c>
      <c r="BD10" s="72"/>
      <c r="BE10" s="73" t="s">
        <v>404</v>
      </c>
      <c r="BF10" s="86">
        <v>474491</v>
      </c>
      <c r="BG10" s="86">
        <v>0</v>
      </c>
      <c r="BH10" s="86">
        <v>23734</v>
      </c>
      <c r="BI10" s="86">
        <v>7361</v>
      </c>
      <c r="BJ10" s="86">
        <v>9226</v>
      </c>
      <c r="BK10" s="86">
        <v>11211</v>
      </c>
      <c r="BL10" s="86">
        <v>63579</v>
      </c>
      <c r="BM10" s="86">
        <v>9782</v>
      </c>
      <c r="BN10" s="86">
        <v>3759</v>
      </c>
      <c r="BO10" s="86">
        <v>33662</v>
      </c>
      <c r="BP10" s="86">
        <v>25792</v>
      </c>
      <c r="BQ10" s="86">
        <v>30455</v>
      </c>
      <c r="BR10" s="86">
        <v>2286</v>
      </c>
      <c r="BS10" s="86">
        <v>2859</v>
      </c>
      <c r="BT10" s="86">
        <v>90004</v>
      </c>
      <c r="BU10" s="86">
        <v>18402</v>
      </c>
      <c r="BV10" s="86">
        <v>49628</v>
      </c>
      <c r="BW10" s="86">
        <v>78231</v>
      </c>
      <c r="BX10" s="86">
        <v>0</v>
      </c>
      <c r="BY10" s="86">
        <v>14520</v>
      </c>
      <c r="BZ10" s="86">
        <v>14269</v>
      </c>
      <c r="CA10" s="86">
        <v>2415</v>
      </c>
      <c r="CB10" s="86">
        <v>142967</v>
      </c>
      <c r="CC10" s="86">
        <v>1009</v>
      </c>
      <c r="CD10" s="86">
        <v>209</v>
      </c>
      <c r="CE10" s="86">
        <v>5335</v>
      </c>
      <c r="CF10" s="86">
        <v>2342</v>
      </c>
      <c r="CG10" s="86">
        <v>241</v>
      </c>
      <c r="CH10" s="86">
        <v>1348</v>
      </c>
      <c r="CI10" s="86">
        <v>513</v>
      </c>
      <c r="CJ10" s="86">
        <v>247</v>
      </c>
      <c r="CK10" s="86">
        <v>1</v>
      </c>
      <c r="CL10" s="86">
        <v>0</v>
      </c>
      <c r="CM10" s="86">
        <v>1220</v>
      </c>
      <c r="CN10" s="86">
        <v>269</v>
      </c>
      <c r="CO10" s="86">
        <v>172385</v>
      </c>
      <c r="CP10" s="86">
        <v>0</v>
      </c>
      <c r="CQ10" s="86">
        <v>0</v>
      </c>
      <c r="CR10" s="86">
        <v>0</v>
      </c>
      <c r="CS10" s="86">
        <v>0</v>
      </c>
      <c r="CT10" s="86">
        <v>0</v>
      </c>
      <c r="CU10" s="86">
        <v>0</v>
      </c>
      <c r="CV10" s="86">
        <v>308</v>
      </c>
      <c r="CW10" s="86">
        <v>0</v>
      </c>
      <c r="CX10" s="86">
        <v>0</v>
      </c>
      <c r="CY10" s="86">
        <v>0</v>
      </c>
      <c r="CZ10" s="86">
        <v>0</v>
      </c>
      <c r="DA10" s="86">
        <v>0</v>
      </c>
      <c r="DB10" s="86">
        <v>0</v>
      </c>
      <c r="DC10" s="86">
        <v>0</v>
      </c>
      <c r="DD10" s="86">
        <v>0</v>
      </c>
      <c r="DE10" s="86">
        <v>0</v>
      </c>
      <c r="DF10" s="86">
        <v>1003</v>
      </c>
      <c r="DG10" s="86">
        <v>648187</v>
      </c>
      <c r="DH10" s="86"/>
      <c r="DI10" s="87" t="s">
        <v>404</v>
      </c>
      <c r="DJ10" s="88">
        <v>78507</v>
      </c>
      <c r="DK10" s="88">
        <v>0</v>
      </c>
      <c r="DL10" s="88">
        <v>2915</v>
      </c>
      <c r="DM10" s="88">
        <v>1460</v>
      </c>
      <c r="DN10" s="88">
        <v>698</v>
      </c>
      <c r="DO10" s="88">
        <v>131</v>
      </c>
      <c r="DP10" s="88">
        <v>6321</v>
      </c>
      <c r="DQ10" s="88">
        <v>507</v>
      </c>
      <c r="DR10" s="88">
        <v>143</v>
      </c>
      <c r="DS10" s="88">
        <v>4830</v>
      </c>
      <c r="DT10" s="88">
        <v>5760</v>
      </c>
      <c r="DU10" s="88">
        <v>732</v>
      </c>
      <c r="DV10" s="88">
        <v>287</v>
      </c>
      <c r="DW10" s="88">
        <v>198</v>
      </c>
      <c r="DX10" s="88">
        <v>5146</v>
      </c>
      <c r="DY10" s="88">
        <v>860</v>
      </c>
      <c r="DZ10" s="88">
        <v>2155</v>
      </c>
      <c r="EA10" s="88">
        <v>45617</v>
      </c>
      <c r="EB10" s="88">
        <v>0</v>
      </c>
      <c r="EC10" s="88">
        <v>747</v>
      </c>
      <c r="ED10" s="88">
        <v>0</v>
      </c>
      <c r="EE10" s="88">
        <v>0</v>
      </c>
      <c r="EF10" s="88">
        <v>0</v>
      </c>
      <c r="EG10" s="88">
        <v>0</v>
      </c>
      <c r="EH10" s="88">
        <v>335</v>
      </c>
      <c r="EI10" s="88">
        <v>0</v>
      </c>
      <c r="EJ10" s="88">
        <v>0</v>
      </c>
      <c r="EK10" s="88">
        <v>0</v>
      </c>
      <c r="EL10" s="88">
        <v>0</v>
      </c>
      <c r="EM10" s="88">
        <v>0</v>
      </c>
      <c r="EN10" s="88">
        <v>0</v>
      </c>
      <c r="EO10" s="88">
        <v>0</v>
      </c>
      <c r="EP10" s="88">
        <v>0</v>
      </c>
      <c r="EQ10" s="88">
        <v>0</v>
      </c>
      <c r="ER10" s="88">
        <v>0</v>
      </c>
      <c r="ES10" s="88">
        <v>335</v>
      </c>
      <c r="ET10" s="88">
        <v>0</v>
      </c>
      <c r="EU10" s="88">
        <v>0</v>
      </c>
      <c r="EV10" s="88">
        <v>0</v>
      </c>
      <c r="EW10" s="88">
        <v>0</v>
      </c>
      <c r="EX10" s="88">
        <v>0</v>
      </c>
      <c r="EY10" s="88">
        <v>0</v>
      </c>
      <c r="EZ10" s="88">
        <v>0</v>
      </c>
      <c r="FA10" s="88">
        <v>0</v>
      </c>
      <c r="FB10" s="88">
        <v>0</v>
      </c>
      <c r="FC10" s="88">
        <v>0</v>
      </c>
      <c r="FD10" s="88">
        <v>0</v>
      </c>
      <c r="FE10" s="88">
        <v>0</v>
      </c>
      <c r="FF10" s="88">
        <v>0</v>
      </c>
      <c r="FG10" s="88">
        <v>0</v>
      </c>
      <c r="FH10" s="88">
        <v>0</v>
      </c>
      <c r="FI10" s="88">
        <v>0</v>
      </c>
      <c r="FJ10" s="88">
        <v>0</v>
      </c>
      <c r="FK10" s="88">
        <v>78842</v>
      </c>
    </row>
    <row r="11" spans="1:210" x14ac:dyDescent="0.35">
      <c r="A11" s="73" t="s">
        <v>405</v>
      </c>
      <c r="B11" s="85">
        <f t="shared" si="4"/>
        <v>12006287</v>
      </c>
      <c r="C11" s="85">
        <f t="shared" si="4"/>
        <v>0</v>
      </c>
      <c r="D11" s="85">
        <f t="shared" si="4"/>
        <v>250627</v>
      </c>
      <c r="E11" s="85">
        <f t="shared" si="4"/>
        <v>86234</v>
      </c>
      <c r="F11" s="85">
        <f t="shared" si="4"/>
        <v>89097</v>
      </c>
      <c r="G11" s="85">
        <f t="shared" si="4"/>
        <v>43256</v>
      </c>
      <c r="H11" s="85">
        <f t="shared" si="4"/>
        <v>586532</v>
      </c>
      <c r="I11" s="85">
        <f t="shared" si="4"/>
        <v>146021</v>
      </c>
      <c r="J11" s="85">
        <f t="shared" si="4"/>
        <v>96587</v>
      </c>
      <c r="K11" s="85">
        <f t="shared" si="4"/>
        <v>388647</v>
      </c>
      <c r="L11" s="85">
        <f t="shared" si="4"/>
        <v>374896</v>
      </c>
      <c r="M11" s="85">
        <f t="shared" si="4"/>
        <v>378864</v>
      </c>
      <c r="N11" s="85">
        <f t="shared" si="4"/>
        <v>54193</v>
      </c>
      <c r="O11" s="85">
        <f t="shared" si="4"/>
        <v>58251</v>
      </c>
      <c r="P11" s="85">
        <f t="shared" si="4"/>
        <v>830135</v>
      </c>
      <c r="Q11" s="85">
        <f t="shared" si="4"/>
        <v>156276</v>
      </c>
      <c r="R11" s="85">
        <f t="shared" si="5"/>
        <v>293396</v>
      </c>
      <c r="S11" s="85">
        <f t="shared" si="5"/>
        <v>8020557</v>
      </c>
      <c r="T11" s="85">
        <f t="shared" si="5"/>
        <v>0</v>
      </c>
      <c r="U11" s="85">
        <f t="shared" si="5"/>
        <v>152718</v>
      </c>
      <c r="V11" s="85">
        <f t="shared" si="5"/>
        <v>369</v>
      </c>
      <c r="W11" s="85">
        <f t="shared" si="5"/>
        <v>25</v>
      </c>
      <c r="X11" s="85">
        <f t="shared" si="5"/>
        <v>4077</v>
      </c>
      <c r="Y11" s="85">
        <f t="shared" si="5"/>
        <v>2072</v>
      </c>
      <c r="Z11" s="85">
        <f t="shared" si="5"/>
        <v>463</v>
      </c>
      <c r="AA11" s="85">
        <f t="shared" si="5"/>
        <v>2931</v>
      </c>
      <c r="AB11" s="85">
        <f t="shared" si="5"/>
        <v>828</v>
      </c>
      <c r="AC11" s="85">
        <f t="shared" si="5"/>
        <v>447</v>
      </c>
      <c r="AD11" s="85">
        <f t="shared" si="5"/>
        <v>0</v>
      </c>
      <c r="AE11" s="85">
        <f t="shared" si="5"/>
        <v>485</v>
      </c>
      <c r="AF11" s="85">
        <f t="shared" si="5"/>
        <v>1865</v>
      </c>
      <c r="AG11" s="85">
        <f t="shared" si="5"/>
        <v>0</v>
      </c>
      <c r="AH11" s="85">
        <f t="shared" si="6"/>
        <v>990</v>
      </c>
      <c r="AI11" s="85">
        <f t="shared" si="6"/>
        <v>207</v>
      </c>
      <c r="AJ11" s="85">
        <f t="shared" si="6"/>
        <v>169</v>
      </c>
      <c r="AK11" s="85">
        <f t="shared" si="6"/>
        <v>14928</v>
      </c>
      <c r="AL11" s="85">
        <f t="shared" si="6"/>
        <v>0</v>
      </c>
      <c r="AM11" s="85">
        <f t="shared" si="6"/>
        <v>0</v>
      </c>
      <c r="AN11" s="85">
        <f t="shared" si="6"/>
        <v>0</v>
      </c>
      <c r="AO11" s="85">
        <f t="shared" si="6"/>
        <v>0</v>
      </c>
      <c r="AP11" s="85">
        <f t="shared" si="6"/>
        <v>0</v>
      </c>
      <c r="AQ11" s="85">
        <f t="shared" si="6"/>
        <v>0</v>
      </c>
      <c r="AR11" s="85">
        <f t="shared" si="6"/>
        <v>0</v>
      </c>
      <c r="AS11" s="85">
        <f t="shared" si="6"/>
        <v>0</v>
      </c>
      <c r="AT11" s="85">
        <f t="shared" si="6"/>
        <v>0</v>
      </c>
      <c r="AU11" s="85">
        <f t="shared" si="6"/>
        <v>0</v>
      </c>
      <c r="AV11" s="85">
        <f t="shared" si="6"/>
        <v>0</v>
      </c>
      <c r="AW11" s="85">
        <f t="shared" si="6"/>
        <v>0</v>
      </c>
      <c r="AX11" s="85">
        <f t="shared" si="7"/>
        <v>0</v>
      </c>
      <c r="AY11" s="85">
        <f t="shared" si="7"/>
        <v>0</v>
      </c>
      <c r="AZ11" s="85">
        <f t="shared" si="7"/>
        <v>0</v>
      </c>
      <c r="BA11" s="85">
        <f t="shared" si="7"/>
        <v>0</v>
      </c>
      <c r="BB11" s="85">
        <f t="shared" si="7"/>
        <v>76</v>
      </c>
      <c r="BC11" s="85">
        <f t="shared" si="7"/>
        <v>12021291</v>
      </c>
      <c r="BD11" s="72"/>
      <c r="BE11" s="73" t="s">
        <v>405</v>
      </c>
      <c r="BF11" s="86">
        <v>10733384</v>
      </c>
      <c r="BG11" s="86">
        <v>0</v>
      </c>
      <c r="BH11" s="86">
        <v>247636</v>
      </c>
      <c r="BI11" s="86">
        <v>85609</v>
      </c>
      <c r="BJ11" s="86">
        <v>88681</v>
      </c>
      <c r="BK11" s="86">
        <v>43250</v>
      </c>
      <c r="BL11" s="86">
        <v>585737</v>
      </c>
      <c r="BM11" s="86">
        <v>145923</v>
      </c>
      <c r="BN11" s="86">
        <v>85807</v>
      </c>
      <c r="BO11" s="86">
        <v>362990</v>
      </c>
      <c r="BP11" s="86">
        <v>359150</v>
      </c>
      <c r="BQ11" s="86">
        <v>378851</v>
      </c>
      <c r="BR11" s="86">
        <v>53984</v>
      </c>
      <c r="BS11" s="86">
        <v>57525</v>
      </c>
      <c r="BT11" s="86">
        <v>814192</v>
      </c>
      <c r="BU11" s="86">
        <v>155035</v>
      </c>
      <c r="BV11" s="86">
        <v>292389</v>
      </c>
      <c r="BW11" s="86">
        <v>6824268</v>
      </c>
      <c r="BX11" s="86">
        <v>0</v>
      </c>
      <c r="BY11" s="86">
        <v>152357</v>
      </c>
      <c r="BZ11" s="86">
        <v>369</v>
      </c>
      <c r="CA11" s="86">
        <v>25</v>
      </c>
      <c r="CB11" s="86">
        <v>4077</v>
      </c>
      <c r="CC11" s="86">
        <v>2072</v>
      </c>
      <c r="CD11" s="86">
        <v>341</v>
      </c>
      <c r="CE11" s="86">
        <v>2931</v>
      </c>
      <c r="CF11" s="86">
        <v>828</v>
      </c>
      <c r="CG11" s="86">
        <v>447</v>
      </c>
      <c r="CH11" s="86">
        <v>0</v>
      </c>
      <c r="CI11" s="86">
        <v>485</v>
      </c>
      <c r="CJ11" s="86">
        <v>1865</v>
      </c>
      <c r="CK11" s="86">
        <v>0</v>
      </c>
      <c r="CL11" s="86">
        <v>990</v>
      </c>
      <c r="CM11" s="86">
        <v>207</v>
      </c>
      <c r="CN11" s="86">
        <v>169</v>
      </c>
      <c r="CO11" s="86">
        <v>14806</v>
      </c>
      <c r="CP11" s="86">
        <v>0</v>
      </c>
      <c r="CQ11" s="86">
        <v>0</v>
      </c>
      <c r="CR11" s="86">
        <v>0</v>
      </c>
      <c r="CS11" s="86">
        <v>0</v>
      </c>
      <c r="CT11" s="86">
        <v>0</v>
      </c>
      <c r="CU11" s="86">
        <v>0</v>
      </c>
      <c r="CV11" s="86">
        <v>0</v>
      </c>
      <c r="CW11" s="86">
        <v>0</v>
      </c>
      <c r="CX11" s="86">
        <v>0</v>
      </c>
      <c r="CY11" s="86">
        <v>0</v>
      </c>
      <c r="CZ11" s="86">
        <v>0</v>
      </c>
      <c r="DA11" s="86">
        <v>0</v>
      </c>
      <c r="DB11" s="86">
        <v>0</v>
      </c>
      <c r="DC11" s="86">
        <v>0</v>
      </c>
      <c r="DD11" s="86">
        <v>0</v>
      </c>
      <c r="DE11" s="86">
        <v>0</v>
      </c>
      <c r="DF11" s="86">
        <v>76</v>
      </c>
      <c r="DG11" s="86">
        <v>10748266</v>
      </c>
      <c r="DH11" s="86"/>
      <c r="DI11" s="87" t="s">
        <v>405</v>
      </c>
      <c r="DJ11" s="88">
        <v>1272903</v>
      </c>
      <c r="DK11" s="88">
        <v>0</v>
      </c>
      <c r="DL11" s="88">
        <v>2991</v>
      </c>
      <c r="DM11" s="88">
        <v>625</v>
      </c>
      <c r="DN11" s="88">
        <v>416</v>
      </c>
      <c r="DO11" s="88">
        <v>6</v>
      </c>
      <c r="DP11" s="88">
        <v>795</v>
      </c>
      <c r="DQ11" s="88">
        <v>98</v>
      </c>
      <c r="DR11" s="88">
        <v>10780</v>
      </c>
      <c r="DS11" s="88">
        <v>25657</v>
      </c>
      <c r="DT11" s="88">
        <v>15746</v>
      </c>
      <c r="DU11" s="88">
        <v>13</v>
      </c>
      <c r="DV11" s="88">
        <v>209</v>
      </c>
      <c r="DW11" s="88">
        <v>726</v>
      </c>
      <c r="DX11" s="88">
        <v>15943</v>
      </c>
      <c r="DY11" s="88">
        <v>1241</v>
      </c>
      <c r="DZ11" s="88">
        <v>1007</v>
      </c>
      <c r="EA11" s="88">
        <v>1196289</v>
      </c>
      <c r="EB11" s="88">
        <v>0</v>
      </c>
      <c r="EC11" s="88">
        <v>361</v>
      </c>
      <c r="ED11" s="88">
        <v>0</v>
      </c>
      <c r="EE11" s="88">
        <v>0</v>
      </c>
      <c r="EF11" s="88">
        <v>0</v>
      </c>
      <c r="EG11" s="88">
        <v>0</v>
      </c>
      <c r="EH11" s="88">
        <v>122</v>
      </c>
      <c r="EI11" s="88">
        <v>0</v>
      </c>
      <c r="EJ11" s="88">
        <v>0</v>
      </c>
      <c r="EK11" s="88">
        <v>0</v>
      </c>
      <c r="EL11" s="88">
        <v>0</v>
      </c>
      <c r="EM11" s="88">
        <v>0</v>
      </c>
      <c r="EN11" s="88">
        <v>0</v>
      </c>
      <c r="EO11" s="88">
        <v>0</v>
      </c>
      <c r="EP11" s="88">
        <v>0</v>
      </c>
      <c r="EQ11" s="88">
        <v>0</v>
      </c>
      <c r="ER11" s="88">
        <v>0</v>
      </c>
      <c r="ES11" s="88">
        <v>122</v>
      </c>
      <c r="ET11" s="88">
        <v>0</v>
      </c>
      <c r="EU11" s="88">
        <v>0</v>
      </c>
      <c r="EV11" s="88">
        <v>0</v>
      </c>
      <c r="EW11" s="88">
        <v>0</v>
      </c>
      <c r="EX11" s="88">
        <v>0</v>
      </c>
      <c r="EY11" s="88">
        <v>0</v>
      </c>
      <c r="EZ11" s="88">
        <v>0</v>
      </c>
      <c r="FA11" s="88">
        <v>0</v>
      </c>
      <c r="FB11" s="88">
        <v>0</v>
      </c>
      <c r="FC11" s="88">
        <v>0</v>
      </c>
      <c r="FD11" s="88">
        <v>0</v>
      </c>
      <c r="FE11" s="88">
        <v>0</v>
      </c>
      <c r="FF11" s="88">
        <v>0</v>
      </c>
      <c r="FG11" s="88">
        <v>0</v>
      </c>
      <c r="FH11" s="88">
        <v>0</v>
      </c>
      <c r="FI11" s="88">
        <v>0</v>
      </c>
      <c r="FJ11" s="88">
        <v>0</v>
      </c>
      <c r="FK11" s="88">
        <v>1273025</v>
      </c>
    </row>
    <row r="12" spans="1:210" x14ac:dyDescent="0.35">
      <c r="A12" s="73" t="s">
        <v>406</v>
      </c>
      <c r="B12" s="85">
        <f t="shared" si="4"/>
        <v>3597727</v>
      </c>
      <c r="C12" s="85">
        <f t="shared" si="4"/>
        <v>0</v>
      </c>
      <c r="D12" s="85">
        <f t="shared" si="4"/>
        <v>618206</v>
      </c>
      <c r="E12" s="85">
        <f t="shared" si="4"/>
        <v>100891</v>
      </c>
      <c r="F12" s="85">
        <f t="shared" si="4"/>
        <v>46720</v>
      </c>
      <c r="G12" s="85">
        <f t="shared" si="4"/>
        <v>36834</v>
      </c>
      <c r="H12" s="85">
        <f t="shared" si="4"/>
        <v>771001</v>
      </c>
      <c r="I12" s="85">
        <f t="shared" si="4"/>
        <v>60599</v>
      </c>
      <c r="J12" s="85">
        <f t="shared" si="4"/>
        <v>11347</v>
      </c>
      <c r="K12" s="85">
        <f t="shared" si="4"/>
        <v>435670</v>
      </c>
      <c r="L12" s="85">
        <f t="shared" si="4"/>
        <v>257270</v>
      </c>
      <c r="M12" s="85">
        <f t="shared" si="4"/>
        <v>122170</v>
      </c>
      <c r="N12" s="85">
        <f t="shared" si="4"/>
        <v>23164</v>
      </c>
      <c r="O12" s="85">
        <f t="shared" si="4"/>
        <v>91656</v>
      </c>
      <c r="P12" s="85">
        <f t="shared" si="4"/>
        <v>188417</v>
      </c>
      <c r="Q12" s="85">
        <f t="shared" si="4"/>
        <v>44067</v>
      </c>
      <c r="R12" s="85">
        <f t="shared" si="5"/>
        <v>49942</v>
      </c>
      <c r="S12" s="85">
        <f t="shared" si="5"/>
        <v>428135</v>
      </c>
      <c r="T12" s="85">
        <f t="shared" si="5"/>
        <v>0</v>
      </c>
      <c r="U12" s="85">
        <f t="shared" si="5"/>
        <v>311638</v>
      </c>
      <c r="V12" s="85">
        <f t="shared" si="5"/>
        <v>58159</v>
      </c>
      <c r="W12" s="85">
        <f t="shared" si="5"/>
        <v>11454</v>
      </c>
      <c r="X12" s="85">
        <f t="shared" si="5"/>
        <v>117454</v>
      </c>
      <c r="Y12" s="85">
        <f t="shared" si="5"/>
        <v>161</v>
      </c>
      <c r="Z12" s="85">
        <f t="shared" si="5"/>
        <v>1664</v>
      </c>
      <c r="AA12" s="85">
        <f t="shared" si="5"/>
        <v>1429</v>
      </c>
      <c r="AB12" s="85">
        <f t="shared" si="5"/>
        <v>1428</v>
      </c>
      <c r="AC12" s="85">
        <f t="shared" si="5"/>
        <v>135</v>
      </c>
      <c r="AD12" s="85">
        <f t="shared" si="5"/>
        <v>244</v>
      </c>
      <c r="AE12" s="85">
        <f t="shared" si="5"/>
        <v>10495</v>
      </c>
      <c r="AF12" s="85">
        <f t="shared" si="5"/>
        <v>2826</v>
      </c>
      <c r="AG12" s="85">
        <f t="shared" si="5"/>
        <v>53</v>
      </c>
      <c r="AH12" s="85">
        <f t="shared" si="6"/>
        <v>49</v>
      </c>
      <c r="AI12" s="85">
        <f t="shared" si="6"/>
        <v>455</v>
      </c>
      <c r="AJ12" s="85">
        <f t="shared" si="6"/>
        <v>314</v>
      </c>
      <c r="AK12" s="85">
        <f t="shared" si="6"/>
        <v>206320</v>
      </c>
      <c r="AL12" s="85">
        <f t="shared" si="6"/>
        <v>0</v>
      </c>
      <c r="AM12" s="85">
        <f t="shared" si="6"/>
        <v>0</v>
      </c>
      <c r="AN12" s="85">
        <f t="shared" si="6"/>
        <v>0</v>
      </c>
      <c r="AO12" s="85">
        <f t="shared" si="6"/>
        <v>0</v>
      </c>
      <c r="AP12" s="85">
        <f t="shared" si="6"/>
        <v>0</v>
      </c>
      <c r="AQ12" s="85">
        <f t="shared" si="6"/>
        <v>0</v>
      </c>
      <c r="AR12" s="85">
        <f t="shared" si="6"/>
        <v>6226</v>
      </c>
      <c r="AS12" s="85">
        <f t="shared" si="6"/>
        <v>0</v>
      </c>
      <c r="AT12" s="85">
        <f t="shared" si="6"/>
        <v>0</v>
      </c>
      <c r="AU12" s="85">
        <f t="shared" si="6"/>
        <v>0</v>
      </c>
      <c r="AV12" s="85">
        <f t="shared" si="6"/>
        <v>0</v>
      </c>
      <c r="AW12" s="85">
        <f t="shared" si="6"/>
        <v>0</v>
      </c>
      <c r="AX12" s="85">
        <f t="shared" si="7"/>
        <v>0</v>
      </c>
      <c r="AY12" s="85">
        <f t="shared" si="7"/>
        <v>0</v>
      </c>
      <c r="AZ12" s="85">
        <f t="shared" si="7"/>
        <v>0</v>
      </c>
      <c r="BA12" s="85">
        <f t="shared" si="7"/>
        <v>0</v>
      </c>
      <c r="BB12" s="85">
        <f t="shared" si="7"/>
        <v>718</v>
      </c>
      <c r="BC12" s="85">
        <f t="shared" si="7"/>
        <v>3810991</v>
      </c>
      <c r="BD12" s="72"/>
      <c r="BE12" s="73" t="s">
        <v>406</v>
      </c>
      <c r="BF12" s="86">
        <v>2485880</v>
      </c>
      <c r="BG12" s="86">
        <v>0</v>
      </c>
      <c r="BH12" s="86">
        <v>450479</v>
      </c>
      <c r="BI12" s="86">
        <v>73734</v>
      </c>
      <c r="BJ12" s="86">
        <v>35692</v>
      </c>
      <c r="BK12" s="86">
        <v>36830</v>
      </c>
      <c r="BL12" s="86">
        <v>568356</v>
      </c>
      <c r="BM12" s="86">
        <v>37623</v>
      </c>
      <c r="BN12" s="86">
        <v>10127</v>
      </c>
      <c r="BO12" s="86">
        <v>333912</v>
      </c>
      <c r="BP12" s="86">
        <v>190374</v>
      </c>
      <c r="BQ12" s="86">
        <v>96090</v>
      </c>
      <c r="BR12" s="86">
        <v>19454</v>
      </c>
      <c r="BS12" s="86">
        <v>69934</v>
      </c>
      <c r="BT12" s="86">
        <v>132627</v>
      </c>
      <c r="BU12" s="86">
        <v>37895</v>
      </c>
      <c r="BV12" s="86">
        <v>43193</v>
      </c>
      <c r="BW12" s="86">
        <v>127960</v>
      </c>
      <c r="BX12" s="86">
        <v>0</v>
      </c>
      <c r="BY12" s="86">
        <v>221600</v>
      </c>
      <c r="BZ12" s="86">
        <v>58159</v>
      </c>
      <c r="CA12" s="86">
        <v>11454</v>
      </c>
      <c r="CB12" s="86">
        <v>117454</v>
      </c>
      <c r="CC12" s="86">
        <v>161</v>
      </c>
      <c r="CD12" s="86">
        <v>442</v>
      </c>
      <c r="CE12" s="86">
        <v>1429</v>
      </c>
      <c r="CF12" s="86">
        <v>1428</v>
      </c>
      <c r="CG12" s="86">
        <v>132</v>
      </c>
      <c r="CH12" s="86">
        <v>244</v>
      </c>
      <c r="CI12" s="86">
        <v>10495</v>
      </c>
      <c r="CJ12" s="86">
        <v>2826</v>
      </c>
      <c r="CK12" s="86">
        <v>53</v>
      </c>
      <c r="CL12" s="86">
        <v>49</v>
      </c>
      <c r="CM12" s="86">
        <v>455</v>
      </c>
      <c r="CN12" s="86">
        <v>314</v>
      </c>
      <c r="CO12" s="86">
        <v>205095</v>
      </c>
      <c r="CP12" s="86">
        <v>0</v>
      </c>
      <c r="CQ12" s="86">
        <v>0</v>
      </c>
      <c r="CR12" s="86">
        <v>0</v>
      </c>
      <c r="CS12" s="86">
        <v>0</v>
      </c>
      <c r="CT12" s="86">
        <v>0</v>
      </c>
      <c r="CU12" s="86">
        <v>0</v>
      </c>
      <c r="CV12" s="86">
        <v>6208</v>
      </c>
      <c r="CW12" s="86">
        <v>0</v>
      </c>
      <c r="CX12" s="86">
        <v>0</v>
      </c>
      <c r="CY12" s="86">
        <v>0</v>
      </c>
      <c r="CZ12" s="86">
        <v>0</v>
      </c>
      <c r="DA12" s="86">
        <v>0</v>
      </c>
      <c r="DB12" s="86">
        <v>0</v>
      </c>
      <c r="DC12" s="86">
        <v>0</v>
      </c>
      <c r="DD12" s="86">
        <v>0</v>
      </c>
      <c r="DE12" s="86">
        <v>0</v>
      </c>
      <c r="DF12" s="86">
        <v>702</v>
      </c>
      <c r="DG12" s="86">
        <v>2697885</v>
      </c>
      <c r="DH12" s="86"/>
      <c r="DI12" s="87" t="s">
        <v>406</v>
      </c>
      <c r="DJ12" s="88">
        <v>1111847</v>
      </c>
      <c r="DK12" s="88">
        <v>0</v>
      </c>
      <c r="DL12" s="88">
        <v>167727</v>
      </c>
      <c r="DM12" s="88">
        <v>27157</v>
      </c>
      <c r="DN12" s="88">
        <v>11028</v>
      </c>
      <c r="DO12" s="88">
        <v>4</v>
      </c>
      <c r="DP12" s="88">
        <v>202645</v>
      </c>
      <c r="DQ12" s="88">
        <v>22976</v>
      </c>
      <c r="DR12" s="88">
        <v>1220</v>
      </c>
      <c r="DS12" s="88">
        <v>101758</v>
      </c>
      <c r="DT12" s="88">
        <v>66896</v>
      </c>
      <c r="DU12" s="88">
        <v>26080</v>
      </c>
      <c r="DV12" s="88">
        <v>3710</v>
      </c>
      <c r="DW12" s="88">
        <v>21722</v>
      </c>
      <c r="DX12" s="88">
        <v>55790</v>
      </c>
      <c r="DY12" s="88">
        <v>6172</v>
      </c>
      <c r="DZ12" s="88">
        <v>6749</v>
      </c>
      <c r="EA12" s="88">
        <v>300175</v>
      </c>
      <c r="EB12" s="88">
        <v>0</v>
      </c>
      <c r="EC12" s="88">
        <v>90038</v>
      </c>
      <c r="ED12" s="88">
        <v>0</v>
      </c>
      <c r="EE12" s="88">
        <v>0</v>
      </c>
      <c r="EF12" s="88">
        <v>0</v>
      </c>
      <c r="EG12" s="88">
        <v>0</v>
      </c>
      <c r="EH12" s="88">
        <v>1222</v>
      </c>
      <c r="EI12" s="88">
        <v>0</v>
      </c>
      <c r="EJ12" s="88">
        <v>0</v>
      </c>
      <c r="EK12" s="88">
        <v>3</v>
      </c>
      <c r="EL12" s="88">
        <v>0</v>
      </c>
      <c r="EM12" s="88">
        <v>0</v>
      </c>
      <c r="EN12" s="88">
        <v>0</v>
      </c>
      <c r="EO12" s="88">
        <v>0</v>
      </c>
      <c r="EP12" s="88">
        <v>0</v>
      </c>
      <c r="EQ12" s="88">
        <v>0</v>
      </c>
      <c r="ER12" s="88">
        <v>0</v>
      </c>
      <c r="ES12" s="88">
        <v>1225</v>
      </c>
      <c r="ET12" s="88">
        <v>0</v>
      </c>
      <c r="EU12" s="88">
        <v>0</v>
      </c>
      <c r="EV12" s="88">
        <v>0</v>
      </c>
      <c r="EW12" s="88">
        <v>0</v>
      </c>
      <c r="EX12" s="88">
        <v>0</v>
      </c>
      <c r="EY12" s="88">
        <v>0</v>
      </c>
      <c r="EZ12" s="88">
        <v>18</v>
      </c>
      <c r="FA12" s="88">
        <v>0</v>
      </c>
      <c r="FB12" s="88">
        <v>0</v>
      </c>
      <c r="FC12" s="88">
        <v>0</v>
      </c>
      <c r="FD12" s="88">
        <v>0</v>
      </c>
      <c r="FE12" s="88">
        <v>0</v>
      </c>
      <c r="FF12" s="88">
        <v>0</v>
      </c>
      <c r="FG12" s="88">
        <v>0</v>
      </c>
      <c r="FH12" s="88">
        <v>0</v>
      </c>
      <c r="FI12" s="88">
        <v>0</v>
      </c>
      <c r="FJ12" s="88">
        <v>16</v>
      </c>
      <c r="FK12" s="88">
        <v>1113106</v>
      </c>
    </row>
    <row r="13" spans="1:210" x14ac:dyDescent="0.35">
      <c r="A13" s="73" t="s">
        <v>407</v>
      </c>
      <c r="B13" s="85">
        <f t="shared" si="4"/>
        <v>4080482</v>
      </c>
      <c r="C13" s="85">
        <f t="shared" si="4"/>
        <v>274896</v>
      </c>
      <c r="D13" s="85">
        <f t="shared" si="4"/>
        <v>73633</v>
      </c>
      <c r="E13" s="85">
        <f t="shared" si="4"/>
        <v>39518</v>
      </c>
      <c r="F13" s="85">
        <f t="shared" si="4"/>
        <v>40139</v>
      </c>
      <c r="G13" s="85">
        <f t="shared" si="4"/>
        <v>67930</v>
      </c>
      <c r="H13" s="85">
        <f t="shared" si="4"/>
        <v>261795</v>
      </c>
      <c r="I13" s="85">
        <f t="shared" si="4"/>
        <v>57313</v>
      </c>
      <c r="J13" s="85">
        <f t="shared" si="4"/>
        <v>21665</v>
      </c>
      <c r="K13" s="85">
        <f t="shared" si="4"/>
        <v>57081</v>
      </c>
      <c r="L13" s="85">
        <f t="shared" si="4"/>
        <v>144099</v>
      </c>
      <c r="M13" s="85">
        <f t="shared" si="4"/>
        <v>227334</v>
      </c>
      <c r="N13" s="85">
        <f t="shared" si="4"/>
        <v>16794</v>
      </c>
      <c r="O13" s="85">
        <f t="shared" si="4"/>
        <v>25108</v>
      </c>
      <c r="P13" s="85">
        <f t="shared" si="4"/>
        <v>599850</v>
      </c>
      <c r="Q13" s="85">
        <f t="shared" si="4"/>
        <v>98289</v>
      </c>
      <c r="R13" s="85">
        <f t="shared" si="5"/>
        <v>205008</v>
      </c>
      <c r="S13" s="85">
        <f t="shared" si="5"/>
        <v>1975987</v>
      </c>
      <c r="T13" s="85">
        <f t="shared" si="5"/>
        <v>55737</v>
      </c>
      <c r="U13" s="85">
        <f t="shared" si="5"/>
        <v>113202</v>
      </c>
      <c r="V13" s="85">
        <f t="shared" si="5"/>
        <v>381677</v>
      </c>
      <c r="W13" s="85">
        <f t="shared" si="5"/>
        <v>70550</v>
      </c>
      <c r="X13" s="85">
        <f t="shared" si="5"/>
        <v>776587</v>
      </c>
      <c r="Y13" s="85">
        <f t="shared" si="5"/>
        <v>86710</v>
      </c>
      <c r="Z13" s="85">
        <f t="shared" si="5"/>
        <v>182410</v>
      </c>
      <c r="AA13" s="85">
        <f t="shared" si="5"/>
        <v>20284</v>
      </c>
      <c r="AB13" s="85">
        <f t="shared" si="5"/>
        <v>6237</v>
      </c>
      <c r="AC13" s="85">
        <f t="shared" si="5"/>
        <v>5873</v>
      </c>
      <c r="AD13" s="85">
        <f t="shared" si="5"/>
        <v>41480</v>
      </c>
      <c r="AE13" s="85">
        <f t="shared" si="5"/>
        <v>124822</v>
      </c>
      <c r="AF13" s="85">
        <f t="shared" si="5"/>
        <v>24266</v>
      </c>
      <c r="AG13" s="85">
        <f t="shared" si="5"/>
        <v>21058</v>
      </c>
      <c r="AH13" s="85">
        <f t="shared" si="6"/>
        <v>5484</v>
      </c>
      <c r="AI13" s="85">
        <f t="shared" si="6"/>
        <v>10228</v>
      </c>
      <c r="AJ13" s="85">
        <f t="shared" si="6"/>
        <v>21117</v>
      </c>
      <c r="AK13" s="85">
        <f t="shared" si="6"/>
        <v>1778783</v>
      </c>
      <c r="AL13" s="85">
        <f t="shared" si="6"/>
        <v>83652</v>
      </c>
      <c r="AM13" s="85">
        <f t="shared" si="6"/>
        <v>16835</v>
      </c>
      <c r="AN13" s="85">
        <f t="shared" si="6"/>
        <v>32367</v>
      </c>
      <c r="AO13" s="85">
        <f t="shared" si="6"/>
        <v>316964</v>
      </c>
      <c r="AP13" s="85">
        <f t="shared" si="6"/>
        <v>153541</v>
      </c>
      <c r="AQ13" s="85">
        <f t="shared" si="6"/>
        <v>312286</v>
      </c>
      <c r="AR13" s="85">
        <f t="shared" si="6"/>
        <v>14794</v>
      </c>
      <c r="AS13" s="85">
        <f t="shared" si="6"/>
        <v>907508</v>
      </c>
      <c r="AT13" s="85">
        <f t="shared" si="6"/>
        <v>1180641</v>
      </c>
      <c r="AU13" s="85">
        <f t="shared" si="6"/>
        <v>153194</v>
      </c>
      <c r="AV13" s="85">
        <f t="shared" si="6"/>
        <v>199581</v>
      </c>
      <c r="AW13" s="85">
        <f t="shared" si="6"/>
        <v>106534</v>
      </c>
      <c r="AX13" s="85">
        <f t="shared" si="7"/>
        <v>1394454</v>
      </c>
      <c r="AY13" s="85">
        <f t="shared" si="7"/>
        <v>5598</v>
      </c>
      <c r="AZ13" s="85">
        <f t="shared" si="7"/>
        <v>3412</v>
      </c>
      <c r="BA13" s="85">
        <f t="shared" si="7"/>
        <v>19846</v>
      </c>
      <c r="BB13" s="85">
        <f t="shared" si="7"/>
        <v>60245</v>
      </c>
      <c r="BC13" s="85">
        <f t="shared" si="7"/>
        <v>11095613</v>
      </c>
      <c r="BD13" s="72"/>
      <c r="BE13" s="73" t="s">
        <v>407</v>
      </c>
      <c r="BF13" s="86">
        <v>1613779</v>
      </c>
      <c r="BG13" s="86">
        <v>261548</v>
      </c>
      <c r="BH13" s="86">
        <v>56204</v>
      </c>
      <c r="BI13" s="86">
        <v>32839</v>
      </c>
      <c r="BJ13" s="86">
        <v>30138</v>
      </c>
      <c r="BK13" s="86">
        <v>57410</v>
      </c>
      <c r="BL13" s="86">
        <v>168524</v>
      </c>
      <c r="BM13" s="86">
        <v>39303</v>
      </c>
      <c r="BN13" s="86">
        <v>1167</v>
      </c>
      <c r="BO13" s="86">
        <v>31286</v>
      </c>
      <c r="BP13" s="86">
        <v>92892</v>
      </c>
      <c r="BQ13" s="86">
        <v>159041</v>
      </c>
      <c r="BR13" s="86">
        <v>14083</v>
      </c>
      <c r="BS13" s="86">
        <v>19585</v>
      </c>
      <c r="BT13" s="86">
        <v>394822</v>
      </c>
      <c r="BU13" s="86">
        <v>72412</v>
      </c>
      <c r="BV13" s="86">
        <v>133123</v>
      </c>
      <c r="BW13" s="86">
        <v>170143</v>
      </c>
      <c r="BX13" s="86">
        <v>54084</v>
      </c>
      <c r="BY13" s="86">
        <v>86723</v>
      </c>
      <c r="BZ13" s="86">
        <v>381677</v>
      </c>
      <c r="CA13" s="86">
        <v>70519</v>
      </c>
      <c r="CB13" s="86">
        <v>774632</v>
      </c>
      <c r="CC13" s="86">
        <v>82338</v>
      </c>
      <c r="CD13" s="86">
        <v>58859</v>
      </c>
      <c r="CE13" s="86">
        <v>19562</v>
      </c>
      <c r="CF13" s="86">
        <v>5969</v>
      </c>
      <c r="CG13" s="86">
        <v>4588</v>
      </c>
      <c r="CH13" s="86">
        <v>41480</v>
      </c>
      <c r="CI13" s="86">
        <v>123113</v>
      </c>
      <c r="CJ13" s="86">
        <v>24091</v>
      </c>
      <c r="CK13" s="86">
        <v>21058</v>
      </c>
      <c r="CL13" s="86">
        <v>5048</v>
      </c>
      <c r="CM13" s="86">
        <v>10228</v>
      </c>
      <c r="CN13" s="86">
        <v>20508</v>
      </c>
      <c r="CO13" s="86">
        <v>1643670</v>
      </c>
      <c r="CP13" s="86">
        <v>80433</v>
      </c>
      <c r="CQ13" s="86">
        <v>16758</v>
      </c>
      <c r="CR13" s="86">
        <v>32169</v>
      </c>
      <c r="CS13" s="86">
        <v>316964</v>
      </c>
      <c r="CT13" s="86">
        <v>153541</v>
      </c>
      <c r="CU13" s="86">
        <v>306721</v>
      </c>
      <c r="CV13" s="86">
        <v>14701</v>
      </c>
      <c r="CW13" s="86">
        <v>795316</v>
      </c>
      <c r="CX13" s="86">
        <v>626252</v>
      </c>
      <c r="CY13" s="86">
        <v>151447</v>
      </c>
      <c r="CZ13" s="86">
        <v>154727</v>
      </c>
      <c r="DA13" s="86">
        <v>26573</v>
      </c>
      <c r="DB13" s="86">
        <v>706495</v>
      </c>
      <c r="DC13" s="86">
        <v>5588</v>
      </c>
      <c r="DD13" s="86">
        <v>3412</v>
      </c>
      <c r="DE13" s="86">
        <v>19654</v>
      </c>
      <c r="DF13" s="86">
        <v>57195</v>
      </c>
      <c r="DG13" s="86">
        <v>6986943</v>
      </c>
      <c r="DH13" s="86"/>
      <c r="DI13" s="87" t="s">
        <v>407</v>
      </c>
      <c r="DJ13" s="88">
        <v>2466703</v>
      </c>
      <c r="DK13" s="88">
        <v>13348</v>
      </c>
      <c r="DL13" s="88">
        <v>17429</v>
      </c>
      <c r="DM13" s="88">
        <v>6679</v>
      </c>
      <c r="DN13" s="88">
        <v>10001</v>
      </c>
      <c r="DO13" s="88">
        <v>10520</v>
      </c>
      <c r="DP13" s="88">
        <v>93271</v>
      </c>
      <c r="DQ13" s="88">
        <v>18010</v>
      </c>
      <c r="DR13" s="88">
        <v>20498</v>
      </c>
      <c r="DS13" s="88">
        <v>25795</v>
      </c>
      <c r="DT13" s="88">
        <v>51207</v>
      </c>
      <c r="DU13" s="88">
        <v>68293</v>
      </c>
      <c r="DV13" s="88">
        <v>2711</v>
      </c>
      <c r="DW13" s="88">
        <v>5523</v>
      </c>
      <c r="DX13" s="88">
        <v>205028</v>
      </c>
      <c r="DY13" s="88">
        <v>25877</v>
      </c>
      <c r="DZ13" s="88">
        <v>71885</v>
      </c>
      <c r="EA13" s="88">
        <v>1805844</v>
      </c>
      <c r="EB13" s="88">
        <v>1653</v>
      </c>
      <c r="EC13" s="88">
        <v>26479</v>
      </c>
      <c r="ED13" s="88">
        <v>0</v>
      </c>
      <c r="EE13" s="88">
        <v>31</v>
      </c>
      <c r="EF13" s="88">
        <v>1955</v>
      </c>
      <c r="EG13" s="88">
        <v>4372</v>
      </c>
      <c r="EH13" s="88">
        <v>123551</v>
      </c>
      <c r="EI13" s="88">
        <v>722</v>
      </c>
      <c r="EJ13" s="88">
        <v>268</v>
      </c>
      <c r="EK13" s="88">
        <v>1285</v>
      </c>
      <c r="EL13" s="88">
        <v>0</v>
      </c>
      <c r="EM13" s="88">
        <v>1709</v>
      </c>
      <c r="EN13" s="88">
        <v>175</v>
      </c>
      <c r="EO13" s="88">
        <v>0</v>
      </c>
      <c r="EP13" s="88">
        <v>436</v>
      </c>
      <c r="EQ13" s="88">
        <v>0</v>
      </c>
      <c r="ER13" s="88">
        <v>609</v>
      </c>
      <c r="ES13" s="88">
        <v>135113</v>
      </c>
      <c r="ET13" s="88">
        <v>3219</v>
      </c>
      <c r="EU13" s="88">
        <v>77</v>
      </c>
      <c r="EV13" s="88">
        <v>198</v>
      </c>
      <c r="EW13" s="88">
        <v>0</v>
      </c>
      <c r="EX13" s="88">
        <v>0</v>
      </c>
      <c r="EY13" s="88">
        <v>5565</v>
      </c>
      <c r="EZ13" s="88">
        <v>93</v>
      </c>
      <c r="FA13" s="88">
        <v>112192</v>
      </c>
      <c r="FB13" s="88">
        <v>554389</v>
      </c>
      <c r="FC13" s="88">
        <v>1747</v>
      </c>
      <c r="FD13" s="88">
        <v>44854</v>
      </c>
      <c r="FE13" s="88">
        <v>79961</v>
      </c>
      <c r="FF13" s="88">
        <v>687959</v>
      </c>
      <c r="FG13" s="88">
        <v>10</v>
      </c>
      <c r="FH13" s="88">
        <v>0</v>
      </c>
      <c r="FI13" s="88">
        <v>192</v>
      </c>
      <c r="FJ13" s="88">
        <v>3050</v>
      </c>
      <c r="FK13" s="88">
        <v>4108670</v>
      </c>
    </row>
    <row r="14" spans="1:210" x14ac:dyDescent="0.35">
      <c r="A14" s="73" t="s">
        <v>408</v>
      </c>
      <c r="B14" s="85">
        <f t="shared" si="4"/>
        <v>2022997</v>
      </c>
      <c r="C14" s="85">
        <f t="shared" si="4"/>
        <v>10310</v>
      </c>
      <c r="D14" s="85">
        <f t="shared" si="4"/>
        <v>6913</v>
      </c>
      <c r="E14" s="85">
        <f t="shared" si="4"/>
        <v>2698</v>
      </c>
      <c r="F14" s="85">
        <f t="shared" si="4"/>
        <v>3463</v>
      </c>
      <c r="G14" s="85">
        <f t="shared" si="4"/>
        <v>16111</v>
      </c>
      <c r="H14" s="85">
        <f t="shared" si="4"/>
        <v>40311</v>
      </c>
      <c r="I14" s="85">
        <f t="shared" si="4"/>
        <v>7883</v>
      </c>
      <c r="J14" s="85">
        <f t="shared" si="4"/>
        <v>4338</v>
      </c>
      <c r="K14" s="85">
        <f t="shared" si="4"/>
        <v>15393</v>
      </c>
      <c r="L14" s="85">
        <f t="shared" si="4"/>
        <v>9842</v>
      </c>
      <c r="M14" s="85">
        <f t="shared" si="4"/>
        <v>54943</v>
      </c>
      <c r="N14" s="85">
        <f t="shared" si="4"/>
        <v>5171</v>
      </c>
      <c r="O14" s="85">
        <f t="shared" si="4"/>
        <v>11275</v>
      </c>
      <c r="P14" s="85">
        <f t="shared" si="4"/>
        <v>286776</v>
      </c>
      <c r="Q14" s="85">
        <f t="shared" si="4"/>
        <v>45264</v>
      </c>
      <c r="R14" s="85">
        <f t="shared" si="5"/>
        <v>59201</v>
      </c>
      <c r="S14" s="85">
        <f t="shared" si="5"/>
        <v>1408192</v>
      </c>
      <c r="T14" s="85">
        <f t="shared" si="5"/>
        <v>1878</v>
      </c>
      <c r="U14" s="85">
        <f t="shared" si="5"/>
        <v>43345</v>
      </c>
      <c r="V14" s="85">
        <f t="shared" si="5"/>
        <v>30477</v>
      </c>
      <c r="W14" s="85">
        <f t="shared" si="5"/>
        <v>5481</v>
      </c>
      <c r="X14" s="85">
        <f t="shared" si="5"/>
        <v>152668</v>
      </c>
      <c r="Y14" s="85">
        <f t="shared" si="5"/>
        <v>12762</v>
      </c>
      <c r="Z14" s="85">
        <f t="shared" si="5"/>
        <v>104420</v>
      </c>
      <c r="AA14" s="85">
        <f t="shared" si="5"/>
        <v>3302</v>
      </c>
      <c r="AB14" s="85">
        <f t="shared" si="5"/>
        <v>2205</v>
      </c>
      <c r="AC14" s="85">
        <f t="shared" si="5"/>
        <v>489</v>
      </c>
      <c r="AD14" s="85">
        <f t="shared" si="5"/>
        <v>43718</v>
      </c>
      <c r="AE14" s="85">
        <f t="shared" si="5"/>
        <v>46832</v>
      </c>
      <c r="AF14" s="85">
        <f t="shared" si="5"/>
        <v>9251</v>
      </c>
      <c r="AG14" s="85">
        <f t="shared" si="5"/>
        <v>5815</v>
      </c>
      <c r="AH14" s="85">
        <f t="shared" si="6"/>
        <v>1384</v>
      </c>
      <c r="AI14" s="85">
        <f t="shared" si="6"/>
        <v>1050</v>
      </c>
      <c r="AJ14" s="85">
        <f t="shared" si="6"/>
        <v>2898</v>
      </c>
      <c r="AK14" s="85">
        <f t="shared" si="6"/>
        <v>422752</v>
      </c>
      <c r="AL14" s="85">
        <f t="shared" si="6"/>
        <v>4895</v>
      </c>
      <c r="AM14" s="85">
        <f t="shared" si="6"/>
        <v>994</v>
      </c>
      <c r="AN14" s="85">
        <f t="shared" si="6"/>
        <v>2227</v>
      </c>
      <c r="AO14" s="85">
        <f t="shared" si="6"/>
        <v>88848</v>
      </c>
      <c r="AP14" s="85">
        <f t="shared" si="6"/>
        <v>20072</v>
      </c>
      <c r="AQ14" s="85">
        <f t="shared" si="6"/>
        <v>30397</v>
      </c>
      <c r="AR14" s="85">
        <f t="shared" si="6"/>
        <v>1245</v>
      </c>
      <c r="AS14" s="85">
        <f t="shared" si="6"/>
        <v>583687</v>
      </c>
      <c r="AT14" s="85">
        <f t="shared" si="6"/>
        <v>638765</v>
      </c>
      <c r="AU14" s="85">
        <f t="shared" si="6"/>
        <v>5150</v>
      </c>
      <c r="AV14" s="85">
        <f t="shared" si="6"/>
        <v>110772</v>
      </c>
      <c r="AW14" s="85">
        <f t="shared" si="6"/>
        <v>3790</v>
      </c>
      <c r="AX14" s="85">
        <f t="shared" si="7"/>
        <v>24485</v>
      </c>
      <c r="AY14" s="85">
        <f t="shared" si="7"/>
        <v>28702</v>
      </c>
      <c r="AZ14" s="85">
        <f t="shared" si="7"/>
        <v>1354</v>
      </c>
      <c r="BA14" s="85">
        <f t="shared" si="7"/>
        <v>2340</v>
      </c>
      <c r="BB14" s="85">
        <f t="shared" si="7"/>
        <v>7072</v>
      </c>
      <c r="BC14" s="85">
        <f t="shared" si="7"/>
        <v>4010854</v>
      </c>
      <c r="BD14" s="72"/>
      <c r="BE14" s="73" t="s">
        <v>408</v>
      </c>
      <c r="BF14" s="86">
        <v>411237</v>
      </c>
      <c r="BG14" s="86">
        <v>9373</v>
      </c>
      <c r="BH14" s="86">
        <v>5361</v>
      </c>
      <c r="BI14" s="86">
        <v>2135</v>
      </c>
      <c r="BJ14" s="86">
        <v>2579</v>
      </c>
      <c r="BK14" s="86">
        <v>13874</v>
      </c>
      <c r="BL14" s="86">
        <v>28558</v>
      </c>
      <c r="BM14" s="86">
        <v>5110</v>
      </c>
      <c r="BN14" s="86">
        <v>157</v>
      </c>
      <c r="BO14" s="86">
        <v>6303</v>
      </c>
      <c r="BP14" s="86">
        <v>4274</v>
      </c>
      <c r="BQ14" s="86">
        <v>39147</v>
      </c>
      <c r="BR14" s="86">
        <v>4327</v>
      </c>
      <c r="BS14" s="86">
        <v>8454</v>
      </c>
      <c r="BT14" s="86">
        <v>184648</v>
      </c>
      <c r="BU14" s="86">
        <v>29391</v>
      </c>
      <c r="BV14" s="86">
        <v>40986</v>
      </c>
      <c r="BW14" s="86">
        <v>22413</v>
      </c>
      <c r="BX14" s="86">
        <v>1302</v>
      </c>
      <c r="BY14" s="86">
        <v>12218</v>
      </c>
      <c r="BZ14" s="86">
        <v>30477</v>
      </c>
      <c r="CA14" s="86">
        <v>5475</v>
      </c>
      <c r="CB14" s="86">
        <v>152309</v>
      </c>
      <c r="CC14" s="86">
        <v>12167</v>
      </c>
      <c r="CD14" s="86">
        <v>20884</v>
      </c>
      <c r="CE14" s="86">
        <v>3057</v>
      </c>
      <c r="CF14" s="86">
        <v>2060</v>
      </c>
      <c r="CG14" s="86">
        <v>205</v>
      </c>
      <c r="CH14" s="86">
        <v>43718</v>
      </c>
      <c r="CI14" s="86">
        <v>46126</v>
      </c>
      <c r="CJ14" s="86">
        <v>8947</v>
      </c>
      <c r="CK14" s="86">
        <v>5815</v>
      </c>
      <c r="CL14" s="86">
        <v>1290</v>
      </c>
      <c r="CM14" s="86">
        <v>1050</v>
      </c>
      <c r="CN14" s="86">
        <v>2858</v>
      </c>
      <c r="CO14" s="86">
        <v>336438</v>
      </c>
      <c r="CP14" s="86">
        <v>4711</v>
      </c>
      <c r="CQ14" s="86">
        <v>992</v>
      </c>
      <c r="CR14" s="86">
        <v>2175</v>
      </c>
      <c r="CS14" s="86">
        <v>88848</v>
      </c>
      <c r="CT14" s="86">
        <v>20072</v>
      </c>
      <c r="CU14" s="86">
        <v>27349</v>
      </c>
      <c r="CV14" s="86">
        <v>1240</v>
      </c>
      <c r="CW14" s="86">
        <v>508515</v>
      </c>
      <c r="CX14" s="86">
        <v>265087</v>
      </c>
      <c r="CY14" s="86">
        <v>4840</v>
      </c>
      <c r="CZ14" s="86">
        <v>84542</v>
      </c>
      <c r="DA14" s="86">
        <v>596</v>
      </c>
      <c r="DB14" s="86">
        <v>23470</v>
      </c>
      <c r="DC14" s="86">
        <v>28702</v>
      </c>
      <c r="DD14" s="86">
        <v>1354</v>
      </c>
      <c r="DE14" s="86">
        <v>1799</v>
      </c>
      <c r="DF14" s="86">
        <v>5334</v>
      </c>
      <c r="DG14" s="86">
        <v>1826674</v>
      </c>
      <c r="DH14" s="86"/>
      <c r="DI14" s="87" t="s">
        <v>408</v>
      </c>
      <c r="DJ14" s="88">
        <v>1611760</v>
      </c>
      <c r="DK14" s="88">
        <v>937</v>
      </c>
      <c r="DL14" s="88">
        <v>1552</v>
      </c>
      <c r="DM14" s="88">
        <v>563</v>
      </c>
      <c r="DN14" s="88">
        <v>884</v>
      </c>
      <c r="DO14" s="88">
        <v>2237</v>
      </c>
      <c r="DP14" s="88">
        <v>11753</v>
      </c>
      <c r="DQ14" s="88">
        <v>2773</v>
      </c>
      <c r="DR14" s="88">
        <v>4181</v>
      </c>
      <c r="DS14" s="88">
        <v>9090</v>
      </c>
      <c r="DT14" s="88">
        <v>5568</v>
      </c>
      <c r="DU14" s="88">
        <v>15796</v>
      </c>
      <c r="DV14" s="88">
        <v>844</v>
      </c>
      <c r="DW14" s="88">
        <v>2821</v>
      </c>
      <c r="DX14" s="88">
        <v>102128</v>
      </c>
      <c r="DY14" s="88">
        <v>15873</v>
      </c>
      <c r="DZ14" s="88">
        <v>18215</v>
      </c>
      <c r="EA14" s="88">
        <v>1385779</v>
      </c>
      <c r="EB14" s="88">
        <v>576</v>
      </c>
      <c r="EC14" s="88">
        <v>31127</v>
      </c>
      <c r="ED14" s="88">
        <v>0</v>
      </c>
      <c r="EE14" s="88">
        <v>6</v>
      </c>
      <c r="EF14" s="88">
        <v>359</v>
      </c>
      <c r="EG14" s="88">
        <v>595</v>
      </c>
      <c r="EH14" s="88">
        <v>83536</v>
      </c>
      <c r="EI14" s="88">
        <v>245</v>
      </c>
      <c r="EJ14" s="88">
        <v>145</v>
      </c>
      <c r="EK14" s="88">
        <v>284</v>
      </c>
      <c r="EL14" s="88">
        <v>0</v>
      </c>
      <c r="EM14" s="88">
        <v>706</v>
      </c>
      <c r="EN14" s="88">
        <v>304</v>
      </c>
      <c r="EO14" s="88">
        <v>0</v>
      </c>
      <c r="EP14" s="88">
        <v>94</v>
      </c>
      <c r="EQ14" s="88">
        <v>0</v>
      </c>
      <c r="ER14" s="88">
        <v>40</v>
      </c>
      <c r="ES14" s="88">
        <v>86314</v>
      </c>
      <c r="ET14" s="88">
        <v>184</v>
      </c>
      <c r="EU14" s="88">
        <v>2</v>
      </c>
      <c r="EV14" s="88">
        <v>52</v>
      </c>
      <c r="EW14" s="88">
        <v>0</v>
      </c>
      <c r="EX14" s="88">
        <v>0</v>
      </c>
      <c r="EY14" s="88">
        <v>3048</v>
      </c>
      <c r="EZ14" s="88">
        <v>5</v>
      </c>
      <c r="FA14" s="88">
        <v>75172</v>
      </c>
      <c r="FB14" s="88">
        <v>373678</v>
      </c>
      <c r="FC14" s="88">
        <v>310</v>
      </c>
      <c r="FD14" s="88">
        <v>26230</v>
      </c>
      <c r="FE14" s="88">
        <v>3194</v>
      </c>
      <c r="FF14" s="88">
        <v>1015</v>
      </c>
      <c r="FG14" s="88">
        <v>0</v>
      </c>
      <c r="FH14" s="88">
        <v>0</v>
      </c>
      <c r="FI14" s="88">
        <v>541</v>
      </c>
      <c r="FJ14" s="88">
        <v>1738</v>
      </c>
      <c r="FK14" s="88">
        <v>2184180</v>
      </c>
    </row>
    <row r="15" spans="1:210" x14ac:dyDescent="0.35">
      <c r="A15" s="73" t="s">
        <v>409</v>
      </c>
      <c r="B15" s="85">
        <f t="shared" si="4"/>
        <v>1480952</v>
      </c>
      <c r="C15" s="85">
        <f t="shared" si="4"/>
        <v>28034</v>
      </c>
      <c r="D15" s="85">
        <f t="shared" si="4"/>
        <v>7915</v>
      </c>
      <c r="E15" s="85">
        <f t="shared" si="4"/>
        <v>10433</v>
      </c>
      <c r="F15" s="85">
        <f t="shared" si="4"/>
        <v>9441</v>
      </c>
      <c r="G15" s="85">
        <f t="shared" si="4"/>
        <v>1593</v>
      </c>
      <c r="H15" s="85">
        <f t="shared" si="4"/>
        <v>182486</v>
      </c>
      <c r="I15" s="85">
        <f t="shared" si="4"/>
        <v>198074</v>
      </c>
      <c r="J15" s="85">
        <f t="shared" si="4"/>
        <v>604</v>
      </c>
      <c r="K15" s="85">
        <f t="shared" si="4"/>
        <v>32570</v>
      </c>
      <c r="L15" s="85">
        <f t="shared" si="4"/>
        <v>379296</v>
      </c>
      <c r="M15" s="85">
        <f t="shared" si="4"/>
        <v>50038</v>
      </c>
      <c r="N15" s="85">
        <f t="shared" si="4"/>
        <v>440552</v>
      </c>
      <c r="O15" s="85">
        <f t="shared" si="4"/>
        <v>2122</v>
      </c>
      <c r="P15" s="85">
        <f t="shared" si="4"/>
        <v>14217</v>
      </c>
      <c r="Q15" s="85">
        <f t="shared" si="4"/>
        <v>2151</v>
      </c>
      <c r="R15" s="85">
        <f t="shared" si="5"/>
        <v>885</v>
      </c>
      <c r="S15" s="85">
        <f t="shared" si="5"/>
        <v>35274</v>
      </c>
      <c r="T15" s="85">
        <f t="shared" si="5"/>
        <v>762</v>
      </c>
      <c r="U15" s="85">
        <f t="shared" si="5"/>
        <v>112539</v>
      </c>
      <c r="V15" s="85">
        <f t="shared" si="5"/>
        <v>577546</v>
      </c>
      <c r="W15" s="85">
        <f t="shared" si="5"/>
        <v>4377</v>
      </c>
      <c r="X15" s="85">
        <f t="shared" si="5"/>
        <v>29552</v>
      </c>
      <c r="Y15" s="85">
        <f t="shared" si="5"/>
        <v>1986</v>
      </c>
      <c r="Z15" s="85">
        <f t="shared" si="5"/>
        <v>5233</v>
      </c>
      <c r="AA15" s="85">
        <f t="shared" si="5"/>
        <v>1669</v>
      </c>
      <c r="AB15" s="85">
        <f t="shared" si="5"/>
        <v>9991</v>
      </c>
      <c r="AC15" s="85">
        <f t="shared" si="5"/>
        <v>2784</v>
      </c>
      <c r="AD15" s="85">
        <f t="shared" si="5"/>
        <v>291</v>
      </c>
      <c r="AE15" s="85">
        <f t="shared" si="5"/>
        <v>60707</v>
      </c>
      <c r="AF15" s="85">
        <f t="shared" si="5"/>
        <v>10135</v>
      </c>
      <c r="AG15" s="85">
        <f t="shared" si="5"/>
        <v>12277</v>
      </c>
      <c r="AH15" s="85">
        <f t="shared" si="6"/>
        <v>36805</v>
      </c>
      <c r="AI15" s="85">
        <f t="shared" si="6"/>
        <v>12305</v>
      </c>
      <c r="AJ15" s="85">
        <f t="shared" si="6"/>
        <v>63765</v>
      </c>
      <c r="AK15" s="85">
        <f t="shared" si="6"/>
        <v>829423</v>
      </c>
      <c r="AL15" s="85">
        <f t="shared" si="6"/>
        <v>1518</v>
      </c>
      <c r="AM15" s="85">
        <f t="shared" si="6"/>
        <v>105</v>
      </c>
      <c r="AN15" s="85">
        <f t="shared" si="6"/>
        <v>863</v>
      </c>
      <c r="AO15" s="85">
        <f t="shared" si="6"/>
        <v>24593</v>
      </c>
      <c r="AP15" s="85">
        <f t="shared" si="6"/>
        <v>586</v>
      </c>
      <c r="AQ15" s="85">
        <f t="shared" si="6"/>
        <v>2288</v>
      </c>
      <c r="AR15" s="85">
        <f t="shared" si="6"/>
        <v>10071</v>
      </c>
      <c r="AS15" s="85">
        <f t="shared" si="6"/>
        <v>2575</v>
      </c>
      <c r="AT15" s="85">
        <f t="shared" si="6"/>
        <v>19999</v>
      </c>
      <c r="AU15" s="85">
        <f t="shared" si="6"/>
        <v>60621</v>
      </c>
      <c r="AV15" s="85">
        <f t="shared" si="6"/>
        <v>742</v>
      </c>
      <c r="AW15" s="85">
        <f t="shared" si="6"/>
        <v>11</v>
      </c>
      <c r="AX15" s="85">
        <f t="shared" si="7"/>
        <v>2968</v>
      </c>
      <c r="AY15" s="85">
        <f t="shared" si="7"/>
        <v>164</v>
      </c>
      <c r="AZ15" s="85">
        <f t="shared" si="7"/>
        <v>53</v>
      </c>
      <c r="BA15" s="85">
        <f t="shared" si="7"/>
        <v>56</v>
      </c>
      <c r="BB15" s="85">
        <f t="shared" si="7"/>
        <v>4861</v>
      </c>
      <c r="BC15" s="85">
        <f t="shared" si="7"/>
        <v>2470483</v>
      </c>
      <c r="BD15" s="72"/>
      <c r="BE15" s="73" t="s">
        <v>409</v>
      </c>
      <c r="BF15" s="86">
        <v>1114561</v>
      </c>
      <c r="BG15" s="86">
        <v>25535</v>
      </c>
      <c r="BH15" s="86">
        <v>5671</v>
      </c>
      <c r="BI15" s="86">
        <v>7783</v>
      </c>
      <c r="BJ15" s="86">
        <v>7687</v>
      </c>
      <c r="BK15" s="86">
        <v>1583</v>
      </c>
      <c r="BL15" s="86">
        <v>119688</v>
      </c>
      <c r="BM15" s="86">
        <v>129394</v>
      </c>
      <c r="BN15" s="86">
        <v>561</v>
      </c>
      <c r="BO15" s="86">
        <v>8177</v>
      </c>
      <c r="BP15" s="86">
        <v>262366</v>
      </c>
      <c r="BQ15" s="86">
        <v>21840</v>
      </c>
      <c r="BR15" s="86">
        <v>409916</v>
      </c>
      <c r="BS15" s="86">
        <v>1933</v>
      </c>
      <c r="BT15" s="86">
        <v>11317</v>
      </c>
      <c r="BU15" s="86">
        <v>1963</v>
      </c>
      <c r="BV15" s="86">
        <v>845</v>
      </c>
      <c r="BW15" s="86">
        <v>23796</v>
      </c>
      <c r="BX15" s="86">
        <v>518</v>
      </c>
      <c r="BY15" s="86">
        <v>99523</v>
      </c>
      <c r="BZ15" s="86">
        <v>577546</v>
      </c>
      <c r="CA15" s="86">
        <v>4377</v>
      </c>
      <c r="CB15" s="86">
        <v>29552</v>
      </c>
      <c r="CC15" s="86">
        <v>1972</v>
      </c>
      <c r="CD15" s="86">
        <v>3110</v>
      </c>
      <c r="CE15" s="86">
        <v>1669</v>
      </c>
      <c r="CF15" s="86">
        <v>9990</v>
      </c>
      <c r="CG15" s="86">
        <v>2783</v>
      </c>
      <c r="CH15" s="86">
        <v>291</v>
      </c>
      <c r="CI15" s="86">
        <v>60707</v>
      </c>
      <c r="CJ15" s="86">
        <v>10135</v>
      </c>
      <c r="CK15" s="86">
        <v>12277</v>
      </c>
      <c r="CL15" s="86">
        <v>36805</v>
      </c>
      <c r="CM15" s="86">
        <v>12305</v>
      </c>
      <c r="CN15" s="86">
        <v>63668</v>
      </c>
      <c r="CO15" s="86">
        <v>827187</v>
      </c>
      <c r="CP15" s="86">
        <v>1154</v>
      </c>
      <c r="CQ15" s="86">
        <v>105</v>
      </c>
      <c r="CR15" s="86">
        <v>863</v>
      </c>
      <c r="CS15" s="86">
        <v>24593</v>
      </c>
      <c r="CT15" s="86">
        <v>586</v>
      </c>
      <c r="CU15" s="86">
        <v>2225</v>
      </c>
      <c r="CV15" s="86">
        <v>10045</v>
      </c>
      <c r="CW15" s="86">
        <v>2566</v>
      </c>
      <c r="CX15" s="86">
        <v>19263</v>
      </c>
      <c r="CY15" s="86">
        <v>60300</v>
      </c>
      <c r="CZ15" s="86">
        <v>742</v>
      </c>
      <c r="DA15" s="86">
        <v>9</v>
      </c>
      <c r="DB15" s="86">
        <v>2968</v>
      </c>
      <c r="DC15" s="86">
        <v>164</v>
      </c>
      <c r="DD15" s="86">
        <v>53</v>
      </c>
      <c r="DE15" s="86">
        <v>56</v>
      </c>
      <c r="DF15" s="86">
        <v>4861</v>
      </c>
      <c r="DG15" s="86">
        <v>2097836</v>
      </c>
      <c r="DH15" s="86"/>
      <c r="DI15" s="87" t="s">
        <v>409</v>
      </c>
      <c r="DJ15" s="88">
        <v>366391</v>
      </c>
      <c r="DK15" s="88">
        <v>2499</v>
      </c>
      <c r="DL15" s="88">
        <v>2244</v>
      </c>
      <c r="DM15" s="88">
        <v>2650</v>
      </c>
      <c r="DN15" s="88">
        <v>1754</v>
      </c>
      <c r="DO15" s="88">
        <v>10</v>
      </c>
      <c r="DP15" s="88">
        <v>62798</v>
      </c>
      <c r="DQ15" s="88">
        <v>68680</v>
      </c>
      <c r="DR15" s="88">
        <v>43</v>
      </c>
      <c r="DS15" s="88">
        <v>24393</v>
      </c>
      <c r="DT15" s="88">
        <v>116930</v>
      </c>
      <c r="DU15" s="88">
        <v>28198</v>
      </c>
      <c r="DV15" s="88">
        <v>30636</v>
      </c>
      <c r="DW15" s="88">
        <v>189</v>
      </c>
      <c r="DX15" s="88">
        <v>2900</v>
      </c>
      <c r="DY15" s="88">
        <v>188</v>
      </c>
      <c r="DZ15" s="88">
        <v>40</v>
      </c>
      <c r="EA15" s="88">
        <v>11478</v>
      </c>
      <c r="EB15" s="88">
        <v>244</v>
      </c>
      <c r="EC15" s="88">
        <v>13016</v>
      </c>
      <c r="ED15" s="88">
        <v>0</v>
      </c>
      <c r="EE15" s="88">
        <v>0</v>
      </c>
      <c r="EF15" s="88">
        <v>0</v>
      </c>
      <c r="EG15" s="88">
        <v>14</v>
      </c>
      <c r="EH15" s="88">
        <v>2123</v>
      </c>
      <c r="EI15" s="88">
        <v>0</v>
      </c>
      <c r="EJ15" s="88">
        <v>1</v>
      </c>
      <c r="EK15" s="88">
        <v>1</v>
      </c>
      <c r="EL15" s="88">
        <v>0</v>
      </c>
      <c r="EM15" s="88">
        <v>0</v>
      </c>
      <c r="EN15" s="88">
        <v>0</v>
      </c>
      <c r="EO15" s="88">
        <v>0</v>
      </c>
      <c r="EP15" s="88">
        <v>0</v>
      </c>
      <c r="EQ15" s="88">
        <v>0</v>
      </c>
      <c r="ER15" s="88">
        <v>97</v>
      </c>
      <c r="ES15" s="88">
        <v>2236</v>
      </c>
      <c r="ET15" s="88">
        <v>364</v>
      </c>
      <c r="EU15" s="88">
        <v>0</v>
      </c>
      <c r="EV15" s="88">
        <v>0</v>
      </c>
      <c r="EW15" s="88">
        <v>0</v>
      </c>
      <c r="EX15" s="88">
        <v>0</v>
      </c>
      <c r="EY15" s="88">
        <v>63</v>
      </c>
      <c r="EZ15" s="88">
        <v>26</v>
      </c>
      <c r="FA15" s="88">
        <v>9</v>
      </c>
      <c r="FB15" s="88">
        <v>736</v>
      </c>
      <c r="FC15" s="88">
        <v>321</v>
      </c>
      <c r="FD15" s="88">
        <v>0</v>
      </c>
      <c r="FE15" s="88">
        <v>2</v>
      </c>
      <c r="FF15" s="88">
        <v>0</v>
      </c>
      <c r="FG15" s="88">
        <v>0</v>
      </c>
      <c r="FH15" s="88">
        <v>0</v>
      </c>
      <c r="FI15" s="88">
        <v>0</v>
      </c>
      <c r="FJ15" s="88">
        <v>0</v>
      </c>
      <c r="FK15" s="88">
        <v>372647</v>
      </c>
    </row>
    <row r="16" spans="1:210" x14ac:dyDescent="0.35">
      <c r="A16" s="73" t="s">
        <v>410</v>
      </c>
      <c r="B16" s="85">
        <f t="shared" si="4"/>
        <v>474256</v>
      </c>
      <c r="C16" s="85">
        <f t="shared" si="4"/>
        <v>11006</v>
      </c>
      <c r="D16" s="85">
        <f t="shared" si="4"/>
        <v>6599</v>
      </c>
      <c r="E16" s="85">
        <f t="shared" si="4"/>
        <v>5365</v>
      </c>
      <c r="F16" s="85">
        <f t="shared" si="4"/>
        <v>8018</v>
      </c>
      <c r="G16" s="85">
        <f t="shared" si="4"/>
        <v>13549</v>
      </c>
      <c r="H16" s="85">
        <f t="shared" si="4"/>
        <v>80398</v>
      </c>
      <c r="I16" s="85">
        <f t="shared" si="4"/>
        <v>12683</v>
      </c>
      <c r="J16" s="85">
        <f t="shared" si="4"/>
        <v>1040</v>
      </c>
      <c r="K16" s="85">
        <f t="shared" si="4"/>
        <v>24612</v>
      </c>
      <c r="L16" s="85">
        <f t="shared" si="4"/>
        <v>19634</v>
      </c>
      <c r="M16" s="85">
        <f t="shared" si="4"/>
        <v>30312</v>
      </c>
      <c r="N16" s="85">
        <f t="shared" si="4"/>
        <v>5119</v>
      </c>
      <c r="O16" s="85">
        <f t="shared" si="4"/>
        <v>5837</v>
      </c>
      <c r="P16" s="85">
        <f t="shared" si="4"/>
        <v>68815</v>
      </c>
      <c r="Q16" s="85">
        <f t="shared" si="4"/>
        <v>18675</v>
      </c>
      <c r="R16" s="85">
        <f t="shared" si="5"/>
        <v>37116</v>
      </c>
      <c r="S16" s="85">
        <f t="shared" si="5"/>
        <v>107979</v>
      </c>
      <c r="T16" s="85">
        <f t="shared" si="5"/>
        <v>4378</v>
      </c>
      <c r="U16" s="85">
        <f t="shared" si="5"/>
        <v>24127</v>
      </c>
      <c r="V16" s="85">
        <f t="shared" si="5"/>
        <v>16043</v>
      </c>
      <c r="W16" s="85">
        <f t="shared" si="5"/>
        <v>2446</v>
      </c>
      <c r="X16" s="85">
        <f t="shared" si="5"/>
        <v>53825</v>
      </c>
      <c r="Y16" s="85">
        <f t="shared" si="5"/>
        <v>10506</v>
      </c>
      <c r="Z16" s="85">
        <f t="shared" si="5"/>
        <v>40172</v>
      </c>
      <c r="AA16" s="85">
        <f t="shared" si="5"/>
        <v>5528</v>
      </c>
      <c r="AB16" s="85">
        <f t="shared" si="5"/>
        <v>1237</v>
      </c>
      <c r="AC16" s="85">
        <f t="shared" si="5"/>
        <v>270</v>
      </c>
      <c r="AD16" s="85">
        <f t="shared" si="5"/>
        <v>3057</v>
      </c>
      <c r="AE16" s="85">
        <f t="shared" si="5"/>
        <v>22185</v>
      </c>
      <c r="AF16" s="85">
        <f t="shared" si="5"/>
        <v>3900</v>
      </c>
      <c r="AG16" s="85">
        <f t="shared" si="5"/>
        <v>3744</v>
      </c>
      <c r="AH16" s="85">
        <f t="shared" si="6"/>
        <v>2498</v>
      </c>
      <c r="AI16" s="85">
        <f t="shared" si="6"/>
        <v>3869</v>
      </c>
      <c r="AJ16" s="85">
        <f t="shared" si="6"/>
        <v>2450</v>
      </c>
      <c r="AK16" s="85">
        <f t="shared" si="6"/>
        <v>171730</v>
      </c>
      <c r="AL16" s="85">
        <f t="shared" si="6"/>
        <v>6584</v>
      </c>
      <c r="AM16" s="85">
        <f t="shared" si="6"/>
        <v>1208</v>
      </c>
      <c r="AN16" s="85">
        <f t="shared" si="6"/>
        <v>1850</v>
      </c>
      <c r="AO16" s="85">
        <f t="shared" si="6"/>
        <v>32685</v>
      </c>
      <c r="AP16" s="85">
        <f t="shared" si="6"/>
        <v>3692</v>
      </c>
      <c r="AQ16" s="85">
        <f t="shared" si="6"/>
        <v>44676</v>
      </c>
      <c r="AR16" s="85">
        <f t="shared" si="6"/>
        <v>162</v>
      </c>
      <c r="AS16" s="85">
        <f t="shared" si="6"/>
        <v>814082</v>
      </c>
      <c r="AT16" s="85">
        <f t="shared" si="6"/>
        <v>96225</v>
      </c>
      <c r="AU16" s="85">
        <f t="shared" si="6"/>
        <v>5684</v>
      </c>
      <c r="AV16" s="85">
        <f t="shared" si="6"/>
        <v>13671</v>
      </c>
      <c r="AW16" s="85">
        <f t="shared" si="6"/>
        <v>1646</v>
      </c>
      <c r="AX16" s="85">
        <f t="shared" si="7"/>
        <v>32051</v>
      </c>
      <c r="AY16" s="85">
        <f t="shared" si="7"/>
        <v>67</v>
      </c>
      <c r="AZ16" s="85">
        <f t="shared" si="7"/>
        <v>104</v>
      </c>
      <c r="BA16" s="85">
        <f t="shared" si="7"/>
        <v>743</v>
      </c>
      <c r="BB16" s="85">
        <f t="shared" si="7"/>
        <v>4548</v>
      </c>
      <c r="BC16" s="85">
        <f t="shared" si="7"/>
        <v>1716670</v>
      </c>
      <c r="BD16" s="72"/>
      <c r="BE16" s="73" t="s">
        <v>410</v>
      </c>
      <c r="BF16" s="86">
        <v>133795</v>
      </c>
      <c r="BG16" s="86">
        <v>7179</v>
      </c>
      <c r="BH16" s="86">
        <v>2737</v>
      </c>
      <c r="BI16" s="86">
        <v>1702</v>
      </c>
      <c r="BJ16" s="86">
        <v>2268</v>
      </c>
      <c r="BK16" s="86">
        <v>6666</v>
      </c>
      <c r="BL16" s="86">
        <v>30363</v>
      </c>
      <c r="BM16" s="86">
        <v>5618</v>
      </c>
      <c r="BN16" s="86">
        <v>137</v>
      </c>
      <c r="BO16" s="86">
        <v>5554</v>
      </c>
      <c r="BP16" s="86">
        <v>3954</v>
      </c>
      <c r="BQ16" s="86">
        <v>15433</v>
      </c>
      <c r="BR16" s="86">
        <v>1961</v>
      </c>
      <c r="BS16" s="86">
        <v>2118</v>
      </c>
      <c r="BT16" s="86">
        <v>15357</v>
      </c>
      <c r="BU16" s="86">
        <v>5302</v>
      </c>
      <c r="BV16" s="86">
        <v>10789</v>
      </c>
      <c r="BW16" s="86">
        <v>10396</v>
      </c>
      <c r="BX16" s="86">
        <v>2613</v>
      </c>
      <c r="BY16" s="86">
        <v>10827</v>
      </c>
      <c r="BZ16" s="86">
        <v>16043</v>
      </c>
      <c r="CA16" s="86">
        <v>2440</v>
      </c>
      <c r="CB16" s="86">
        <v>53279</v>
      </c>
      <c r="CC16" s="86">
        <v>8252</v>
      </c>
      <c r="CD16" s="86">
        <v>20097</v>
      </c>
      <c r="CE16" s="86">
        <v>3958</v>
      </c>
      <c r="CF16" s="86">
        <v>1067</v>
      </c>
      <c r="CG16" s="86">
        <v>127</v>
      </c>
      <c r="CH16" s="86">
        <v>3057</v>
      </c>
      <c r="CI16" s="86">
        <v>22154</v>
      </c>
      <c r="CJ16" s="86">
        <v>3701</v>
      </c>
      <c r="CK16" s="86">
        <v>3744</v>
      </c>
      <c r="CL16" s="86">
        <v>2469</v>
      </c>
      <c r="CM16" s="86">
        <v>3869</v>
      </c>
      <c r="CN16" s="86">
        <v>2404</v>
      </c>
      <c r="CO16" s="86">
        <v>146661</v>
      </c>
      <c r="CP16" s="86">
        <v>6278</v>
      </c>
      <c r="CQ16" s="86">
        <v>1183</v>
      </c>
      <c r="CR16" s="86">
        <v>1775</v>
      </c>
      <c r="CS16" s="86">
        <v>32685</v>
      </c>
      <c r="CT16" s="86">
        <v>3692</v>
      </c>
      <c r="CU16" s="86">
        <v>35592</v>
      </c>
      <c r="CV16" s="86">
        <v>159</v>
      </c>
      <c r="CW16" s="86">
        <v>696081</v>
      </c>
      <c r="CX16" s="86">
        <v>49660</v>
      </c>
      <c r="CY16" s="86">
        <v>5203</v>
      </c>
      <c r="CZ16" s="86">
        <v>7100</v>
      </c>
      <c r="DA16" s="86">
        <v>220</v>
      </c>
      <c r="DB16" s="86">
        <v>27813</v>
      </c>
      <c r="DC16" s="86">
        <v>67</v>
      </c>
      <c r="DD16" s="86">
        <v>104</v>
      </c>
      <c r="DE16" s="86">
        <v>723</v>
      </c>
      <c r="DF16" s="86">
        <v>4117</v>
      </c>
      <c r="DG16" s="86">
        <v>1160087</v>
      </c>
      <c r="DH16" s="86"/>
      <c r="DI16" s="87" t="s">
        <v>410</v>
      </c>
      <c r="DJ16" s="88">
        <v>340461</v>
      </c>
      <c r="DK16" s="88">
        <v>3827</v>
      </c>
      <c r="DL16" s="88">
        <v>3862</v>
      </c>
      <c r="DM16" s="88">
        <v>3663</v>
      </c>
      <c r="DN16" s="88">
        <v>5750</v>
      </c>
      <c r="DO16" s="88">
        <v>6883</v>
      </c>
      <c r="DP16" s="88">
        <v>50035</v>
      </c>
      <c r="DQ16" s="88">
        <v>7065</v>
      </c>
      <c r="DR16" s="88">
        <v>903</v>
      </c>
      <c r="DS16" s="88">
        <v>19058</v>
      </c>
      <c r="DT16" s="88">
        <v>15680</v>
      </c>
      <c r="DU16" s="88">
        <v>14879</v>
      </c>
      <c r="DV16" s="88">
        <v>3158</v>
      </c>
      <c r="DW16" s="88">
        <v>3719</v>
      </c>
      <c r="DX16" s="88">
        <v>53458</v>
      </c>
      <c r="DY16" s="88">
        <v>13373</v>
      </c>
      <c r="DZ16" s="88">
        <v>26327</v>
      </c>
      <c r="EA16" s="88">
        <v>97583</v>
      </c>
      <c r="EB16" s="88">
        <v>1765</v>
      </c>
      <c r="EC16" s="88">
        <v>13300</v>
      </c>
      <c r="ED16" s="88">
        <v>0</v>
      </c>
      <c r="EE16" s="88">
        <v>6</v>
      </c>
      <c r="EF16" s="88">
        <v>546</v>
      </c>
      <c r="EG16" s="88">
        <v>2254</v>
      </c>
      <c r="EH16" s="88">
        <v>20075</v>
      </c>
      <c r="EI16" s="88">
        <v>1570</v>
      </c>
      <c r="EJ16" s="88">
        <v>170</v>
      </c>
      <c r="EK16" s="88">
        <v>143</v>
      </c>
      <c r="EL16" s="88">
        <v>0</v>
      </c>
      <c r="EM16" s="88">
        <v>31</v>
      </c>
      <c r="EN16" s="88">
        <v>199</v>
      </c>
      <c r="EO16" s="88">
        <v>0</v>
      </c>
      <c r="EP16" s="88">
        <v>29</v>
      </c>
      <c r="EQ16" s="88">
        <v>0</v>
      </c>
      <c r="ER16" s="88">
        <v>46</v>
      </c>
      <c r="ES16" s="88">
        <v>25069</v>
      </c>
      <c r="ET16" s="88">
        <v>306</v>
      </c>
      <c r="EU16" s="88">
        <v>25</v>
      </c>
      <c r="EV16" s="88">
        <v>75</v>
      </c>
      <c r="EW16" s="88">
        <v>0</v>
      </c>
      <c r="EX16" s="88">
        <v>0</v>
      </c>
      <c r="EY16" s="88">
        <v>9084</v>
      </c>
      <c r="EZ16" s="88">
        <v>3</v>
      </c>
      <c r="FA16" s="88">
        <v>118001</v>
      </c>
      <c r="FB16" s="88">
        <v>46565</v>
      </c>
      <c r="FC16" s="88">
        <v>481</v>
      </c>
      <c r="FD16" s="88">
        <v>6571</v>
      </c>
      <c r="FE16" s="88">
        <v>1426</v>
      </c>
      <c r="FF16" s="88">
        <v>4238</v>
      </c>
      <c r="FG16" s="88">
        <v>0</v>
      </c>
      <c r="FH16" s="88">
        <v>0</v>
      </c>
      <c r="FI16" s="88">
        <v>20</v>
      </c>
      <c r="FJ16" s="88">
        <v>431</v>
      </c>
      <c r="FK16" s="88">
        <v>556583</v>
      </c>
    </row>
    <row r="17" spans="1:167" x14ac:dyDescent="0.35">
      <c r="A17" s="73" t="s">
        <v>411</v>
      </c>
      <c r="B17" s="85">
        <f t="shared" si="4"/>
        <v>884635</v>
      </c>
      <c r="C17" s="85">
        <f t="shared" si="4"/>
        <v>32624</v>
      </c>
      <c r="D17" s="85">
        <f t="shared" si="4"/>
        <v>18033</v>
      </c>
      <c r="E17" s="85">
        <f t="shared" si="4"/>
        <v>11143</v>
      </c>
      <c r="F17" s="85">
        <f t="shared" si="4"/>
        <v>12941</v>
      </c>
      <c r="G17" s="85">
        <f t="shared" si="4"/>
        <v>38864</v>
      </c>
      <c r="H17" s="85">
        <f t="shared" si="4"/>
        <v>78639</v>
      </c>
      <c r="I17" s="85">
        <f t="shared" si="4"/>
        <v>25425</v>
      </c>
      <c r="J17" s="85">
        <f t="shared" si="4"/>
        <v>6266</v>
      </c>
      <c r="K17" s="85">
        <f t="shared" si="4"/>
        <v>15748</v>
      </c>
      <c r="L17" s="85">
        <f t="shared" si="4"/>
        <v>21223</v>
      </c>
      <c r="M17" s="85">
        <f t="shared" si="4"/>
        <v>24558</v>
      </c>
      <c r="N17" s="85">
        <f t="shared" si="4"/>
        <v>12806</v>
      </c>
      <c r="O17" s="85">
        <f t="shared" si="4"/>
        <v>10872</v>
      </c>
      <c r="P17" s="85">
        <f t="shared" si="4"/>
        <v>92670</v>
      </c>
      <c r="Q17" s="85">
        <f t="shared" si="4"/>
        <v>24964</v>
      </c>
      <c r="R17" s="85">
        <f t="shared" si="5"/>
        <v>57988</v>
      </c>
      <c r="S17" s="85">
        <f t="shared" si="5"/>
        <v>402913</v>
      </c>
      <c r="T17" s="85">
        <f t="shared" si="5"/>
        <v>3597</v>
      </c>
      <c r="U17" s="85">
        <f t="shared" si="5"/>
        <v>25985</v>
      </c>
      <c r="V17" s="85">
        <f t="shared" si="5"/>
        <v>354022</v>
      </c>
      <c r="W17" s="85">
        <f t="shared" si="5"/>
        <v>52883</v>
      </c>
      <c r="X17" s="85">
        <f t="shared" si="5"/>
        <v>997276</v>
      </c>
      <c r="Y17" s="85">
        <f t="shared" si="5"/>
        <v>119540</v>
      </c>
      <c r="Z17" s="85">
        <f t="shared" si="5"/>
        <v>137577</v>
      </c>
      <c r="AA17" s="85">
        <f t="shared" si="5"/>
        <v>25320</v>
      </c>
      <c r="AB17" s="85">
        <f t="shared" si="5"/>
        <v>9942</v>
      </c>
      <c r="AC17" s="85">
        <f t="shared" si="5"/>
        <v>665</v>
      </c>
      <c r="AD17" s="85">
        <f t="shared" si="5"/>
        <v>72044</v>
      </c>
      <c r="AE17" s="85">
        <f t="shared" si="5"/>
        <v>263071</v>
      </c>
      <c r="AF17" s="85">
        <f t="shared" si="5"/>
        <v>39403</v>
      </c>
      <c r="AG17" s="85">
        <f t="shared" si="5"/>
        <v>38398</v>
      </c>
      <c r="AH17" s="85">
        <f t="shared" si="6"/>
        <v>10464</v>
      </c>
      <c r="AI17" s="85">
        <f t="shared" si="6"/>
        <v>5266</v>
      </c>
      <c r="AJ17" s="85">
        <f t="shared" si="6"/>
        <v>22591</v>
      </c>
      <c r="AK17" s="85">
        <f t="shared" si="6"/>
        <v>2148462</v>
      </c>
      <c r="AL17" s="85">
        <f t="shared" si="6"/>
        <v>13378</v>
      </c>
      <c r="AM17" s="85">
        <f t="shared" si="6"/>
        <v>4332</v>
      </c>
      <c r="AN17" s="85">
        <f t="shared" si="6"/>
        <v>2588</v>
      </c>
      <c r="AO17" s="85">
        <f t="shared" si="6"/>
        <v>20660</v>
      </c>
      <c r="AP17" s="85">
        <f t="shared" si="6"/>
        <v>12125</v>
      </c>
      <c r="AQ17" s="85">
        <f t="shared" si="6"/>
        <v>32324</v>
      </c>
      <c r="AR17" s="85">
        <f t="shared" si="6"/>
        <v>523</v>
      </c>
      <c r="AS17" s="85">
        <f t="shared" si="6"/>
        <v>86736</v>
      </c>
      <c r="AT17" s="85">
        <f t="shared" si="6"/>
        <v>134976</v>
      </c>
      <c r="AU17" s="85">
        <f t="shared" si="6"/>
        <v>15547</v>
      </c>
      <c r="AV17" s="85">
        <f t="shared" si="6"/>
        <v>4131</v>
      </c>
      <c r="AW17" s="85">
        <f t="shared" si="6"/>
        <v>222</v>
      </c>
      <c r="AX17" s="85">
        <f t="shared" si="7"/>
        <v>11160</v>
      </c>
      <c r="AY17" s="85">
        <f t="shared" si="7"/>
        <v>10</v>
      </c>
      <c r="AZ17" s="85">
        <f t="shared" si="7"/>
        <v>212</v>
      </c>
      <c r="BA17" s="85">
        <f t="shared" si="7"/>
        <v>605</v>
      </c>
      <c r="BB17" s="85">
        <f t="shared" si="7"/>
        <v>10330</v>
      </c>
      <c r="BC17" s="85">
        <f t="shared" si="7"/>
        <v>3415580</v>
      </c>
      <c r="BD17" s="72"/>
      <c r="BE17" s="73" t="s">
        <v>411</v>
      </c>
      <c r="BF17" s="86">
        <v>478928</v>
      </c>
      <c r="BG17" s="86">
        <v>32369</v>
      </c>
      <c r="BH17" s="86">
        <v>17155</v>
      </c>
      <c r="BI17" s="86">
        <v>10998</v>
      </c>
      <c r="BJ17" s="86">
        <v>12790</v>
      </c>
      <c r="BK17" s="86">
        <v>38784</v>
      </c>
      <c r="BL17" s="86">
        <v>77299</v>
      </c>
      <c r="BM17" s="86">
        <v>23890</v>
      </c>
      <c r="BN17" s="86">
        <v>394</v>
      </c>
      <c r="BO17" s="86">
        <v>13338</v>
      </c>
      <c r="BP17" s="86">
        <v>18919</v>
      </c>
      <c r="BQ17" s="86">
        <v>23859</v>
      </c>
      <c r="BR17" s="86">
        <v>12615</v>
      </c>
      <c r="BS17" s="86">
        <v>10235</v>
      </c>
      <c r="BT17" s="86">
        <v>88671</v>
      </c>
      <c r="BU17" s="86">
        <v>23957</v>
      </c>
      <c r="BV17" s="86">
        <v>54965</v>
      </c>
      <c r="BW17" s="86">
        <v>21934</v>
      </c>
      <c r="BX17" s="86">
        <v>3590</v>
      </c>
      <c r="BY17" s="86">
        <v>25535</v>
      </c>
      <c r="BZ17" s="86">
        <v>354022</v>
      </c>
      <c r="CA17" s="86">
        <v>52882</v>
      </c>
      <c r="CB17" s="86">
        <v>997017</v>
      </c>
      <c r="CC17" s="86">
        <v>115932</v>
      </c>
      <c r="CD17" s="86">
        <v>66868</v>
      </c>
      <c r="CE17" s="86">
        <v>25060</v>
      </c>
      <c r="CF17" s="86">
        <v>9280</v>
      </c>
      <c r="CG17" s="86">
        <v>463</v>
      </c>
      <c r="CH17" s="86">
        <v>72044</v>
      </c>
      <c r="CI17" s="86">
        <v>262400</v>
      </c>
      <c r="CJ17" s="86">
        <v>39209</v>
      </c>
      <c r="CK17" s="86">
        <v>38398</v>
      </c>
      <c r="CL17" s="86">
        <v>10174</v>
      </c>
      <c r="CM17" s="86">
        <v>5266</v>
      </c>
      <c r="CN17" s="86">
        <v>22577</v>
      </c>
      <c r="CO17" s="86">
        <v>2071592</v>
      </c>
      <c r="CP17" s="86">
        <v>13378</v>
      </c>
      <c r="CQ17" s="86">
        <v>4332</v>
      </c>
      <c r="CR17" s="86">
        <v>2588</v>
      </c>
      <c r="CS17" s="86">
        <v>20660</v>
      </c>
      <c r="CT17" s="86">
        <v>12125</v>
      </c>
      <c r="CU17" s="86">
        <v>32324</v>
      </c>
      <c r="CV17" s="86">
        <v>523</v>
      </c>
      <c r="CW17" s="86">
        <v>85617</v>
      </c>
      <c r="CX17" s="86">
        <v>98516</v>
      </c>
      <c r="CY17" s="86">
        <v>15547</v>
      </c>
      <c r="CZ17" s="86">
        <v>4116</v>
      </c>
      <c r="DA17" s="86">
        <v>222</v>
      </c>
      <c r="DB17" s="86">
        <v>11160</v>
      </c>
      <c r="DC17" s="86">
        <v>10</v>
      </c>
      <c r="DD17" s="86">
        <v>212</v>
      </c>
      <c r="DE17" s="86">
        <v>550</v>
      </c>
      <c r="DF17" s="86">
        <v>10072</v>
      </c>
      <c r="DG17" s="86">
        <v>2894841</v>
      </c>
      <c r="DH17" s="86"/>
      <c r="DI17" s="87" t="s">
        <v>411</v>
      </c>
      <c r="DJ17" s="88">
        <v>405707</v>
      </c>
      <c r="DK17" s="88">
        <v>255</v>
      </c>
      <c r="DL17" s="88">
        <v>878</v>
      </c>
      <c r="DM17" s="88">
        <v>145</v>
      </c>
      <c r="DN17" s="88">
        <v>151</v>
      </c>
      <c r="DO17" s="88">
        <v>80</v>
      </c>
      <c r="DP17" s="88">
        <v>1340</v>
      </c>
      <c r="DQ17" s="88">
        <v>1535</v>
      </c>
      <c r="DR17" s="88">
        <v>5872</v>
      </c>
      <c r="DS17" s="88">
        <v>2410</v>
      </c>
      <c r="DT17" s="88">
        <v>2304</v>
      </c>
      <c r="DU17" s="88">
        <v>699</v>
      </c>
      <c r="DV17" s="88">
        <v>191</v>
      </c>
      <c r="DW17" s="88">
        <v>637</v>
      </c>
      <c r="DX17" s="88">
        <v>3999</v>
      </c>
      <c r="DY17" s="88">
        <v>1007</v>
      </c>
      <c r="DZ17" s="88">
        <v>3023</v>
      </c>
      <c r="EA17" s="88">
        <v>380979</v>
      </c>
      <c r="EB17" s="88">
        <v>7</v>
      </c>
      <c r="EC17" s="88">
        <v>450</v>
      </c>
      <c r="ED17" s="88">
        <v>0</v>
      </c>
      <c r="EE17" s="88">
        <v>1</v>
      </c>
      <c r="EF17" s="88">
        <v>259</v>
      </c>
      <c r="EG17" s="88">
        <v>3608</v>
      </c>
      <c r="EH17" s="88">
        <v>70709</v>
      </c>
      <c r="EI17" s="88">
        <v>260</v>
      </c>
      <c r="EJ17" s="88">
        <v>662</v>
      </c>
      <c r="EK17" s="88">
        <v>202</v>
      </c>
      <c r="EL17" s="88">
        <v>0</v>
      </c>
      <c r="EM17" s="88">
        <v>671</v>
      </c>
      <c r="EN17" s="88">
        <v>194</v>
      </c>
      <c r="EO17" s="88">
        <v>0</v>
      </c>
      <c r="EP17" s="88">
        <v>290</v>
      </c>
      <c r="EQ17" s="88">
        <v>0</v>
      </c>
      <c r="ER17" s="88">
        <v>14</v>
      </c>
      <c r="ES17" s="88">
        <v>76870</v>
      </c>
      <c r="ET17" s="88">
        <v>0</v>
      </c>
      <c r="EU17" s="88">
        <v>0</v>
      </c>
      <c r="EV17" s="88">
        <v>0</v>
      </c>
      <c r="EW17" s="88">
        <v>0</v>
      </c>
      <c r="EX17" s="88">
        <v>0</v>
      </c>
      <c r="EY17" s="88">
        <v>0</v>
      </c>
      <c r="EZ17" s="88">
        <v>0</v>
      </c>
      <c r="FA17" s="88">
        <v>1119</v>
      </c>
      <c r="FB17" s="88">
        <v>36460</v>
      </c>
      <c r="FC17" s="88">
        <v>0</v>
      </c>
      <c r="FD17" s="88">
        <v>15</v>
      </c>
      <c r="FE17" s="88">
        <v>0</v>
      </c>
      <c r="FF17" s="88">
        <v>0</v>
      </c>
      <c r="FG17" s="88">
        <v>0</v>
      </c>
      <c r="FH17" s="88">
        <v>0</v>
      </c>
      <c r="FI17" s="88">
        <v>55</v>
      </c>
      <c r="FJ17" s="88">
        <v>258</v>
      </c>
      <c r="FK17" s="88">
        <v>520739</v>
      </c>
    </row>
    <row r="18" spans="1:167" x14ac:dyDescent="0.35">
      <c r="A18" s="73" t="s">
        <v>412</v>
      </c>
      <c r="B18" s="85">
        <f t="shared" si="4"/>
        <v>113957</v>
      </c>
      <c r="C18" s="85">
        <f t="shared" si="4"/>
        <v>19308</v>
      </c>
      <c r="D18" s="85">
        <f t="shared" si="4"/>
        <v>830</v>
      </c>
      <c r="E18" s="85">
        <f t="shared" si="4"/>
        <v>556</v>
      </c>
      <c r="F18" s="85">
        <f t="shared" si="4"/>
        <v>496</v>
      </c>
      <c r="G18" s="85">
        <f t="shared" si="4"/>
        <v>256</v>
      </c>
      <c r="H18" s="85">
        <f t="shared" si="4"/>
        <v>2807</v>
      </c>
      <c r="I18" s="85">
        <f t="shared" si="4"/>
        <v>1425</v>
      </c>
      <c r="J18" s="85">
        <f t="shared" si="4"/>
        <v>547</v>
      </c>
      <c r="K18" s="85">
        <f t="shared" si="4"/>
        <v>1028</v>
      </c>
      <c r="L18" s="85">
        <f t="shared" si="4"/>
        <v>3613</v>
      </c>
      <c r="M18" s="85">
        <f t="shared" si="4"/>
        <v>3101</v>
      </c>
      <c r="N18" s="85">
        <f t="shared" si="4"/>
        <v>572</v>
      </c>
      <c r="O18" s="85">
        <f t="shared" si="4"/>
        <v>1035</v>
      </c>
      <c r="P18" s="85">
        <f t="shared" si="4"/>
        <v>10001</v>
      </c>
      <c r="Q18" s="85">
        <f t="shared" si="4"/>
        <v>4549</v>
      </c>
      <c r="R18" s="85">
        <f t="shared" si="5"/>
        <v>2882</v>
      </c>
      <c r="S18" s="85">
        <f t="shared" si="5"/>
        <v>75187</v>
      </c>
      <c r="T18" s="85">
        <f t="shared" si="5"/>
        <v>485</v>
      </c>
      <c r="U18" s="85">
        <f t="shared" si="5"/>
        <v>4587</v>
      </c>
      <c r="V18" s="85">
        <f t="shared" si="5"/>
        <v>7110</v>
      </c>
      <c r="W18" s="85">
        <f t="shared" si="5"/>
        <v>558</v>
      </c>
      <c r="X18" s="85">
        <f t="shared" si="5"/>
        <v>7067</v>
      </c>
      <c r="Y18" s="85">
        <f t="shared" si="5"/>
        <v>1672</v>
      </c>
      <c r="Z18" s="85">
        <f t="shared" si="5"/>
        <v>10571</v>
      </c>
      <c r="AA18" s="85">
        <f t="shared" si="5"/>
        <v>679</v>
      </c>
      <c r="AB18" s="85">
        <f t="shared" si="5"/>
        <v>388</v>
      </c>
      <c r="AC18" s="85">
        <f t="shared" si="5"/>
        <v>247</v>
      </c>
      <c r="AD18" s="85">
        <f t="shared" si="5"/>
        <v>773</v>
      </c>
      <c r="AE18" s="85">
        <f t="shared" si="5"/>
        <v>3220</v>
      </c>
      <c r="AF18" s="85">
        <f t="shared" si="5"/>
        <v>879</v>
      </c>
      <c r="AG18" s="85">
        <f t="shared" si="5"/>
        <v>868</v>
      </c>
      <c r="AH18" s="85">
        <f t="shared" si="6"/>
        <v>287</v>
      </c>
      <c r="AI18" s="85">
        <f t="shared" si="6"/>
        <v>421</v>
      </c>
      <c r="AJ18" s="85">
        <f t="shared" si="6"/>
        <v>1094</v>
      </c>
      <c r="AK18" s="85">
        <f t="shared" si="6"/>
        <v>35834</v>
      </c>
      <c r="AL18" s="85">
        <f t="shared" si="6"/>
        <v>3715</v>
      </c>
      <c r="AM18" s="85">
        <f t="shared" si="6"/>
        <v>444</v>
      </c>
      <c r="AN18" s="85">
        <f t="shared" si="6"/>
        <v>605</v>
      </c>
      <c r="AO18" s="85">
        <f t="shared" si="6"/>
        <v>1200</v>
      </c>
      <c r="AP18" s="85">
        <f t="shared" si="6"/>
        <v>814</v>
      </c>
      <c r="AQ18" s="85">
        <f t="shared" si="6"/>
        <v>1977</v>
      </c>
      <c r="AR18" s="85">
        <f t="shared" si="6"/>
        <v>2014</v>
      </c>
      <c r="AS18" s="85">
        <f t="shared" si="6"/>
        <v>53509</v>
      </c>
      <c r="AT18" s="85">
        <f t="shared" si="6"/>
        <v>36772</v>
      </c>
      <c r="AU18" s="85">
        <f t="shared" si="6"/>
        <v>6493</v>
      </c>
      <c r="AV18" s="85">
        <f t="shared" si="6"/>
        <v>6086</v>
      </c>
      <c r="AW18" s="85">
        <f t="shared" si="6"/>
        <v>3836</v>
      </c>
      <c r="AX18" s="85">
        <f t="shared" si="7"/>
        <v>4644</v>
      </c>
      <c r="AY18" s="85">
        <f t="shared" si="7"/>
        <v>585</v>
      </c>
      <c r="AZ18" s="85">
        <f t="shared" si="7"/>
        <v>32</v>
      </c>
      <c r="BA18" s="85">
        <f t="shared" si="7"/>
        <v>2001</v>
      </c>
      <c r="BB18" s="85">
        <f t="shared" si="7"/>
        <v>37520</v>
      </c>
      <c r="BC18" s="85">
        <f t="shared" si="7"/>
        <v>331346</v>
      </c>
      <c r="BD18" s="72"/>
      <c r="BE18" s="73" t="s">
        <v>412</v>
      </c>
      <c r="BF18" s="86">
        <v>27728</v>
      </c>
      <c r="BG18" s="86">
        <v>18675</v>
      </c>
      <c r="BH18" s="86">
        <v>475</v>
      </c>
      <c r="BI18" s="86">
        <v>325</v>
      </c>
      <c r="BJ18" s="86">
        <v>297</v>
      </c>
      <c r="BK18" s="86">
        <v>209</v>
      </c>
      <c r="BL18" s="86">
        <v>2070</v>
      </c>
      <c r="BM18" s="86">
        <v>711</v>
      </c>
      <c r="BN18" s="86">
        <v>21</v>
      </c>
      <c r="BO18" s="86">
        <v>691</v>
      </c>
      <c r="BP18" s="86">
        <v>2184</v>
      </c>
      <c r="BQ18" s="86">
        <v>1690</v>
      </c>
      <c r="BR18" s="86">
        <v>438</v>
      </c>
      <c r="BS18" s="86">
        <v>622</v>
      </c>
      <c r="BT18" s="86">
        <v>4488</v>
      </c>
      <c r="BU18" s="86">
        <v>3511</v>
      </c>
      <c r="BV18" s="86">
        <v>2032</v>
      </c>
      <c r="BW18" s="86">
        <v>3487</v>
      </c>
      <c r="BX18" s="86">
        <v>392</v>
      </c>
      <c r="BY18" s="86">
        <v>4085</v>
      </c>
      <c r="BZ18" s="86">
        <v>7110</v>
      </c>
      <c r="CA18" s="86">
        <v>557</v>
      </c>
      <c r="CB18" s="86">
        <v>6990</v>
      </c>
      <c r="CC18" s="86">
        <v>1536</v>
      </c>
      <c r="CD18" s="86">
        <v>1169</v>
      </c>
      <c r="CE18" s="86">
        <v>599</v>
      </c>
      <c r="CF18" s="86">
        <v>377</v>
      </c>
      <c r="CG18" s="86">
        <v>201</v>
      </c>
      <c r="CH18" s="86">
        <v>773</v>
      </c>
      <c r="CI18" s="86">
        <v>2941</v>
      </c>
      <c r="CJ18" s="86">
        <v>865</v>
      </c>
      <c r="CK18" s="86">
        <v>868</v>
      </c>
      <c r="CL18" s="86">
        <v>282</v>
      </c>
      <c r="CM18" s="86">
        <v>421</v>
      </c>
      <c r="CN18" s="86">
        <v>1073</v>
      </c>
      <c r="CO18" s="86">
        <v>25762</v>
      </c>
      <c r="CP18" s="86">
        <v>3702</v>
      </c>
      <c r="CQ18" s="86">
        <v>444</v>
      </c>
      <c r="CR18" s="86">
        <v>603</v>
      </c>
      <c r="CS18" s="86">
        <v>1200</v>
      </c>
      <c r="CT18" s="86">
        <v>814</v>
      </c>
      <c r="CU18" s="86">
        <v>1917</v>
      </c>
      <c r="CV18" s="86">
        <v>2014</v>
      </c>
      <c r="CW18" s="86">
        <v>25028</v>
      </c>
      <c r="CX18" s="86">
        <v>20638</v>
      </c>
      <c r="CY18" s="86">
        <v>6407</v>
      </c>
      <c r="CZ18" s="86">
        <v>4523</v>
      </c>
      <c r="DA18" s="86">
        <v>452</v>
      </c>
      <c r="DB18" s="86">
        <v>2170</v>
      </c>
      <c r="DC18" s="86">
        <v>516</v>
      </c>
      <c r="DD18" s="86">
        <v>32</v>
      </c>
      <c r="DE18" s="86">
        <v>1990</v>
      </c>
      <c r="DF18" s="86">
        <v>37228</v>
      </c>
      <c r="DG18" s="86">
        <v>181843</v>
      </c>
      <c r="DH18" s="86"/>
      <c r="DI18" s="87" t="s">
        <v>412</v>
      </c>
      <c r="DJ18" s="88">
        <v>86229</v>
      </c>
      <c r="DK18" s="88">
        <v>633</v>
      </c>
      <c r="DL18" s="88">
        <v>355</v>
      </c>
      <c r="DM18" s="88">
        <v>231</v>
      </c>
      <c r="DN18" s="88">
        <v>199</v>
      </c>
      <c r="DO18" s="88">
        <v>47</v>
      </c>
      <c r="DP18" s="88">
        <v>737</v>
      </c>
      <c r="DQ18" s="88">
        <v>714</v>
      </c>
      <c r="DR18" s="88">
        <v>526</v>
      </c>
      <c r="DS18" s="88">
        <v>337</v>
      </c>
      <c r="DT18" s="88">
        <v>1429</v>
      </c>
      <c r="DU18" s="88">
        <v>1411</v>
      </c>
      <c r="DV18" s="88">
        <v>134</v>
      </c>
      <c r="DW18" s="88">
        <v>413</v>
      </c>
      <c r="DX18" s="88">
        <v>5513</v>
      </c>
      <c r="DY18" s="88">
        <v>1038</v>
      </c>
      <c r="DZ18" s="88">
        <v>850</v>
      </c>
      <c r="EA18" s="88">
        <v>71700</v>
      </c>
      <c r="EB18" s="88">
        <v>93</v>
      </c>
      <c r="EC18" s="88">
        <v>502</v>
      </c>
      <c r="ED18" s="88">
        <v>0</v>
      </c>
      <c r="EE18" s="88">
        <v>1</v>
      </c>
      <c r="EF18" s="88">
        <v>77</v>
      </c>
      <c r="EG18" s="88">
        <v>136</v>
      </c>
      <c r="EH18" s="88">
        <v>9402</v>
      </c>
      <c r="EI18" s="88">
        <v>80</v>
      </c>
      <c r="EJ18" s="88">
        <v>11</v>
      </c>
      <c r="EK18" s="88">
        <v>46</v>
      </c>
      <c r="EL18" s="88">
        <v>0</v>
      </c>
      <c r="EM18" s="88">
        <v>279</v>
      </c>
      <c r="EN18" s="88">
        <v>14</v>
      </c>
      <c r="EO18" s="88">
        <v>0</v>
      </c>
      <c r="EP18" s="88">
        <v>5</v>
      </c>
      <c r="EQ18" s="88">
        <v>0</v>
      </c>
      <c r="ER18" s="88">
        <v>21</v>
      </c>
      <c r="ES18" s="88">
        <v>10072</v>
      </c>
      <c r="ET18" s="88">
        <v>13</v>
      </c>
      <c r="EU18" s="88">
        <v>0</v>
      </c>
      <c r="EV18" s="88">
        <v>2</v>
      </c>
      <c r="EW18" s="88">
        <v>0</v>
      </c>
      <c r="EX18" s="88">
        <v>0</v>
      </c>
      <c r="EY18" s="88">
        <v>60</v>
      </c>
      <c r="EZ18" s="88">
        <v>0</v>
      </c>
      <c r="FA18" s="88">
        <v>28481</v>
      </c>
      <c r="FB18" s="88">
        <v>16134</v>
      </c>
      <c r="FC18" s="88">
        <v>86</v>
      </c>
      <c r="FD18" s="88">
        <v>1563</v>
      </c>
      <c r="FE18" s="88">
        <v>3384</v>
      </c>
      <c r="FF18" s="88">
        <v>2474</v>
      </c>
      <c r="FG18" s="88">
        <v>69</v>
      </c>
      <c r="FH18" s="88">
        <v>0</v>
      </c>
      <c r="FI18" s="88">
        <v>11</v>
      </c>
      <c r="FJ18" s="88">
        <v>292</v>
      </c>
      <c r="FK18" s="88">
        <v>149503</v>
      </c>
    </row>
    <row r="19" spans="1:167" x14ac:dyDescent="0.35">
      <c r="A19" s="73" t="s">
        <v>413</v>
      </c>
      <c r="B19" s="85">
        <f t="shared" si="4"/>
        <v>35838855</v>
      </c>
      <c r="C19" s="85">
        <f t="shared" si="4"/>
        <v>617913</v>
      </c>
      <c r="D19" s="85">
        <f t="shared" si="4"/>
        <v>1191682</v>
      </c>
      <c r="E19" s="85">
        <f t="shared" si="4"/>
        <v>435265</v>
      </c>
      <c r="F19" s="85">
        <f t="shared" si="4"/>
        <v>449124</v>
      </c>
      <c r="G19" s="85">
        <f t="shared" si="4"/>
        <v>453068</v>
      </c>
      <c r="H19" s="85">
        <f t="shared" si="4"/>
        <v>2982787</v>
      </c>
      <c r="I19" s="85">
        <f t="shared" si="4"/>
        <v>689503</v>
      </c>
      <c r="J19" s="85">
        <f t="shared" si="4"/>
        <v>224387</v>
      </c>
      <c r="K19" s="85">
        <f t="shared" si="4"/>
        <v>1331165</v>
      </c>
      <c r="L19" s="85">
        <f t="shared" si="4"/>
        <v>1466965</v>
      </c>
      <c r="M19" s="85">
        <f t="shared" si="4"/>
        <v>1865945</v>
      </c>
      <c r="N19" s="85">
        <f t="shared" si="4"/>
        <v>661621</v>
      </c>
      <c r="O19" s="85">
        <f t="shared" si="4"/>
        <v>286021</v>
      </c>
      <c r="P19" s="85">
        <f t="shared" si="4"/>
        <v>3413200</v>
      </c>
      <c r="Q19" s="85">
        <f t="shared" si="4"/>
        <v>795434</v>
      </c>
      <c r="R19" s="85">
        <f t="shared" si="5"/>
        <v>1323774</v>
      </c>
      <c r="S19" s="85">
        <f t="shared" si="5"/>
        <v>17010662</v>
      </c>
      <c r="T19" s="85">
        <f t="shared" si="5"/>
        <v>140549</v>
      </c>
      <c r="U19" s="85">
        <f t="shared" si="5"/>
        <v>1117703</v>
      </c>
      <c r="V19" s="85">
        <f t="shared" si="5"/>
        <v>3162778</v>
      </c>
      <c r="W19" s="85">
        <f t="shared" si="5"/>
        <v>367287</v>
      </c>
      <c r="X19" s="85">
        <f t="shared" si="5"/>
        <v>5388828</v>
      </c>
      <c r="Y19" s="85">
        <f t="shared" si="5"/>
        <v>706579</v>
      </c>
      <c r="Z19" s="85">
        <f t="shared" si="5"/>
        <v>1303673</v>
      </c>
      <c r="AA19" s="85">
        <f t="shared" si="5"/>
        <v>181209</v>
      </c>
      <c r="AB19" s="85">
        <f t="shared" si="5"/>
        <v>93070</v>
      </c>
      <c r="AC19" s="85">
        <f t="shared" si="5"/>
        <v>20387</v>
      </c>
      <c r="AD19" s="85">
        <f t="shared" si="5"/>
        <v>331273</v>
      </c>
      <c r="AE19" s="85">
        <f t="shared" si="5"/>
        <v>697764</v>
      </c>
      <c r="AF19" s="85">
        <f t="shared" si="5"/>
        <v>219488</v>
      </c>
      <c r="AG19" s="85">
        <f t="shared" si="5"/>
        <v>138717</v>
      </c>
      <c r="AH19" s="85">
        <f t="shared" si="6"/>
        <v>81800</v>
      </c>
      <c r="AI19" s="85">
        <f t="shared" si="6"/>
        <v>78035</v>
      </c>
      <c r="AJ19" s="85">
        <f t="shared" si="6"/>
        <v>152940</v>
      </c>
      <c r="AK19" s="85">
        <f t="shared" si="6"/>
        <v>12923828</v>
      </c>
      <c r="AL19" s="85">
        <f t="shared" si="6"/>
        <v>312365</v>
      </c>
      <c r="AM19" s="85">
        <f t="shared" si="6"/>
        <v>88144</v>
      </c>
      <c r="AN19" s="85">
        <f t="shared" si="6"/>
        <v>83991</v>
      </c>
      <c r="AO19" s="85">
        <f t="shared" si="6"/>
        <v>618182</v>
      </c>
      <c r="AP19" s="85">
        <f t="shared" si="6"/>
        <v>281966</v>
      </c>
      <c r="AQ19" s="85">
        <f t="shared" si="6"/>
        <v>736478</v>
      </c>
      <c r="AR19" s="85">
        <f t="shared" si="6"/>
        <v>151323</v>
      </c>
      <c r="AS19" s="85">
        <f t="shared" si="6"/>
        <v>2770189</v>
      </c>
      <c r="AT19" s="85">
        <f t="shared" si="6"/>
        <v>3660099</v>
      </c>
      <c r="AU19" s="85">
        <f t="shared" si="6"/>
        <v>385225</v>
      </c>
      <c r="AV19" s="85">
        <f t="shared" si="6"/>
        <v>450306</v>
      </c>
      <c r="AW19" s="85">
        <f t="shared" si="6"/>
        <v>131603</v>
      </c>
      <c r="AX19" s="85">
        <f t="shared" si="7"/>
        <v>1586882</v>
      </c>
      <c r="AY19" s="85">
        <f t="shared" si="7"/>
        <v>37385</v>
      </c>
      <c r="AZ19" s="85">
        <f t="shared" si="7"/>
        <v>6753</v>
      </c>
      <c r="BA19" s="85">
        <f t="shared" si="7"/>
        <v>36634</v>
      </c>
      <c r="BB19" s="85">
        <f t="shared" si="7"/>
        <v>193937</v>
      </c>
      <c r="BC19" s="85">
        <f t="shared" si="7"/>
        <v>60912058</v>
      </c>
      <c r="BD19" s="72"/>
      <c r="BE19" s="73" t="s">
        <v>413</v>
      </c>
      <c r="BF19" s="86">
        <v>21887124</v>
      </c>
      <c r="BG19" s="86">
        <v>562883</v>
      </c>
      <c r="BH19" s="86">
        <v>945879</v>
      </c>
      <c r="BI19" s="86">
        <v>349051</v>
      </c>
      <c r="BJ19" s="86">
        <v>361426</v>
      </c>
      <c r="BK19" s="86">
        <v>398327</v>
      </c>
      <c r="BL19" s="86">
        <v>2257685</v>
      </c>
      <c r="BM19" s="86">
        <v>510108</v>
      </c>
      <c r="BN19" s="86">
        <v>107308</v>
      </c>
      <c r="BO19" s="86">
        <v>925778</v>
      </c>
      <c r="BP19" s="86">
        <v>1077372</v>
      </c>
      <c r="BQ19" s="86">
        <v>1411457</v>
      </c>
      <c r="BR19" s="86">
        <v>603717</v>
      </c>
      <c r="BS19" s="86">
        <v>229156</v>
      </c>
      <c r="BT19" s="86">
        <v>2553862</v>
      </c>
      <c r="BU19" s="86">
        <v>606324</v>
      </c>
      <c r="BV19" s="86">
        <v>1012285</v>
      </c>
      <c r="BW19" s="86">
        <v>7570494</v>
      </c>
      <c r="BX19" s="86">
        <v>120113</v>
      </c>
      <c r="BY19" s="86">
        <v>846782</v>
      </c>
      <c r="BZ19" s="86">
        <v>3162778</v>
      </c>
      <c r="CA19" s="86">
        <v>367061</v>
      </c>
      <c r="CB19" s="86">
        <v>5377768</v>
      </c>
      <c r="CC19" s="86">
        <v>672688</v>
      </c>
      <c r="CD19" s="86">
        <v>396945</v>
      </c>
      <c r="CE19" s="86">
        <v>170738</v>
      </c>
      <c r="CF19" s="86">
        <v>88475</v>
      </c>
      <c r="CG19" s="86">
        <v>15447</v>
      </c>
      <c r="CH19" s="86">
        <v>331273</v>
      </c>
      <c r="CI19" s="86">
        <v>691762</v>
      </c>
      <c r="CJ19" s="86">
        <v>214870</v>
      </c>
      <c r="CK19" s="86">
        <v>138717</v>
      </c>
      <c r="CL19" s="86">
        <v>78698</v>
      </c>
      <c r="CM19" s="86">
        <v>78035</v>
      </c>
      <c r="CN19" s="86">
        <v>151219</v>
      </c>
      <c r="CO19" s="86">
        <v>11936474</v>
      </c>
      <c r="CP19" s="86">
        <v>300816</v>
      </c>
      <c r="CQ19" s="86">
        <v>87862</v>
      </c>
      <c r="CR19" s="86">
        <v>82889</v>
      </c>
      <c r="CS19" s="86">
        <v>618182</v>
      </c>
      <c r="CT19" s="86">
        <v>281966</v>
      </c>
      <c r="CU19" s="86">
        <v>682291</v>
      </c>
      <c r="CV19" s="86">
        <v>150541</v>
      </c>
      <c r="CW19" s="86">
        <v>2407097</v>
      </c>
      <c r="CX19" s="86">
        <v>2065863</v>
      </c>
      <c r="CY19" s="86">
        <v>375400</v>
      </c>
      <c r="CZ19" s="86">
        <v>344000</v>
      </c>
      <c r="DA19" s="86">
        <v>33606</v>
      </c>
      <c r="DB19" s="86">
        <v>867770</v>
      </c>
      <c r="DC19" s="86">
        <v>37296</v>
      </c>
      <c r="DD19" s="86">
        <v>6753</v>
      </c>
      <c r="DE19" s="86">
        <v>35207</v>
      </c>
      <c r="DF19" s="86">
        <v>182323</v>
      </c>
      <c r="DG19" s="86">
        <v>42946343</v>
      </c>
      <c r="DH19" s="86"/>
      <c r="DI19" s="87" t="s">
        <v>413</v>
      </c>
      <c r="DJ19" s="88">
        <v>13951731</v>
      </c>
      <c r="DK19" s="88">
        <v>55030</v>
      </c>
      <c r="DL19" s="88">
        <v>245803</v>
      </c>
      <c r="DM19" s="88">
        <v>86214</v>
      </c>
      <c r="DN19" s="88">
        <v>87698</v>
      </c>
      <c r="DO19" s="88">
        <v>54741</v>
      </c>
      <c r="DP19" s="88">
        <v>725102</v>
      </c>
      <c r="DQ19" s="88">
        <v>179395</v>
      </c>
      <c r="DR19" s="88">
        <v>117079</v>
      </c>
      <c r="DS19" s="88">
        <v>405387</v>
      </c>
      <c r="DT19" s="88">
        <v>389593</v>
      </c>
      <c r="DU19" s="88">
        <v>454488</v>
      </c>
      <c r="DV19" s="88">
        <v>57904</v>
      </c>
      <c r="DW19" s="88">
        <v>56865</v>
      </c>
      <c r="DX19" s="88">
        <v>859338</v>
      </c>
      <c r="DY19" s="88">
        <v>189110</v>
      </c>
      <c r="DZ19" s="88">
        <v>311489</v>
      </c>
      <c r="EA19" s="88">
        <v>9440168</v>
      </c>
      <c r="EB19" s="88">
        <v>20436</v>
      </c>
      <c r="EC19" s="88">
        <v>270921</v>
      </c>
      <c r="ED19" s="88">
        <v>0</v>
      </c>
      <c r="EE19" s="88">
        <v>226</v>
      </c>
      <c r="EF19" s="88">
        <v>11060</v>
      </c>
      <c r="EG19" s="88">
        <v>33891</v>
      </c>
      <c r="EH19" s="88">
        <v>906728</v>
      </c>
      <c r="EI19" s="88">
        <v>10471</v>
      </c>
      <c r="EJ19" s="88">
        <v>4595</v>
      </c>
      <c r="EK19" s="88">
        <v>4940</v>
      </c>
      <c r="EL19" s="88">
        <v>0</v>
      </c>
      <c r="EM19" s="88">
        <v>6002</v>
      </c>
      <c r="EN19" s="88">
        <v>4618</v>
      </c>
      <c r="EO19" s="88">
        <v>0</v>
      </c>
      <c r="EP19" s="88">
        <v>3102</v>
      </c>
      <c r="EQ19" s="88">
        <v>0</v>
      </c>
      <c r="ER19" s="88">
        <v>1721</v>
      </c>
      <c r="ES19" s="88">
        <v>987354</v>
      </c>
      <c r="ET19" s="88">
        <v>11549</v>
      </c>
      <c r="EU19" s="88">
        <v>282</v>
      </c>
      <c r="EV19" s="88">
        <v>1102</v>
      </c>
      <c r="EW19" s="88">
        <v>0</v>
      </c>
      <c r="EX19" s="88">
        <v>0</v>
      </c>
      <c r="EY19" s="88">
        <v>54187</v>
      </c>
      <c r="EZ19" s="88">
        <v>782</v>
      </c>
      <c r="FA19" s="88">
        <v>363092</v>
      </c>
      <c r="FB19" s="88">
        <v>1594236</v>
      </c>
      <c r="FC19" s="88">
        <v>9825</v>
      </c>
      <c r="FD19" s="88">
        <v>106306</v>
      </c>
      <c r="FE19" s="88">
        <v>97997</v>
      </c>
      <c r="FF19" s="88">
        <v>719112</v>
      </c>
      <c r="FG19" s="88">
        <v>89</v>
      </c>
      <c r="FH19" s="88">
        <v>0</v>
      </c>
      <c r="FI19" s="88">
        <v>1427</v>
      </c>
      <c r="FJ19" s="88">
        <v>11614</v>
      </c>
      <c r="FK19" s="88">
        <v>17965715</v>
      </c>
    </row>
    <row r="20" spans="1:167" x14ac:dyDescent="0.35">
      <c r="A20" s="73" t="s">
        <v>414</v>
      </c>
      <c r="B20" s="85">
        <f t="shared" si="4"/>
        <v>2350751</v>
      </c>
      <c r="C20" s="85">
        <f t="shared" si="4"/>
        <v>54608</v>
      </c>
      <c r="D20" s="85">
        <f t="shared" si="4"/>
        <v>26545</v>
      </c>
      <c r="E20" s="85">
        <f t="shared" si="4"/>
        <v>18923</v>
      </c>
      <c r="F20" s="85">
        <f t="shared" si="4"/>
        <v>20838</v>
      </c>
      <c r="G20" s="85">
        <f t="shared" si="4"/>
        <v>73586</v>
      </c>
      <c r="H20" s="85">
        <f t="shared" si="4"/>
        <v>180141</v>
      </c>
      <c r="I20" s="85">
        <f t="shared" si="4"/>
        <v>40131</v>
      </c>
      <c r="J20" s="85">
        <f t="shared" si="4"/>
        <v>21093</v>
      </c>
      <c r="K20" s="85">
        <f t="shared" si="4"/>
        <v>36544</v>
      </c>
      <c r="L20" s="85">
        <f t="shared" si="4"/>
        <v>40549</v>
      </c>
      <c r="M20" s="85">
        <f t="shared" si="4"/>
        <v>84552</v>
      </c>
      <c r="N20" s="85">
        <f t="shared" si="4"/>
        <v>17441</v>
      </c>
      <c r="O20" s="85">
        <f t="shared" si="4"/>
        <v>17265</v>
      </c>
      <c r="P20" s="85">
        <f t="shared" si="4"/>
        <v>182338</v>
      </c>
      <c r="Q20" s="85">
        <f t="shared" si="4"/>
        <v>45089</v>
      </c>
      <c r="R20" s="85">
        <f t="shared" si="5"/>
        <v>120038</v>
      </c>
      <c r="S20" s="85">
        <f t="shared" si="5"/>
        <v>1362863</v>
      </c>
      <c r="T20" s="85">
        <f t="shared" si="5"/>
        <v>6444</v>
      </c>
      <c r="U20" s="85">
        <f t="shared" si="5"/>
        <v>56371</v>
      </c>
      <c r="V20" s="85">
        <f t="shared" si="5"/>
        <v>564580</v>
      </c>
      <c r="W20" s="85">
        <f t="shared" si="5"/>
        <v>82053</v>
      </c>
      <c r="X20" s="85">
        <f t="shared" si="5"/>
        <v>1381635</v>
      </c>
      <c r="Y20" s="85">
        <f t="shared" si="5"/>
        <v>164428</v>
      </c>
      <c r="Z20" s="85">
        <f t="shared" si="5"/>
        <v>175636</v>
      </c>
      <c r="AA20" s="85">
        <f t="shared" si="5"/>
        <v>31562</v>
      </c>
      <c r="AB20" s="85">
        <f t="shared" si="5"/>
        <v>12080</v>
      </c>
      <c r="AC20" s="85">
        <f t="shared" si="5"/>
        <v>1429</v>
      </c>
      <c r="AD20" s="85">
        <f t="shared" si="5"/>
        <v>86837</v>
      </c>
      <c r="AE20" s="85">
        <f t="shared" si="5"/>
        <v>312690</v>
      </c>
      <c r="AF20" s="85">
        <f t="shared" si="5"/>
        <v>46778</v>
      </c>
      <c r="AG20" s="85">
        <f t="shared" si="5"/>
        <v>42483</v>
      </c>
      <c r="AH20" s="85">
        <f t="shared" si="6"/>
        <v>11455</v>
      </c>
      <c r="AI20" s="85">
        <f t="shared" si="6"/>
        <v>6536</v>
      </c>
      <c r="AJ20" s="85">
        <f t="shared" si="6"/>
        <v>26467</v>
      </c>
      <c r="AK20" s="85">
        <f t="shared" si="6"/>
        <v>2946649</v>
      </c>
      <c r="AL20" s="85">
        <f t="shared" si="6"/>
        <v>35619</v>
      </c>
      <c r="AM20" s="85">
        <f t="shared" si="6"/>
        <v>8559</v>
      </c>
      <c r="AN20" s="85">
        <f t="shared" si="6"/>
        <v>5353</v>
      </c>
      <c r="AO20" s="85">
        <f t="shared" si="6"/>
        <v>65008</v>
      </c>
      <c r="AP20" s="85">
        <f t="shared" si="6"/>
        <v>60473</v>
      </c>
      <c r="AQ20" s="85">
        <f t="shared" si="6"/>
        <v>54318</v>
      </c>
      <c r="AR20" s="85">
        <f t="shared" si="6"/>
        <v>1636</v>
      </c>
      <c r="AS20" s="85">
        <f t="shared" si="6"/>
        <v>279959</v>
      </c>
      <c r="AT20" s="85">
        <f t="shared" si="6"/>
        <v>230953</v>
      </c>
      <c r="AU20" s="85">
        <f t="shared" si="6"/>
        <v>25898</v>
      </c>
      <c r="AV20" s="85">
        <f t="shared" si="6"/>
        <v>43509</v>
      </c>
      <c r="AW20" s="85">
        <f t="shared" si="6"/>
        <v>10043</v>
      </c>
      <c r="AX20" s="85">
        <f t="shared" si="7"/>
        <v>17839</v>
      </c>
      <c r="AY20" s="85">
        <f t="shared" si="7"/>
        <v>837</v>
      </c>
      <c r="AZ20" s="85">
        <f t="shared" si="7"/>
        <v>739</v>
      </c>
      <c r="BA20" s="85">
        <f t="shared" si="7"/>
        <v>3659</v>
      </c>
      <c r="BB20" s="85">
        <f t="shared" si="7"/>
        <v>24659</v>
      </c>
      <c r="BC20" s="85">
        <f t="shared" si="7"/>
        <v>6221069</v>
      </c>
      <c r="BD20" s="72"/>
      <c r="BE20" s="73" t="s">
        <v>414</v>
      </c>
      <c r="BF20" s="86">
        <v>873884</v>
      </c>
      <c r="BG20" s="86">
        <v>53728</v>
      </c>
      <c r="BH20" s="86">
        <v>23570</v>
      </c>
      <c r="BI20" s="86">
        <v>17216</v>
      </c>
      <c r="BJ20" s="86">
        <v>18856</v>
      </c>
      <c r="BK20" s="86">
        <v>70830</v>
      </c>
      <c r="BL20" s="86">
        <v>161390</v>
      </c>
      <c r="BM20" s="86">
        <v>35817</v>
      </c>
      <c r="BN20" s="86">
        <v>882</v>
      </c>
      <c r="BO20" s="86">
        <v>26629</v>
      </c>
      <c r="BP20" s="86">
        <v>32121</v>
      </c>
      <c r="BQ20" s="86">
        <v>70873</v>
      </c>
      <c r="BR20" s="86">
        <v>16810</v>
      </c>
      <c r="BS20" s="86">
        <v>15396</v>
      </c>
      <c r="BT20" s="86">
        <v>147130</v>
      </c>
      <c r="BU20" s="86">
        <v>39124</v>
      </c>
      <c r="BV20" s="86">
        <v>100799</v>
      </c>
      <c r="BW20" s="86">
        <v>36117</v>
      </c>
      <c r="BX20" s="86">
        <v>6242</v>
      </c>
      <c r="BY20" s="86">
        <v>54082</v>
      </c>
      <c r="BZ20" s="86">
        <v>564580</v>
      </c>
      <c r="CA20" s="86">
        <v>82047</v>
      </c>
      <c r="CB20" s="86">
        <v>1380620</v>
      </c>
      <c r="CC20" s="86">
        <v>158254</v>
      </c>
      <c r="CD20" s="86">
        <v>86595</v>
      </c>
      <c r="CE20" s="86">
        <v>31080</v>
      </c>
      <c r="CF20" s="86">
        <v>11363</v>
      </c>
      <c r="CG20" s="86">
        <v>1018</v>
      </c>
      <c r="CH20" s="86">
        <v>86837</v>
      </c>
      <c r="CI20" s="86">
        <v>311686</v>
      </c>
      <c r="CJ20" s="86">
        <v>46568</v>
      </c>
      <c r="CK20" s="86">
        <v>42483</v>
      </c>
      <c r="CL20" s="86">
        <v>11059</v>
      </c>
      <c r="CM20" s="86">
        <v>6536</v>
      </c>
      <c r="CN20" s="86">
        <v>26426</v>
      </c>
      <c r="CO20" s="86">
        <v>2847152</v>
      </c>
      <c r="CP20" s="86">
        <v>35619</v>
      </c>
      <c r="CQ20" s="86">
        <v>8558</v>
      </c>
      <c r="CR20" s="86">
        <v>5276</v>
      </c>
      <c r="CS20" s="86">
        <v>65008</v>
      </c>
      <c r="CT20" s="86">
        <v>60473</v>
      </c>
      <c r="CU20" s="86">
        <v>54314</v>
      </c>
      <c r="CV20" s="86">
        <v>1636</v>
      </c>
      <c r="CW20" s="86">
        <v>257703</v>
      </c>
      <c r="CX20" s="86">
        <v>149616</v>
      </c>
      <c r="CY20" s="86">
        <v>25893</v>
      </c>
      <c r="CZ20" s="86">
        <v>28607</v>
      </c>
      <c r="DA20" s="86">
        <v>2089</v>
      </c>
      <c r="DB20" s="86">
        <v>17839</v>
      </c>
      <c r="DC20" s="86">
        <v>837</v>
      </c>
      <c r="DD20" s="86">
        <v>739</v>
      </c>
      <c r="DE20" s="86">
        <v>3592</v>
      </c>
      <c r="DF20" s="86">
        <v>23008</v>
      </c>
      <c r="DG20" s="86">
        <v>4515571</v>
      </c>
      <c r="DH20" s="86"/>
      <c r="DI20" s="87" t="s">
        <v>414</v>
      </c>
      <c r="DJ20" s="88">
        <v>1476867</v>
      </c>
      <c r="DK20" s="88">
        <v>880</v>
      </c>
      <c r="DL20" s="88">
        <v>2975</v>
      </c>
      <c r="DM20" s="88">
        <v>1707</v>
      </c>
      <c r="DN20" s="88">
        <v>1982</v>
      </c>
      <c r="DO20" s="88">
        <v>2756</v>
      </c>
      <c r="DP20" s="88">
        <v>18751</v>
      </c>
      <c r="DQ20" s="88">
        <v>4314</v>
      </c>
      <c r="DR20" s="88">
        <v>20211</v>
      </c>
      <c r="DS20" s="88">
        <v>9915</v>
      </c>
      <c r="DT20" s="88">
        <v>8428</v>
      </c>
      <c r="DU20" s="88">
        <v>13679</v>
      </c>
      <c r="DV20" s="88">
        <v>631</v>
      </c>
      <c r="DW20" s="88">
        <v>1869</v>
      </c>
      <c r="DX20" s="88">
        <v>35208</v>
      </c>
      <c r="DY20" s="88">
        <v>5965</v>
      </c>
      <c r="DZ20" s="88">
        <v>19239</v>
      </c>
      <c r="EA20" s="88">
        <v>1326746</v>
      </c>
      <c r="EB20" s="88">
        <v>202</v>
      </c>
      <c r="EC20" s="88">
        <v>2289</v>
      </c>
      <c r="ED20" s="88">
        <v>0</v>
      </c>
      <c r="EE20" s="88">
        <v>6</v>
      </c>
      <c r="EF20" s="88">
        <v>1015</v>
      </c>
      <c r="EG20" s="88">
        <v>6174</v>
      </c>
      <c r="EH20" s="88">
        <v>89041</v>
      </c>
      <c r="EI20" s="88">
        <v>482</v>
      </c>
      <c r="EJ20" s="88">
        <v>717</v>
      </c>
      <c r="EK20" s="88">
        <v>411</v>
      </c>
      <c r="EL20" s="88">
        <v>0</v>
      </c>
      <c r="EM20" s="88">
        <v>1004</v>
      </c>
      <c r="EN20" s="88">
        <v>210</v>
      </c>
      <c r="EO20" s="88">
        <v>0</v>
      </c>
      <c r="EP20" s="88">
        <v>396</v>
      </c>
      <c r="EQ20" s="88">
        <v>0</v>
      </c>
      <c r="ER20" s="88">
        <v>41</v>
      </c>
      <c r="ES20" s="88">
        <v>99497</v>
      </c>
      <c r="ET20" s="88">
        <v>0</v>
      </c>
      <c r="EU20" s="88">
        <v>1</v>
      </c>
      <c r="EV20" s="88">
        <v>77</v>
      </c>
      <c r="EW20" s="88">
        <v>0</v>
      </c>
      <c r="EX20" s="88">
        <v>0</v>
      </c>
      <c r="EY20" s="88">
        <v>4</v>
      </c>
      <c r="EZ20" s="88">
        <v>0</v>
      </c>
      <c r="FA20" s="88">
        <v>22256</v>
      </c>
      <c r="FB20" s="88">
        <v>81337</v>
      </c>
      <c r="FC20" s="88">
        <v>5</v>
      </c>
      <c r="FD20" s="88">
        <v>14902</v>
      </c>
      <c r="FE20" s="88">
        <v>7954</v>
      </c>
      <c r="FF20" s="88">
        <v>0</v>
      </c>
      <c r="FG20" s="88">
        <v>0</v>
      </c>
      <c r="FH20" s="88">
        <v>0</v>
      </c>
      <c r="FI20" s="88">
        <v>67</v>
      </c>
      <c r="FJ20" s="88">
        <v>1651</v>
      </c>
      <c r="FK20" s="88">
        <v>1705498</v>
      </c>
    </row>
    <row r="21" spans="1:167" x14ac:dyDescent="0.35">
      <c r="A21" s="73" t="s">
        <v>415</v>
      </c>
      <c r="B21" s="85">
        <f t="shared" si="4"/>
        <v>272893</v>
      </c>
      <c r="C21" s="85">
        <f t="shared" si="4"/>
        <v>30636</v>
      </c>
      <c r="D21" s="85">
        <f t="shared" si="4"/>
        <v>1353</v>
      </c>
      <c r="E21" s="85">
        <f t="shared" si="4"/>
        <v>1946</v>
      </c>
      <c r="F21" s="85">
        <f t="shared" si="4"/>
        <v>463</v>
      </c>
      <c r="G21" s="85">
        <f t="shared" si="4"/>
        <v>2905</v>
      </c>
      <c r="H21" s="85">
        <f t="shared" si="4"/>
        <v>7292</v>
      </c>
      <c r="I21" s="85">
        <f t="shared" si="4"/>
        <v>1876</v>
      </c>
      <c r="J21" s="85">
        <f t="shared" si="4"/>
        <v>2065</v>
      </c>
      <c r="K21" s="85">
        <f t="shared" si="4"/>
        <v>2903</v>
      </c>
      <c r="L21" s="85">
        <f t="shared" si="4"/>
        <v>2496</v>
      </c>
      <c r="M21" s="85">
        <f t="shared" si="4"/>
        <v>1947</v>
      </c>
      <c r="N21" s="85">
        <f t="shared" si="4"/>
        <v>851</v>
      </c>
      <c r="O21" s="85">
        <f t="shared" si="4"/>
        <v>535</v>
      </c>
      <c r="P21" s="85">
        <f t="shared" si="4"/>
        <v>10784</v>
      </c>
      <c r="Q21" s="85">
        <f t="shared" si="4"/>
        <v>8166</v>
      </c>
      <c r="R21" s="85">
        <f t="shared" si="5"/>
        <v>2729</v>
      </c>
      <c r="S21" s="85">
        <f t="shared" si="5"/>
        <v>218001</v>
      </c>
      <c r="T21" s="85">
        <f t="shared" si="5"/>
        <v>310</v>
      </c>
      <c r="U21" s="85">
        <f t="shared" si="5"/>
        <v>6271</v>
      </c>
      <c r="V21" s="85">
        <f t="shared" si="5"/>
        <v>16949</v>
      </c>
      <c r="W21" s="85">
        <f t="shared" si="5"/>
        <v>1233</v>
      </c>
      <c r="X21" s="85">
        <f t="shared" si="5"/>
        <v>75760</v>
      </c>
      <c r="Y21" s="85">
        <f t="shared" si="5"/>
        <v>7766</v>
      </c>
      <c r="Z21" s="85">
        <f t="shared" si="5"/>
        <v>64752</v>
      </c>
      <c r="AA21" s="85">
        <f t="shared" si="5"/>
        <v>915</v>
      </c>
      <c r="AB21" s="85">
        <f t="shared" si="5"/>
        <v>373</v>
      </c>
      <c r="AC21" s="85">
        <f t="shared" si="5"/>
        <v>184</v>
      </c>
      <c r="AD21" s="85">
        <f t="shared" si="5"/>
        <v>8162</v>
      </c>
      <c r="AE21" s="85">
        <f t="shared" si="5"/>
        <v>65276</v>
      </c>
      <c r="AF21" s="85">
        <f t="shared" si="5"/>
        <v>3782</v>
      </c>
      <c r="AG21" s="85">
        <f t="shared" si="5"/>
        <v>2814</v>
      </c>
      <c r="AH21" s="85">
        <f t="shared" si="6"/>
        <v>631</v>
      </c>
      <c r="AI21" s="85">
        <f t="shared" si="6"/>
        <v>687</v>
      </c>
      <c r="AJ21" s="85">
        <f t="shared" si="6"/>
        <v>2848</v>
      </c>
      <c r="AK21" s="85">
        <f t="shared" si="6"/>
        <v>252132</v>
      </c>
      <c r="AL21" s="85">
        <f t="shared" si="6"/>
        <v>17089</v>
      </c>
      <c r="AM21" s="85">
        <f t="shared" si="6"/>
        <v>612</v>
      </c>
      <c r="AN21" s="85">
        <f t="shared" si="6"/>
        <v>1194</v>
      </c>
      <c r="AO21" s="85">
        <f t="shared" si="6"/>
        <v>527994</v>
      </c>
      <c r="AP21" s="85">
        <f t="shared" si="6"/>
        <v>108891</v>
      </c>
      <c r="AQ21" s="85">
        <f t="shared" si="6"/>
        <v>20474</v>
      </c>
      <c r="AR21" s="85">
        <f t="shared" si="6"/>
        <v>7</v>
      </c>
      <c r="AS21" s="85">
        <f t="shared" si="6"/>
        <v>1247826</v>
      </c>
      <c r="AT21" s="85">
        <f t="shared" si="6"/>
        <v>199619</v>
      </c>
      <c r="AU21" s="85">
        <f t="shared" si="6"/>
        <v>7958</v>
      </c>
      <c r="AV21" s="85">
        <f t="shared" si="6"/>
        <v>261075</v>
      </c>
      <c r="AW21" s="85">
        <f t="shared" si="6"/>
        <v>17188</v>
      </c>
      <c r="AX21" s="85">
        <f t="shared" si="7"/>
        <v>79393</v>
      </c>
      <c r="AY21" s="85">
        <f t="shared" si="7"/>
        <v>5732</v>
      </c>
      <c r="AZ21" s="85">
        <f t="shared" si="7"/>
        <v>7240</v>
      </c>
      <c r="BA21" s="85">
        <f t="shared" si="7"/>
        <v>603</v>
      </c>
      <c r="BB21" s="85">
        <f t="shared" si="7"/>
        <v>19009</v>
      </c>
      <c r="BC21" s="85">
        <f t="shared" si="7"/>
        <v>3077565</v>
      </c>
      <c r="BD21" s="72"/>
      <c r="BE21" s="73" t="s">
        <v>415</v>
      </c>
      <c r="BF21" s="86">
        <v>38890</v>
      </c>
      <c r="BG21" s="86">
        <v>30484</v>
      </c>
      <c r="BH21" s="86">
        <v>1021</v>
      </c>
      <c r="BI21" s="86">
        <v>1899</v>
      </c>
      <c r="BJ21" s="86">
        <v>263</v>
      </c>
      <c r="BK21" s="86">
        <v>2872</v>
      </c>
      <c r="BL21" s="86">
        <v>6277</v>
      </c>
      <c r="BM21" s="86">
        <v>1772</v>
      </c>
      <c r="BN21" s="86">
        <v>37</v>
      </c>
      <c r="BO21" s="86">
        <v>832</v>
      </c>
      <c r="BP21" s="86">
        <v>1141</v>
      </c>
      <c r="BQ21" s="86">
        <v>1546</v>
      </c>
      <c r="BR21" s="86">
        <v>767</v>
      </c>
      <c r="BS21" s="86">
        <v>370</v>
      </c>
      <c r="BT21" s="86">
        <v>6844</v>
      </c>
      <c r="BU21" s="86">
        <v>6051</v>
      </c>
      <c r="BV21" s="86">
        <v>1746</v>
      </c>
      <c r="BW21" s="86">
        <v>3214</v>
      </c>
      <c r="BX21" s="86">
        <v>155</v>
      </c>
      <c r="BY21" s="86">
        <v>2083</v>
      </c>
      <c r="BZ21" s="86">
        <v>16949</v>
      </c>
      <c r="CA21" s="86">
        <v>1228</v>
      </c>
      <c r="CB21" s="86">
        <v>75542</v>
      </c>
      <c r="CC21" s="86">
        <v>7554</v>
      </c>
      <c r="CD21" s="86">
        <v>10476</v>
      </c>
      <c r="CE21" s="86">
        <v>904</v>
      </c>
      <c r="CF21" s="86">
        <v>362</v>
      </c>
      <c r="CG21" s="86">
        <v>41</v>
      </c>
      <c r="CH21" s="86">
        <v>8162</v>
      </c>
      <c r="CI21" s="86">
        <v>64886</v>
      </c>
      <c r="CJ21" s="86">
        <v>3749</v>
      </c>
      <c r="CK21" s="86">
        <v>2814</v>
      </c>
      <c r="CL21" s="86">
        <v>628</v>
      </c>
      <c r="CM21" s="86">
        <v>687</v>
      </c>
      <c r="CN21" s="86">
        <v>2848</v>
      </c>
      <c r="CO21" s="86">
        <v>196830</v>
      </c>
      <c r="CP21" s="86">
        <v>17089</v>
      </c>
      <c r="CQ21" s="86">
        <v>612</v>
      </c>
      <c r="CR21" s="86">
        <v>1194</v>
      </c>
      <c r="CS21" s="86">
        <v>527994</v>
      </c>
      <c r="CT21" s="86">
        <v>108891</v>
      </c>
      <c r="CU21" s="86">
        <v>19180</v>
      </c>
      <c r="CV21" s="86">
        <v>7</v>
      </c>
      <c r="CW21" s="86">
        <v>1063697</v>
      </c>
      <c r="CX21" s="86">
        <v>134427</v>
      </c>
      <c r="CY21" s="86">
        <v>7950</v>
      </c>
      <c r="CZ21" s="86">
        <v>156636</v>
      </c>
      <c r="DA21" s="86">
        <v>2382</v>
      </c>
      <c r="DB21" s="86">
        <v>61804</v>
      </c>
      <c r="DC21" s="86">
        <v>2893</v>
      </c>
      <c r="DD21" s="86">
        <v>7240</v>
      </c>
      <c r="DE21" s="86">
        <v>536</v>
      </c>
      <c r="DF21" s="86">
        <v>18783</v>
      </c>
      <c r="DG21" s="86">
        <v>2397519</v>
      </c>
      <c r="DH21" s="86"/>
      <c r="DI21" s="87" t="s">
        <v>415</v>
      </c>
      <c r="DJ21" s="88">
        <v>234003</v>
      </c>
      <c r="DK21" s="88">
        <v>152</v>
      </c>
      <c r="DL21" s="88">
        <v>332</v>
      </c>
      <c r="DM21" s="88">
        <v>47</v>
      </c>
      <c r="DN21" s="88">
        <v>200</v>
      </c>
      <c r="DO21" s="88">
        <v>33</v>
      </c>
      <c r="DP21" s="88">
        <v>1015</v>
      </c>
      <c r="DQ21" s="88">
        <v>104</v>
      </c>
      <c r="DR21" s="88">
        <v>2028</v>
      </c>
      <c r="DS21" s="88">
        <v>2071</v>
      </c>
      <c r="DT21" s="88">
        <v>1355</v>
      </c>
      <c r="DU21" s="88">
        <v>401</v>
      </c>
      <c r="DV21" s="88">
        <v>84</v>
      </c>
      <c r="DW21" s="88">
        <v>165</v>
      </c>
      <c r="DX21" s="88">
        <v>3940</v>
      </c>
      <c r="DY21" s="88">
        <v>2115</v>
      </c>
      <c r="DZ21" s="88">
        <v>983</v>
      </c>
      <c r="EA21" s="88">
        <v>214787</v>
      </c>
      <c r="EB21" s="88">
        <v>155</v>
      </c>
      <c r="EC21" s="88">
        <v>4188</v>
      </c>
      <c r="ED21" s="88">
        <v>0</v>
      </c>
      <c r="EE21" s="88">
        <v>5</v>
      </c>
      <c r="EF21" s="88">
        <v>218</v>
      </c>
      <c r="EG21" s="88">
        <v>212</v>
      </c>
      <c r="EH21" s="88">
        <v>54276</v>
      </c>
      <c r="EI21" s="88">
        <v>11</v>
      </c>
      <c r="EJ21" s="88">
        <v>11</v>
      </c>
      <c r="EK21" s="88">
        <v>143</v>
      </c>
      <c r="EL21" s="88">
        <v>0</v>
      </c>
      <c r="EM21" s="88">
        <v>390</v>
      </c>
      <c r="EN21" s="88">
        <v>33</v>
      </c>
      <c r="EO21" s="88">
        <v>0</v>
      </c>
      <c r="EP21" s="88">
        <v>3</v>
      </c>
      <c r="EQ21" s="88">
        <v>0</v>
      </c>
      <c r="ER21" s="88">
        <v>0</v>
      </c>
      <c r="ES21" s="88">
        <v>55302</v>
      </c>
      <c r="ET21" s="88">
        <v>0</v>
      </c>
      <c r="EU21" s="88">
        <v>0</v>
      </c>
      <c r="EV21" s="88">
        <v>0</v>
      </c>
      <c r="EW21" s="88">
        <v>0</v>
      </c>
      <c r="EX21" s="88">
        <v>0</v>
      </c>
      <c r="EY21" s="88">
        <v>1294</v>
      </c>
      <c r="EZ21" s="88">
        <v>0</v>
      </c>
      <c r="FA21" s="88">
        <v>184129</v>
      </c>
      <c r="FB21" s="88">
        <v>65192</v>
      </c>
      <c r="FC21" s="88">
        <v>8</v>
      </c>
      <c r="FD21" s="88">
        <v>104439</v>
      </c>
      <c r="FE21" s="88">
        <v>14806</v>
      </c>
      <c r="FF21" s="88">
        <v>17589</v>
      </c>
      <c r="FG21" s="88">
        <v>2839</v>
      </c>
      <c r="FH21" s="88">
        <v>0</v>
      </c>
      <c r="FI21" s="88">
        <v>67</v>
      </c>
      <c r="FJ21" s="88">
        <v>226</v>
      </c>
      <c r="FK21" s="88">
        <v>680046</v>
      </c>
    </row>
    <row r="22" spans="1:167" x14ac:dyDescent="0.35">
      <c r="A22" s="73" t="s">
        <v>416</v>
      </c>
      <c r="B22" s="85">
        <f t="shared" si="4"/>
        <v>426217</v>
      </c>
      <c r="C22" s="85">
        <f t="shared" si="4"/>
        <v>5217</v>
      </c>
      <c r="D22" s="85">
        <f t="shared" si="4"/>
        <v>12328</v>
      </c>
      <c r="E22" s="85">
        <f t="shared" si="4"/>
        <v>5942</v>
      </c>
      <c r="F22" s="85">
        <f t="shared" si="4"/>
        <v>6632</v>
      </c>
      <c r="G22" s="85">
        <f t="shared" si="4"/>
        <v>6037</v>
      </c>
      <c r="H22" s="85">
        <f t="shared" si="4"/>
        <v>47076</v>
      </c>
      <c r="I22" s="85">
        <f t="shared" si="4"/>
        <v>9609</v>
      </c>
      <c r="J22" s="85">
        <f t="shared" si="4"/>
        <v>2942</v>
      </c>
      <c r="K22" s="85">
        <f t="shared" si="4"/>
        <v>23700</v>
      </c>
      <c r="L22" s="85">
        <f t="shared" si="4"/>
        <v>17334</v>
      </c>
      <c r="M22" s="85">
        <f t="shared" si="4"/>
        <v>32140</v>
      </c>
      <c r="N22" s="85">
        <f t="shared" si="4"/>
        <v>3965</v>
      </c>
      <c r="O22" s="85">
        <f t="shared" si="4"/>
        <v>4059</v>
      </c>
      <c r="P22" s="85">
        <f t="shared" si="4"/>
        <v>65293</v>
      </c>
      <c r="Q22" s="85">
        <f t="shared" si="4"/>
        <v>16236</v>
      </c>
      <c r="R22" s="85">
        <f t="shared" si="5"/>
        <v>41015</v>
      </c>
      <c r="S22" s="85">
        <f t="shared" si="5"/>
        <v>117615</v>
      </c>
      <c r="T22" s="85">
        <f t="shared" si="5"/>
        <v>1953</v>
      </c>
      <c r="U22" s="85">
        <f t="shared" si="5"/>
        <v>12341</v>
      </c>
      <c r="V22" s="85">
        <f t="shared" si="5"/>
        <v>56410</v>
      </c>
      <c r="W22" s="85">
        <f t="shared" si="5"/>
        <v>6759</v>
      </c>
      <c r="X22" s="85">
        <f t="shared" si="5"/>
        <v>118098</v>
      </c>
      <c r="Y22" s="85">
        <f t="shared" si="5"/>
        <v>14829</v>
      </c>
      <c r="Z22" s="85">
        <f t="shared" si="5"/>
        <v>50478</v>
      </c>
      <c r="AA22" s="85">
        <f t="shared" si="5"/>
        <v>4714</v>
      </c>
      <c r="AB22" s="85">
        <f t="shared" si="5"/>
        <v>2719</v>
      </c>
      <c r="AC22" s="85">
        <f t="shared" si="5"/>
        <v>637</v>
      </c>
      <c r="AD22" s="85">
        <f t="shared" si="5"/>
        <v>7081</v>
      </c>
      <c r="AE22" s="85">
        <f t="shared" si="5"/>
        <v>19190</v>
      </c>
      <c r="AF22" s="85">
        <f t="shared" si="5"/>
        <v>5117</v>
      </c>
      <c r="AG22" s="85">
        <f t="shared" si="5"/>
        <v>3557</v>
      </c>
      <c r="AH22" s="85">
        <f t="shared" si="6"/>
        <v>100</v>
      </c>
      <c r="AI22" s="85">
        <f t="shared" si="6"/>
        <v>374</v>
      </c>
      <c r="AJ22" s="85">
        <f t="shared" si="6"/>
        <v>3056</v>
      </c>
      <c r="AK22" s="85">
        <f t="shared" si="6"/>
        <v>293119</v>
      </c>
      <c r="AL22" s="85">
        <f t="shared" si="6"/>
        <v>8135</v>
      </c>
      <c r="AM22" s="85">
        <f t="shared" si="6"/>
        <v>2527</v>
      </c>
      <c r="AN22" s="85">
        <f t="shared" si="6"/>
        <v>1324</v>
      </c>
      <c r="AO22" s="85">
        <f t="shared" si="6"/>
        <v>11367</v>
      </c>
      <c r="AP22" s="85">
        <f t="shared" si="6"/>
        <v>4728</v>
      </c>
      <c r="AQ22" s="85">
        <f t="shared" si="6"/>
        <v>2899</v>
      </c>
      <c r="AR22" s="85">
        <f t="shared" si="6"/>
        <v>1722</v>
      </c>
      <c r="AS22" s="85">
        <f t="shared" si="6"/>
        <v>31945</v>
      </c>
      <c r="AT22" s="85">
        <f t="shared" si="6"/>
        <v>26984</v>
      </c>
      <c r="AU22" s="85">
        <f t="shared" si="6"/>
        <v>4322</v>
      </c>
      <c r="AV22" s="85">
        <f t="shared" si="6"/>
        <v>2564</v>
      </c>
      <c r="AW22" s="85">
        <f t="shared" si="6"/>
        <v>613</v>
      </c>
      <c r="AX22" s="85">
        <f t="shared" si="7"/>
        <v>2890</v>
      </c>
      <c r="AY22" s="85">
        <f t="shared" si="7"/>
        <v>104</v>
      </c>
      <c r="AZ22" s="85">
        <f t="shared" si="7"/>
        <v>119</v>
      </c>
      <c r="BA22" s="85">
        <f t="shared" si="7"/>
        <v>215</v>
      </c>
      <c r="BB22" s="85">
        <f t="shared" si="7"/>
        <v>2317</v>
      </c>
      <c r="BC22" s="85">
        <f t="shared" si="7"/>
        <v>829328</v>
      </c>
      <c r="BD22" s="72"/>
      <c r="BE22" s="73" t="s">
        <v>416</v>
      </c>
      <c r="BF22" s="86">
        <v>144014</v>
      </c>
      <c r="BG22" s="86">
        <v>5217</v>
      </c>
      <c r="BH22" s="86">
        <v>7927</v>
      </c>
      <c r="BI22" s="86">
        <v>2893</v>
      </c>
      <c r="BJ22" s="86">
        <v>3598</v>
      </c>
      <c r="BK22" s="86">
        <v>3194</v>
      </c>
      <c r="BL22" s="86">
        <v>23300</v>
      </c>
      <c r="BM22" s="86">
        <v>5061</v>
      </c>
      <c r="BN22" s="86">
        <v>990</v>
      </c>
      <c r="BO22" s="86">
        <v>6163</v>
      </c>
      <c r="BP22" s="86">
        <v>7887</v>
      </c>
      <c r="BQ22" s="86">
        <v>12001</v>
      </c>
      <c r="BR22" s="86">
        <v>2597</v>
      </c>
      <c r="BS22" s="86">
        <v>2114</v>
      </c>
      <c r="BT22" s="86">
        <v>31651</v>
      </c>
      <c r="BU22" s="86">
        <v>4962</v>
      </c>
      <c r="BV22" s="86">
        <v>15618</v>
      </c>
      <c r="BW22" s="86">
        <v>5108</v>
      </c>
      <c r="BX22" s="86">
        <v>1097</v>
      </c>
      <c r="BY22" s="86">
        <v>7853</v>
      </c>
      <c r="BZ22" s="86">
        <v>56410</v>
      </c>
      <c r="CA22" s="86">
        <v>6757</v>
      </c>
      <c r="CB22" s="86">
        <v>117888</v>
      </c>
      <c r="CC22" s="86">
        <v>14683</v>
      </c>
      <c r="CD22" s="86">
        <v>5318</v>
      </c>
      <c r="CE22" s="86">
        <v>4249</v>
      </c>
      <c r="CF22" s="86">
        <v>2719</v>
      </c>
      <c r="CG22" s="86">
        <v>143</v>
      </c>
      <c r="CH22" s="86">
        <v>7081</v>
      </c>
      <c r="CI22" s="86">
        <v>19190</v>
      </c>
      <c r="CJ22" s="86">
        <v>4677</v>
      </c>
      <c r="CK22" s="86">
        <v>3557</v>
      </c>
      <c r="CL22" s="86">
        <v>100</v>
      </c>
      <c r="CM22" s="86">
        <v>374</v>
      </c>
      <c r="CN22" s="86">
        <v>3056</v>
      </c>
      <c r="CO22" s="86">
        <v>246202</v>
      </c>
      <c r="CP22" s="86">
        <v>8135</v>
      </c>
      <c r="CQ22" s="86">
        <v>2527</v>
      </c>
      <c r="CR22" s="86">
        <v>1287</v>
      </c>
      <c r="CS22" s="86">
        <v>11367</v>
      </c>
      <c r="CT22" s="86">
        <v>4728</v>
      </c>
      <c r="CU22" s="86">
        <v>2899</v>
      </c>
      <c r="CV22" s="86">
        <v>1722</v>
      </c>
      <c r="CW22" s="86">
        <v>31244</v>
      </c>
      <c r="CX22" s="86">
        <v>21511</v>
      </c>
      <c r="CY22" s="86">
        <v>4322</v>
      </c>
      <c r="CZ22" s="86">
        <v>2564</v>
      </c>
      <c r="DA22" s="86">
        <v>613</v>
      </c>
      <c r="DB22" s="86">
        <v>2890</v>
      </c>
      <c r="DC22" s="86">
        <v>104</v>
      </c>
      <c r="DD22" s="86">
        <v>119</v>
      </c>
      <c r="DE22" s="86">
        <v>215</v>
      </c>
      <c r="DF22" s="86">
        <v>2283</v>
      </c>
      <c r="DG22" s="86">
        <v>493963</v>
      </c>
      <c r="DH22" s="86"/>
      <c r="DI22" s="87" t="s">
        <v>416</v>
      </c>
      <c r="DJ22" s="88">
        <v>282203</v>
      </c>
      <c r="DK22" s="88">
        <v>0</v>
      </c>
      <c r="DL22" s="88">
        <v>4401</v>
      </c>
      <c r="DM22" s="88">
        <v>3049</v>
      </c>
      <c r="DN22" s="88">
        <v>3034</v>
      </c>
      <c r="DO22" s="88">
        <v>2843</v>
      </c>
      <c r="DP22" s="88">
        <v>23776</v>
      </c>
      <c r="DQ22" s="88">
        <v>4548</v>
      </c>
      <c r="DR22" s="88">
        <v>1952</v>
      </c>
      <c r="DS22" s="88">
        <v>17537</v>
      </c>
      <c r="DT22" s="88">
        <v>9447</v>
      </c>
      <c r="DU22" s="88">
        <v>20139</v>
      </c>
      <c r="DV22" s="88">
        <v>1368</v>
      </c>
      <c r="DW22" s="88">
        <v>1945</v>
      </c>
      <c r="DX22" s="88">
        <v>33642</v>
      </c>
      <c r="DY22" s="88">
        <v>11274</v>
      </c>
      <c r="DZ22" s="88">
        <v>25397</v>
      </c>
      <c r="EA22" s="88">
        <v>112507</v>
      </c>
      <c r="EB22" s="88">
        <v>856</v>
      </c>
      <c r="EC22" s="88">
        <v>4488</v>
      </c>
      <c r="ED22" s="88">
        <v>0</v>
      </c>
      <c r="EE22" s="88">
        <v>2</v>
      </c>
      <c r="EF22" s="88">
        <v>210</v>
      </c>
      <c r="EG22" s="88">
        <v>146</v>
      </c>
      <c r="EH22" s="88">
        <v>45160</v>
      </c>
      <c r="EI22" s="88">
        <v>465</v>
      </c>
      <c r="EJ22" s="88">
        <v>0</v>
      </c>
      <c r="EK22" s="88">
        <v>494</v>
      </c>
      <c r="EL22" s="88">
        <v>0</v>
      </c>
      <c r="EM22" s="88">
        <v>0</v>
      </c>
      <c r="EN22" s="88">
        <v>440</v>
      </c>
      <c r="EO22" s="88">
        <v>0</v>
      </c>
      <c r="EP22" s="88">
        <v>0</v>
      </c>
      <c r="EQ22" s="88">
        <v>0</v>
      </c>
      <c r="ER22" s="88">
        <v>0</v>
      </c>
      <c r="ES22" s="88">
        <v>46917</v>
      </c>
      <c r="ET22" s="88">
        <v>0</v>
      </c>
      <c r="EU22" s="88">
        <v>0</v>
      </c>
      <c r="EV22" s="88">
        <v>37</v>
      </c>
      <c r="EW22" s="88">
        <v>0</v>
      </c>
      <c r="EX22" s="88">
        <v>0</v>
      </c>
      <c r="EY22" s="88">
        <v>0</v>
      </c>
      <c r="EZ22" s="88">
        <v>0</v>
      </c>
      <c r="FA22" s="88">
        <v>701</v>
      </c>
      <c r="FB22" s="88">
        <v>5473</v>
      </c>
      <c r="FC22" s="88">
        <v>0</v>
      </c>
      <c r="FD22" s="88">
        <v>0</v>
      </c>
      <c r="FE22" s="88">
        <v>0</v>
      </c>
      <c r="FF22" s="88">
        <v>0</v>
      </c>
      <c r="FG22" s="88">
        <v>0</v>
      </c>
      <c r="FH22" s="88">
        <v>0</v>
      </c>
      <c r="FI22" s="88">
        <v>0</v>
      </c>
      <c r="FJ22" s="88">
        <v>34</v>
      </c>
      <c r="FK22" s="88">
        <v>335365</v>
      </c>
    </row>
    <row r="23" spans="1:167" x14ac:dyDescent="0.35">
      <c r="A23" s="73" t="s">
        <v>417</v>
      </c>
      <c r="B23" s="85">
        <f t="shared" si="4"/>
        <v>971314</v>
      </c>
      <c r="C23" s="85">
        <f t="shared" si="4"/>
        <v>22183</v>
      </c>
      <c r="D23" s="85">
        <f t="shared" si="4"/>
        <v>36910</v>
      </c>
      <c r="E23" s="85">
        <f t="shared" si="4"/>
        <v>10064</v>
      </c>
      <c r="F23" s="85">
        <f t="shared" si="4"/>
        <v>8011</v>
      </c>
      <c r="G23" s="85">
        <f t="shared" si="4"/>
        <v>13420</v>
      </c>
      <c r="H23" s="85">
        <f t="shared" si="4"/>
        <v>92867</v>
      </c>
      <c r="I23" s="85">
        <f t="shared" si="4"/>
        <v>22431</v>
      </c>
      <c r="J23" s="85">
        <f t="shared" si="4"/>
        <v>2563</v>
      </c>
      <c r="K23" s="85">
        <f t="shared" si="4"/>
        <v>34334</v>
      </c>
      <c r="L23" s="85">
        <f t="shared" si="4"/>
        <v>42865</v>
      </c>
      <c r="M23" s="85">
        <f t="shared" si="4"/>
        <v>50042</v>
      </c>
      <c r="N23" s="85">
        <f t="shared" si="4"/>
        <v>4054</v>
      </c>
      <c r="O23" s="85">
        <f t="shared" si="4"/>
        <v>11087</v>
      </c>
      <c r="P23" s="85">
        <f t="shared" si="4"/>
        <v>133001</v>
      </c>
      <c r="Q23" s="85">
        <f t="shared" si="4"/>
        <v>28399</v>
      </c>
      <c r="R23" s="85">
        <f t="shared" si="5"/>
        <v>42800</v>
      </c>
      <c r="S23" s="85">
        <f t="shared" si="5"/>
        <v>404313</v>
      </c>
      <c r="T23" s="85">
        <f t="shared" si="5"/>
        <v>2918</v>
      </c>
      <c r="U23" s="85">
        <f t="shared" si="5"/>
        <v>31235</v>
      </c>
      <c r="V23" s="85">
        <f t="shared" si="5"/>
        <v>68008</v>
      </c>
      <c r="W23" s="85">
        <f t="shared" si="5"/>
        <v>7911</v>
      </c>
      <c r="X23" s="85">
        <f t="shared" si="5"/>
        <v>107571</v>
      </c>
      <c r="Y23" s="85">
        <f t="shared" si="5"/>
        <v>12754</v>
      </c>
      <c r="Z23" s="85">
        <f t="shared" si="5"/>
        <v>43698</v>
      </c>
      <c r="AA23" s="85">
        <f t="shared" si="5"/>
        <v>3530</v>
      </c>
      <c r="AB23" s="85">
        <f t="shared" si="5"/>
        <v>1645</v>
      </c>
      <c r="AC23" s="85">
        <f t="shared" si="5"/>
        <v>541</v>
      </c>
      <c r="AD23" s="85">
        <f t="shared" si="5"/>
        <v>13574</v>
      </c>
      <c r="AE23" s="85">
        <f t="shared" si="5"/>
        <v>25536</v>
      </c>
      <c r="AF23" s="85">
        <f t="shared" si="5"/>
        <v>6069</v>
      </c>
      <c r="AG23" s="85">
        <f t="shared" si="5"/>
        <v>5680</v>
      </c>
      <c r="AH23" s="85">
        <f t="shared" si="6"/>
        <v>1409</v>
      </c>
      <c r="AI23" s="85">
        <f t="shared" si="6"/>
        <v>2174</v>
      </c>
      <c r="AJ23" s="85">
        <f t="shared" si="6"/>
        <v>4580</v>
      </c>
      <c r="AK23" s="85">
        <f t="shared" si="6"/>
        <v>304680</v>
      </c>
      <c r="AL23" s="85">
        <f t="shared" si="6"/>
        <v>15887</v>
      </c>
      <c r="AM23" s="85">
        <f t="shared" si="6"/>
        <v>2755</v>
      </c>
      <c r="AN23" s="85">
        <f t="shared" si="6"/>
        <v>6115</v>
      </c>
      <c r="AO23" s="85">
        <f t="shared" si="6"/>
        <v>80573</v>
      </c>
      <c r="AP23" s="85">
        <f t="shared" si="6"/>
        <v>34496</v>
      </c>
      <c r="AQ23" s="85">
        <f t="shared" si="6"/>
        <v>26186</v>
      </c>
      <c r="AR23" s="85">
        <f t="shared" si="6"/>
        <v>1867</v>
      </c>
      <c r="AS23" s="85">
        <f t="shared" si="6"/>
        <v>347812</v>
      </c>
      <c r="AT23" s="85">
        <f t="shared" si="6"/>
        <v>344922</v>
      </c>
      <c r="AU23" s="85">
        <f t="shared" si="6"/>
        <v>26956</v>
      </c>
      <c r="AV23" s="85">
        <f t="shared" si="6"/>
        <v>4991</v>
      </c>
      <c r="AW23" s="85">
        <f t="shared" si="6"/>
        <v>1888</v>
      </c>
      <c r="AX23" s="85">
        <f t="shared" si="7"/>
        <v>21665</v>
      </c>
      <c r="AY23" s="85">
        <f t="shared" si="7"/>
        <v>2015</v>
      </c>
      <c r="AZ23" s="85">
        <f t="shared" si="7"/>
        <v>480</v>
      </c>
      <c r="BA23" s="85">
        <f t="shared" si="7"/>
        <v>3057</v>
      </c>
      <c r="BB23" s="85">
        <f t="shared" si="7"/>
        <v>10400</v>
      </c>
      <c r="BC23" s="85">
        <f t="shared" si="7"/>
        <v>2230242</v>
      </c>
      <c r="BD23" s="72"/>
      <c r="BE23" s="73" t="s">
        <v>417</v>
      </c>
      <c r="BF23" s="86">
        <v>401146</v>
      </c>
      <c r="BG23" s="86">
        <v>19013</v>
      </c>
      <c r="BH23" s="86">
        <v>27177</v>
      </c>
      <c r="BI23" s="86">
        <v>7602</v>
      </c>
      <c r="BJ23" s="86">
        <v>5693</v>
      </c>
      <c r="BK23" s="86">
        <v>10841</v>
      </c>
      <c r="BL23" s="86">
        <v>58693</v>
      </c>
      <c r="BM23" s="86">
        <v>13902</v>
      </c>
      <c r="BN23" s="86">
        <v>839</v>
      </c>
      <c r="BO23" s="86">
        <v>20224</v>
      </c>
      <c r="BP23" s="86">
        <v>27563</v>
      </c>
      <c r="BQ23" s="86">
        <v>35353</v>
      </c>
      <c r="BR23" s="86">
        <v>3376</v>
      </c>
      <c r="BS23" s="86">
        <v>8641</v>
      </c>
      <c r="BT23" s="86">
        <v>89665</v>
      </c>
      <c r="BU23" s="86">
        <v>19571</v>
      </c>
      <c r="BV23" s="86">
        <v>28689</v>
      </c>
      <c r="BW23" s="86">
        <v>18861</v>
      </c>
      <c r="BX23" s="86">
        <v>2136</v>
      </c>
      <c r="BY23" s="86">
        <v>22320</v>
      </c>
      <c r="BZ23" s="86">
        <v>68008</v>
      </c>
      <c r="CA23" s="86">
        <v>7904</v>
      </c>
      <c r="CB23" s="86">
        <v>107215</v>
      </c>
      <c r="CC23" s="86">
        <v>11952</v>
      </c>
      <c r="CD23" s="86">
        <v>11187</v>
      </c>
      <c r="CE23" s="86">
        <v>3052</v>
      </c>
      <c r="CF23" s="86">
        <v>1544</v>
      </c>
      <c r="CG23" s="86">
        <v>259</v>
      </c>
      <c r="CH23" s="86">
        <v>13574</v>
      </c>
      <c r="CI23" s="86">
        <v>25386</v>
      </c>
      <c r="CJ23" s="86">
        <v>5942</v>
      </c>
      <c r="CK23" s="86">
        <v>5680</v>
      </c>
      <c r="CL23" s="86">
        <v>1337</v>
      </c>
      <c r="CM23" s="86">
        <v>2174</v>
      </c>
      <c r="CN23" s="86">
        <v>4507</v>
      </c>
      <c r="CO23" s="86">
        <v>269721</v>
      </c>
      <c r="CP23" s="86">
        <v>15589</v>
      </c>
      <c r="CQ23" s="86">
        <v>2732</v>
      </c>
      <c r="CR23" s="86">
        <v>6063</v>
      </c>
      <c r="CS23" s="86">
        <v>80573</v>
      </c>
      <c r="CT23" s="86">
        <v>34496</v>
      </c>
      <c r="CU23" s="86">
        <v>22312</v>
      </c>
      <c r="CV23" s="86">
        <v>1858</v>
      </c>
      <c r="CW23" s="86">
        <v>277942</v>
      </c>
      <c r="CX23" s="86">
        <v>155197</v>
      </c>
      <c r="CY23" s="86">
        <v>26740</v>
      </c>
      <c r="CZ23" s="86">
        <v>4991</v>
      </c>
      <c r="DA23" s="86">
        <v>1888</v>
      </c>
      <c r="DB23" s="86">
        <v>21665</v>
      </c>
      <c r="DC23" s="86">
        <v>2015</v>
      </c>
      <c r="DD23" s="86">
        <v>480</v>
      </c>
      <c r="DE23" s="86">
        <v>3055</v>
      </c>
      <c r="DF23" s="86">
        <v>10324</v>
      </c>
      <c r="DG23" s="86">
        <v>1357800</v>
      </c>
      <c r="DH23" s="86"/>
      <c r="DI23" s="87" t="s">
        <v>417</v>
      </c>
      <c r="DJ23" s="88">
        <v>570168</v>
      </c>
      <c r="DK23" s="88">
        <v>3170</v>
      </c>
      <c r="DL23" s="88">
        <v>9733</v>
      </c>
      <c r="DM23" s="88">
        <v>2462</v>
      </c>
      <c r="DN23" s="88">
        <v>2318</v>
      </c>
      <c r="DO23" s="88">
        <v>2579</v>
      </c>
      <c r="DP23" s="88">
        <v>34174</v>
      </c>
      <c r="DQ23" s="88">
        <v>8529</v>
      </c>
      <c r="DR23" s="88">
        <v>1724</v>
      </c>
      <c r="DS23" s="88">
        <v>14110</v>
      </c>
      <c r="DT23" s="88">
        <v>15302</v>
      </c>
      <c r="DU23" s="88">
        <v>14689</v>
      </c>
      <c r="DV23" s="88">
        <v>678</v>
      </c>
      <c r="DW23" s="88">
        <v>2446</v>
      </c>
      <c r="DX23" s="88">
        <v>43336</v>
      </c>
      <c r="DY23" s="88">
        <v>8828</v>
      </c>
      <c r="DZ23" s="88">
        <v>14111</v>
      </c>
      <c r="EA23" s="88">
        <v>385452</v>
      </c>
      <c r="EB23" s="88">
        <v>782</v>
      </c>
      <c r="EC23" s="88">
        <v>8915</v>
      </c>
      <c r="ED23" s="88">
        <v>0</v>
      </c>
      <c r="EE23" s="88">
        <v>7</v>
      </c>
      <c r="EF23" s="88">
        <v>356</v>
      </c>
      <c r="EG23" s="88">
        <v>802</v>
      </c>
      <c r="EH23" s="88">
        <v>32511</v>
      </c>
      <c r="EI23" s="88">
        <v>478</v>
      </c>
      <c r="EJ23" s="88">
        <v>101</v>
      </c>
      <c r="EK23" s="88">
        <v>282</v>
      </c>
      <c r="EL23" s="88">
        <v>0</v>
      </c>
      <c r="EM23" s="88">
        <v>150</v>
      </c>
      <c r="EN23" s="88">
        <v>127</v>
      </c>
      <c r="EO23" s="88">
        <v>0</v>
      </c>
      <c r="EP23" s="88">
        <v>72</v>
      </c>
      <c r="EQ23" s="88">
        <v>0</v>
      </c>
      <c r="ER23" s="88">
        <v>73</v>
      </c>
      <c r="ES23" s="88">
        <v>34959</v>
      </c>
      <c r="ET23" s="88">
        <v>298</v>
      </c>
      <c r="EU23" s="88">
        <v>23</v>
      </c>
      <c r="EV23" s="88">
        <v>52</v>
      </c>
      <c r="EW23" s="88">
        <v>0</v>
      </c>
      <c r="EX23" s="88">
        <v>0</v>
      </c>
      <c r="EY23" s="88">
        <v>3874</v>
      </c>
      <c r="EZ23" s="88">
        <v>9</v>
      </c>
      <c r="FA23" s="88">
        <v>69870</v>
      </c>
      <c r="FB23" s="88">
        <v>189725</v>
      </c>
      <c r="FC23" s="88">
        <v>216</v>
      </c>
      <c r="FD23" s="88">
        <v>0</v>
      </c>
      <c r="FE23" s="88">
        <v>0</v>
      </c>
      <c r="FF23" s="88">
        <v>0</v>
      </c>
      <c r="FG23" s="88">
        <v>0</v>
      </c>
      <c r="FH23" s="88">
        <v>0</v>
      </c>
      <c r="FI23" s="88">
        <v>2</v>
      </c>
      <c r="FJ23" s="88">
        <v>76</v>
      </c>
      <c r="FK23" s="88">
        <v>872442</v>
      </c>
    </row>
    <row r="24" spans="1:167" x14ac:dyDescent="0.35">
      <c r="A24" s="73" t="s">
        <v>418</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72"/>
      <c r="BE24" s="73" t="s">
        <v>418</v>
      </c>
      <c r="BF24" s="86" t="s">
        <v>402</v>
      </c>
      <c r="BG24" s="86" t="s">
        <v>402</v>
      </c>
      <c r="BH24" s="86" t="s">
        <v>402</v>
      </c>
      <c r="BI24" s="86" t="s">
        <v>402</v>
      </c>
      <c r="BJ24" s="86" t="s">
        <v>402</v>
      </c>
      <c r="BK24" s="86" t="s">
        <v>402</v>
      </c>
      <c r="BL24" s="86" t="s">
        <v>402</v>
      </c>
      <c r="BM24" s="86" t="s">
        <v>402</v>
      </c>
      <c r="BN24" s="86" t="s">
        <v>402</v>
      </c>
      <c r="BO24" s="86" t="s">
        <v>402</v>
      </c>
      <c r="BP24" s="86" t="s">
        <v>402</v>
      </c>
      <c r="BQ24" s="86" t="s">
        <v>402</v>
      </c>
      <c r="BR24" s="86" t="s">
        <v>402</v>
      </c>
      <c r="BS24" s="86" t="s">
        <v>402</v>
      </c>
      <c r="BT24" s="86" t="s">
        <v>402</v>
      </c>
      <c r="BU24" s="86" t="s">
        <v>402</v>
      </c>
      <c r="BV24" s="86" t="s">
        <v>402</v>
      </c>
      <c r="BW24" s="86" t="s">
        <v>402</v>
      </c>
      <c r="BX24" s="86" t="s">
        <v>402</v>
      </c>
      <c r="BY24" s="86" t="s">
        <v>402</v>
      </c>
      <c r="BZ24" s="86" t="s">
        <v>402</v>
      </c>
      <c r="CA24" s="86" t="s">
        <v>402</v>
      </c>
      <c r="CB24" s="86" t="s">
        <v>402</v>
      </c>
      <c r="CC24" s="86" t="s">
        <v>402</v>
      </c>
      <c r="CD24" s="86" t="s">
        <v>402</v>
      </c>
      <c r="CE24" s="86" t="s">
        <v>402</v>
      </c>
      <c r="CF24" s="86" t="s">
        <v>402</v>
      </c>
      <c r="CG24" s="86" t="s">
        <v>402</v>
      </c>
      <c r="CH24" s="86" t="s">
        <v>402</v>
      </c>
      <c r="CI24" s="86" t="s">
        <v>402</v>
      </c>
      <c r="CJ24" s="86" t="s">
        <v>402</v>
      </c>
      <c r="CK24" s="86" t="s">
        <v>402</v>
      </c>
      <c r="CL24" s="86" t="s">
        <v>402</v>
      </c>
      <c r="CM24" s="86" t="s">
        <v>402</v>
      </c>
      <c r="CN24" s="86" t="s">
        <v>402</v>
      </c>
      <c r="CO24" s="86" t="s">
        <v>402</v>
      </c>
      <c r="CP24" s="86" t="s">
        <v>402</v>
      </c>
      <c r="CQ24" s="86" t="s">
        <v>402</v>
      </c>
      <c r="CR24" s="86" t="s">
        <v>402</v>
      </c>
      <c r="CS24" s="86" t="s">
        <v>402</v>
      </c>
      <c r="CT24" s="86" t="s">
        <v>402</v>
      </c>
      <c r="CU24" s="86" t="s">
        <v>402</v>
      </c>
      <c r="CV24" s="86" t="s">
        <v>402</v>
      </c>
      <c r="CW24" s="86" t="s">
        <v>402</v>
      </c>
      <c r="CX24" s="86" t="s">
        <v>402</v>
      </c>
      <c r="CY24" s="86" t="s">
        <v>402</v>
      </c>
      <c r="CZ24" s="86" t="s">
        <v>402</v>
      </c>
      <c r="DA24" s="86" t="s">
        <v>402</v>
      </c>
      <c r="DB24" s="86" t="s">
        <v>402</v>
      </c>
      <c r="DC24" s="86" t="s">
        <v>402</v>
      </c>
      <c r="DD24" s="86" t="s">
        <v>402</v>
      </c>
      <c r="DE24" s="86" t="s">
        <v>402</v>
      </c>
      <c r="DF24" s="86" t="s">
        <v>402</v>
      </c>
      <c r="DG24" s="86" t="s">
        <v>402</v>
      </c>
      <c r="DH24" s="89"/>
      <c r="DI24" s="87" t="s">
        <v>418</v>
      </c>
      <c r="DJ24" s="88" t="s">
        <v>402</v>
      </c>
      <c r="DK24" s="88" t="s">
        <v>402</v>
      </c>
      <c r="DL24" s="88" t="s">
        <v>402</v>
      </c>
      <c r="DM24" s="88" t="s">
        <v>402</v>
      </c>
      <c r="DN24" s="88" t="s">
        <v>402</v>
      </c>
      <c r="DO24" s="88" t="s">
        <v>402</v>
      </c>
      <c r="DP24" s="88" t="s">
        <v>402</v>
      </c>
      <c r="DQ24" s="88" t="s">
        <v>402</v>
      </c>
      <c r="DR24" s="88" t="s">
        <v>402</v>
      </c>
      <c r="DS24" s="88" t="s">
        <v>402</v>
      </c>
      <c r="DT24" s="88" t="s">
        <v>402</v>
      </c>
      <c r="DU24" s="88" t="s">
        <v>402</v>
      </c>
      <c r="DV24" s="88" t="s">
        <v>402</v>
      </c>
      <c r="DW24" s="88" t="s">
        <v>402</v>
      </c>
      <c r="DX24" s="88" t="s">
        <v>402</v>
      </c>
      <c r="DY24" s="88" t="s">
        <v>402</v>
      </c>
      <c r="DZ24" s="88" t="s">
        <v>402</v>
      </c>
      <c r="EA24" s="88" t="s">
        <v>402</v>
      </c>
      <c r="EB24" s="88" t="s">
        <v>402</v>
      </c>
      <c r="EC24" s="88" t="s">
        <v>402</v>
      </c>
      <c r="ED24" s="88" t="s">
        <v>402</v>
      </c>
      <c r="EE24" s="88" t="s">
        <v>402</v>
      </c>
      <c r="EF24" s="88" t="s">
        <v>402</v>
      </c>
      <c r="EG24" s="88" t="s">
        <v>402</v>
      </c>
      <c r="EH24" s="88" t="s">
        <v>402</v>
      </c>
      <c r="EI24" s="88" t="s">
        <v>402</v>
      </c>
      <c r="EJ24" s="88" t="s">
        <v>402</v>
      </c>
      <c r="EK24" s="88" t="s">
        <v>402</v>
      </c>
      <c r="EL24" s="88" t="s">
        <v>402</v>
      </c>
      <c r="EM24" s="88" t="s">
        <v>402</v>
      </c>
      <c r="EN24" s="88" t="s">
        <v>402</v>
      </c>
      <c r="EO24" s="88" t="s">
        <v>402</v>
      </c>
      <c r="EP24" s="88" t="s">
        <v>402</v>
      </c>
      <c r="EQ24" s="88" t="s">
        <v>402</v>
      </c>
      <c r="ER24" s="88" t="s">
        <v>402</v>
      </c>
      <c r="ES24" s="88" t="s">
        <v>402</v>
      </c>
      <c r="ET24" s="88" t="s">
        <v>402</v>
      </c>
      <c r="EU24" s="88" t="s">
        <v>402</v>
      </c>
      <c r="EV24" s="88" t="s">
        <v>402</v>
      </c>
      <c r="EW24" s="88" t="s">
        <v>402</v>
      </c>
      <c r="EX24" s="88" t="s">
        <v>402</v>
      </c>
      <c r="EY24" s="88" t="s">
        <v>402</v>
      </c>
      <c r="EZ24" s="88" t="s">
        <v>402</v>
      </c>
      <c r="FA24" s="88" t="s">
        <v>402</v>
      </c>
      <c r="FB24" s="88" t="s">
        <v>402</v>
      </c>
      <c r="FC24" s="88" t="s">
        <v>402</v>
      </c>
      <c r="FD24" s="88" t="s">
        <v>402</v>
      </c>
      <c r="FE24" s="88" t="s">
        <v>402</v>
      </c>
      <c r="FF24" s="88" t="s">
        <v>402</v>
      </c>
      <c r="FG24" s="88" t="s">
        <v>402</v>
      </c>
      <c r="FH24" s="88" t="s">
        <v>402</v>
      </c>
      <c r="FI24" s="88" t="s">
        <v>402</v>
      </c>
      <c r="FJ24" s="88" t="s">
        <v>402</v>
      </c>
      <c r="FK24" s="88" t="s">
        <v>402</v>
      </c>
    </row>
    <row r="25" spans="1:167" x14ac:dyDescent="0.35">
      <c r="A25" s="73" t="s">
        <v>419</v>
      </c>
      <c r="B25" s="85">
        <f t="shared" ref="B25:Q30" si="8">BF25+DJ25</f>
        <v>422375</v>
      </c>
      <c r="C25" s="85">
        <f t="shared" si="8"/>
        <v>1222</v>
      </c>
      <c r="D25" s="85">
        <f t="shared" si="8"/>
        <v>15627</v>
      </c>
      <c r="E25" s="85">
        <f t="shared" si="8"/>
        <v>5519</v>
      </c>
      <c r="F25" s="85">
        <f t="shared" si="8"/>
        <v>2416</v>
      </c>
      <c r="G25" s="85">
        <f t="shared" si="8"/>
        <v>731</v>
      </c>
      <c r="H25" s="85">
        <f t="shared" si="8"/>
        <v>30063</v>
      </c>
      <c r="I25" s="85">
        <f t="shared" si="8"/>
        <v>12665</v>
      </c>
      <c r="J25" s="85">
        <f t="shared" si="8"/>
        <v>448</v>
      </c>
      <c r="K25" s="85">
        <f t="shared" si="8"/>
        <v>597</v>
      </c>
      <c r="L25" s="85">
        <f t="shared" si="8"/>
        <v>4307</v>
      </c>
      <c r="M25" s="85">
        <f t="shared" si="8"/>
        <v>64545</v>
      </c>
      <c r="N25" s="85">
        <f t="shared" si="8"/>
        <v>775</v>
      </c>
      <c r="O25" s="85">
        <f t="shared" si="8"/>
        <v>396</v>
      </c>
      <c r="P25" s="85">
        <f t="shared" si="8"/>
        <v>18346</v>
      </c>
      <c r="Q25" s="85">
        <f t="shared" si="8"/>
        <v>4393</v>
      </c>
      <c r="R25" s="85">
        <f t="shared" ref="R25:AG30" si="9">BV25+DZ25</f>
        <v>1843</v>
      </c>
      <c r="S25" s="85">
        <f t="shared" si="9"/>
        <v>149185</v>
      </c>
      <c r="T25" s="85">
        <f t="shared" si="9"/>
        <v>3869</v>
      </c>
      <c r="U25" s="85">
        <f t="shared" si="9"/>
        <v>106650</v>
      </c>
      <c r="V25" s="85">
        <f t="shared" si="9"/>
        <v>2437</v>
      </c>
      <c r="W25" s="85">
        <f t="shared" si="9"/>
        <v>379</v>
      </c>
      <c r="X25" s="85">
        <f t="shared" si="9"/>
        <v>24298</v>
      </c>
      <c r="Y25" s="85">
        <f t="shared" si="9"/>
        <v>27754</v>
      </c>
      <c r="Z25" s="85">
        <f t="shared" si="9"/>
        <v>961755</v>
      </c>
      <c r="AA25" s="85">
        <f t="shared" si="9"/>
        <v>2571</v>
      </c>
      <c r="AB25" s="85">
        <f t="shared" si="9"/>
        <v>1409</v>
      </c>
      <c r="AC25" s="85">
        <f t="shared" si="9"/>
        <v>129</v>
      </c>
      <c r="AD25" s="85">
        <f t="shared" si="9"/>
        <v>71</v>
      </c>
      <c r="AE25" s="85">
        <f t="shared" si="9"/>
        <v>1040</v>
      </c>
      <c r="AF25" s="85">
        <f t="shared" si="9"/>
        <v>35</v>
      </c>
      <c r="AG25" s="85">
        <f t="shared" si="9"/>
        <v>2</v>
      </c>
      <c r="AH25" s="85">
        <f t="shared" ref="AH25:AW30" si="10">CL25+EP25</f>
        <v>2</v>
      </c>
      <c r="AI25" s="85">
        <f t="shared" si="10"/>
        <v>0</v>
      </c>
      <c r="AJ25" s="85">
        <f t="shared" si="10"/>
        <v>103</v>
      </c>
      <c r="AK25" s="85">
        <f t="shared" si="10"/>
        <v>1021985</v>
      </c>
      <c r="AL25" s="85">
        <f t="shared" si="10"/>
        <v>784</v>
      </c>
      <c r="AM25" s="85">
        <f t="shared" si="10"/>
        <v>4</v>
      </c>
      <c r="AN25" s="85">
        <f t="shared" si="10"/>
        <v>226</v>
      </c>
      <c r="AO25" s="85">
        <f t="shared" si="10"/>
        <v>98</v>
      </c>
      <c r="AP25" s="85">
        <f t="shared" si="10"/>
        <v>712</v>
      </c>
      <c r="AQ25" s="85">
        <f t="shared" si="10"/>
        <v>4919</v>
      </c>
      <c r="AR25" s="85">
        <f t="shared" si="10"/>
        <v>118753</v>
      </c>
      <c r="AS25" s="85">
        <f t="shared" si="10"/>
        <v>1022</v>
      </c>
      <c r="AT25" s="85">
        <f t="shared" si="10"/>
        <v>21016</v>
      </c>
      <c r="AU25" s="85">
        <f t="shared" si="10"/>
        <v>860</v>
      </c>
      <c r="AV25" s="85">
        <f t="shared" si="10"/>
        <v>2284</v>
      </c>
      <c r="AW25" s="85">
        <f t="shared" si="10"/>
        <v>4</v>
      </c>
      <c r="AX25" s="85">
        <f t="shared" ref="AP25:BC30" si="11">DB25+FF25</f>
        <v>1487</v>
      </c>
      <c r="AY25" s="85">
        <f t="shared" si="11"/>
        <v>8</v>
      </c>
      <c r="AZ25" s="85">
        <f t="shared" si="11"/>
        <v>12</v>
      </c>
      <c r="BA25" s="85">
        <f t="shared" si="11"/>
        <v>550</v>
      </c>
      <c r="BB25" s="85">
        <f t="shared" si="11"/>
        <v>2780</v>
      </c>
      <c r="BC25" s="85">
        <f t="shared" si="11"/>
        <v>1601101</v>
      </c>
      <c r="BD25" s="72"/>
      <c r="BE25" s="73" t="s">
        <v>419</v>
      </c>
      <c r="BF25" s="86">
        <v>217477</v>
      </c>
      <c r="BG25" s="86">
        <v>1073</v>
      </c>
      <c r="BH25" s="86">
        <v>14167</v>
      </c>
      <c r="BI25" s="86">
        <v>5120</v>
      </c>
      <c r="BJ25" s="86">
        <v>2035</v>
      </c>
      <c r="BK25" s="86">
        <v>357</v>
      </c>
      <c r="BL25" s="86">
        <v>14714</v>
      </c>
      <c r="BM25" s="86">
        <v>7721</v>
      </c>
      <c r="BN25" s="86">
        <v>384</v>
      </c>
      <c r="BO25" s="86">
        <v>579</v>
      </c>
      <c r="BP25" s="86">
        <v>3766</v>
      </c>
      <c r="BQ25" s="86">
        <v>34198</v>
      </c>
      <c r="BR25" s="86">
        <v>485</v>
      </c>
      <c r="BS25" s="86">
        <v>209</v>
      </c>
      <c r="BT25" s="86">
        <v>11722</v>
      </c>
      <c r="BU25" s="86">
        <v>3998</v>
      </c>
      <c r="BV25" s="86">
        <v>1049</v>
      </c>
      <c r="BW25" s="86">
        <v>12992</v>
      </c>
      <c r="BX25" s="86">
        <v>2887</v>
      </c>
      <c r="BY25" s="86">
        <v>101094</v>
      </c>
      <c r="BZ25" s="86">
        <v>2437</v>
      </c>
      <c r="CA25" s="86">
        <v>266</v>
      </c>
      <c r="CB25" s="86">
        <v>14767</v>
      </c>
      <c r="CC25" s="86">
        <v>54</v>
      </c>
      <c r="CD25" s="86">
        <v>105</v>
      </c>
      <c r="CE25" s="86">
        <v>41</v>
      </c>
      <c r="CF25" s="86">
        <v>0</v>
      </c>
      <c r="CG25" s="86">
        <v>0</v>
      </c>
      <c r="CH25" s="86">
        <v>71</v>
      </c>
      <c r="CI25" s="86">
        <v>81</v>
      </c>
      <c r="CJ25" s="86">
        <v>35</v>
      </c>
      <c r="CK25" s="86">
        <v>2</v>
      </c>
      <c r="CL25" s="86">
        <v>2</v>
      </c>
      <c r="CM25" s="86">
        <v>0</v>
      </c>
      <c r="CN25" s="86">
        <v>103</v>
      </c>
      <c r="CO25" s="86">
        <v>17964</v>
      </c>
      <c r="CP25" s="86">
        <v>784</v>
      </c>
      <c r="CQ25" s="86">
        <v>4</v>
      </c>
      <c r="CR25" s="86">
        <v>190</v>
      </c>
      <c r="CS25" s="86">
        <v>98</v>
      </c>
      <c r="CT25" s="86">
        <v>712</v>
      </c>
      <c r="CU25" s="86">
        <v>4733</v>
      </c>
      <c r="CV25" s="86">
        <v>118050</v>
      </c>
      <c r="CW25" s="86">
        <v>104</v>
      </c>
      <c r="CX25" s="86">
        <v>712</v>
      </c>
      <c r="CY25" s="86">
        <v>860</v>
      </c>
      <c r="CZ25" s="86">
        <v>990</v>
      </c>
      <c r="DA25" s="86">
        <v>0</v>
      </c>
      <c r="DB25" s="86">
        <v>1487</v>
      </c>
      <c r="DC25" s="86">
        <v>8</v>
      </c>
      <c r="DD25" s="86">
        <v>12</v>
      </c>
      <c r="DE25" s="86">
        <v>550</v>
      </c>
      <c r="DF25" s="86">
        <v>2581</v>
      </c>
      <c r="DG25" s="86">
        <v>368389</v>
      </c>
      <c r="DH25" s="86"/>
      <c r="DI25" s="87" t="s">
        <v>419</v>
      </c>
      <c r="DJ25" s="88">
        <v>204898</v>
      </c>
      <c r="DK25" s="88">
        <v>149</v>
      </c>
      <c r="DL25" s="88">
        <v>1460</v>
      </c>
      <c r="DM25" s="88">
        <v>399</v>
      </c>
      <c r="DN25" s="88">
        <v>381</v>
      </c>
      <c r="DO25" s="88">
        <v>374</v>
      </c>
      <c r="DP25" s="88">
        <v>15349</v>
      </c>
      <c r="DQ25" s="88">
        <v>4944</v>
      </c>
      <c r="DR25" s="88">
        <v>64</v>
      </c>
      <c r="DS25" s="88">
        <v>18</v>
      </c>
      <c r="DT25" s="88">
        <v>541</v>
      </c>
      <c r="DU25" s="88">
        <v>30347</v>
      </c>
      <c r="DV25" s="88">
        <v>290</v>
      </c>
      <c r="DW25" s="88">
        <v>187</v>
      </c>
      <c r="DX25" s="88">
        <v>6624</v>
      </c>
      <c r="DY25" s="88">
        <v>395</v>
      </c>
      <c r="DZ25" s="88">
        <v>794</v>
      </c>
      <c r="EA25" s="88">
        <v>136193</v>
      </c>
      <c r="EB25" s="88">
        <v>982</v>
      </c>
      <c r="EC25" s="88">
        <v>5556</v>
      </c>
      <c r="ED25" s="88">
        <v>0</v>
      </c>
      <c r="EE25" s="88">
        <v>113</v>
      </c>
      <c r="EF25" s="88">
        <v>9531</v>
      </c>
      <c r="EG25" s="88">
        <v>27700</v>
      </c>
      <c r="EH25" s="88">
        <v>961650</v>
      </c>
      <c r="EI25" s="88">
        <v>2530</v>
      </c>
      <c r="EJ25" s="88">
        <v>1409</v>
      </c>
      <c r="EK25" s="88">
        <v>129</v>
      </c>
      <c r="EL25" s="88">
        <v>0</v>
      </c>
      <c r="EM25" s="88">
        <v>959</v>
      </c>
      <c r="EN25" s="88">
        <v>0</v>
      </c>
      <c r="EO25" s="88">
        <v>0</v>
      </c>
      <c r="EP25" s="88">
        <v>0</v>
      </c>
      <c r="EQ25" s="88">
        <v>0</v>
      </c>
      <c r="ER25" s="88">
        <v>0</v>
      </c>
      <c r="ES25" s="88">
        <v>1004021</v>
      </c>
      <c r="ET25" s="88">
        <v>0</v>
      </c>
      <c r="EU25" s="88">
        <v>0</v>
      </c>
      <c r="EV25" s="88">
        <v>36</v>
      </c>
      <c r="EW25" s="88">
        <v>0</v>
      </c>
      <c r="EX25" s="88">
        <v>0</v>
      </c>
      <c r="EY25" s="88">
        <v>186</v>
      </c>
      <c r="EZ25" s="88">
        <v>703</v>
      </c>
      <c r="FA25" s="88">
        <v>918</v>
      </c>
      <c r="FB25" s="88">
        <v>20304</v>
      </c>
      <c r="FC25" s="88">
        <v>0</v>
      </c>
      <c r="FD25" s="88">
        <v>1294</v>
      </c>
      <c r="FE25" s="88">
        <v>4</v>
      </c>
      <c r="FF25" s="88">
        <v>0</v>
      </c>
      <c r="FG25" s="88">
        <v>0</v>
      </c>
      <c r="FH25" s="88">
        <v>0</v>
      </c>
      <c r="FI25" s="88">
        <v>0</v>
      </c>
      <c r="FJ25" s="88">
        <v>199</v>
      </c>
      <c r="FK25" s="88">
        <v>1232712</v>
      </c>
    </row>
    <row r="26" spans="1:167" x14ac:dyDescent="0.35">
      <c r="A26" s="73" t="s">
        <v>420</v>
      </c>
      <c r="B26" s="85">
        <f t="shared" si="8"/>
        <v>12153709</v>
      </c>
      <c r="C26" s="85">
        <f t="shared" si="8"/>
        <v>47917</v>
      </c>
      <c r="D26" s="85">
        <f t="shared" si="8"/>
        <v>256214</v>
      </c>
      <c r="E26" s="85">
        <f t="shared" si="8"/>
        <v>93224</v>
      </c>
      <c r="F26" s="85">
        <f t="shared" si="8"/>
        <v>96491</v>
      </c>
      <c r="G26" s="85">
        <f t="shared" si="8"/>
        <v>52339</v>
      </c>
      <c r="H26" s="85">
        <f t="shared" si="8"/>
        <v>645384</v>
      </c>
      <c r="I26" s="85">
        <f t="shared" si="8"/>
        <v>171846</v>
      </c>
      <c r="J26" s="85">
        <f t="shared" si="8"/>
        <v>101806</v>
      </c>
      <c r="K26" s="85">
        <f t="shared" si="8"/>
        <v>404139</v>
      </c>
      <c r="L26" s="85">
        <f t="shared" si="8"/>
        <v>372879</v>
      </c>
      <c r="M26" s="85">
        <f t="shared" si="8"/>
        <v>390880</v>
      </c>
      <c r="N26" s="85">
        <f t="shared" si="8"/>
        <v>36060</v>
      </c>
      <c r="O26" s="85">
        <f t="shared" si="8"/>
        <v>53960</v>
      </c>
      <c r="P26" s="85">
        <f t="shared" si="8"/>
        <v>871660</v>
      </c>
      <c r="Q26" s="85">
        <f t="shared" si="8"/>
        <v>169750</v>
      </c>
      <c r="R26" s="85">
        <f t="shared" si="9"/>
        <v>338353</v>
      </c>
      <c r="S26" s="85">
        <f t="shared" si="9"/>
        <v>7886467</v>
      </c>
      <c r="T26" s="85">
        <f t="shared" si="9"/>
        <v>42646</v>
      </c>
      <c r="U26" s="85">
        <f t="shared" si="9"/>
        <v>169611</v>
      </c>
      <c r="V26" s="85">
        <f t="shared" si="9"/>
        <v>11758</v>
      </c>
      <c r="W26" s="85">
        <f t="shared" si="9"/>
        <v>1943</v>
      </c>
      <c r="X26" s="85">
        <f t="shared" si="9"/>
        <v>125669</v>
      </c>
      <c r="Y26" s="85">
        <f t="shared" si="9"/>
        <v>5152</v>
      </c>
      <c r="Z26" s="85">
        <f t="shared" si="9"/>
        <v>3817</v>
      </c>
      <c r="AA26" s="85">
        <f t="shared" si="9"/>
        <v>8954</v>
      </c>
      <c r="AB26" s="85">
        <f t="shared" si="9"/>
        <v>5996</v>
      </c>
      <c r="AC26" s="85">
        <f t="shared" si="9"/>
        <v>709</v>
      </c>
      <c r="AD26" s="85">
        <f t="shared" si="9"/>
        <v>4984</v>
      </c>
      <c r="AE26" s="85">
        <f t="shared" si="9"/>
        <v>653</v>
      </c>
      <c r="AF26" s="85">
        <f t="shared" si="9"/>
        <v>2263</v>
      </c>
      <c r="AG26" s="85">
        <f t="shared" si="9"/>
        <v>98</v>
      </c>
      <c r="AH26" s="85">
        <f t="shared" si="10"/>
        <v>1146</v>
      </c>
      <c r="AI26" s="85">
        <f t="shared" si="10"/>
        <v>125</v>
      </c>
      <c r="AJ26" s="85">
        <f t="shared" si="10"/>
        <v>841</v>
      </c>
      <c r="AK26" s="85">
        <f t="shared" si="10"/>
        <v>174108</v>
      </c>
      <c r="AL26" s="85">
        <f t="shared" si="10"/>
        <v>4698</v>
      </c>
      <c r="AM26" s="85">
        <f t="shared" si="10"/>
        <v>1436</v>
      </c>
      <c r="AN26" s="85">
        <f t="shared" si="10"/>
        <v>4650</v>
      </c>
      <c r="AO26" s="85">
        <f t="shared" si="10"/>
        <v>105</v>
      </c>
      <c r="AP26" s="85">
        <f t="shared" si="11"/>
        <v>78</v>
      </c>
      <c r="AQ26" s="85">
        <f t="shared" si="11"/>
        <v>231917</v>
      </c>
      <c r="AR26" s="85">
        <f t="shared" si="11"/>
        <v>387</v>
      </c>
      <c r="AS26" s="85">
        <f t="shared" si="11"/>
        <v>2858</v>
      </c>
      <c r="AT26" s="85">
        <f t="shared" si="11"/>
        <v>187592</v>
      </c>
      <c r="AU26" s="85">
        <f t="shared" si="11"/>
        <v>17323</v>
      </c>
      <c r="AV26" s="85">
        <f t="shared" si="11"/>
        <v>61070</v>
      </c>
      <c r="AW26" s="85">
        <f t="shared" si="11"/>
        <v>17011</v>
      </c>
      <c r="AX26" s="85">
        <f t="shared" si="11"/>
        <v>366712</v>
      </c>
      <c r="AY26" s="85">
        <f t="shared" si="11"/>
        <v>0</v>
      </c>
      <c r="AZ26" s="85">
        <f t="shared" si="11"/>
        <v>0</v>
      </c>
      <c r="BA26" s="85">
        <f t="shared" si="11"/>
        <v>28</v>
      </c>
      <c r="BB26" s="85">
        <f t="shared" si="11"/>
        <v>6214</v>
      </c>
      <c r="BC26" s="85">
        <f t="shared" si="11"/>
        <v>13277813</v>
      </c>
      <c r="BD26" s="72"/>
      <c r="BE26" s="73" t="s">
        <v>420</v>
      </c>
      <c r="BF26" s="86">
        <v>508599</v>
      </c>
      <c r="BG26" s="86">
        <v>474</v>
      </c>
      <c r="BH26" s="86">
        <v>21124</v>
      </c>
      <c r="BI26" s="86">
        <v>9456</v>
      </c>
      <c r="BJ26" s="86">
        <v>10804</v>
      </c>
      <c r="BK26" s="86">
        <v>7932</v>
      </c>
      <c r="BL26" s="86">
        <v>64109</v>
      </c>
      <c r="BM26" s="86">
        <v>9200</v>
      </c>
      <c r="BN26" s="86">
        <v>2646</v>
      </c>
      <c r="BO26" s="86">
        <v>30530</v>
      </c>
      <c r="BP26" s="86">
        <v>22857</v>
      </c>
      <c r="BQ26" s="86">
        <v>29508</v>
      </c>
      <c r="BR26" s="86">
        <v>1093</v>
      </c>
      <c r="BS26" s="86">
        <v>3207</v>
      </c>
      <c r="BT26" s="86">
        <v>95721</v>
      </c>
      <c r="BU26" s="86">
        <v>17944</v>
      </c>
      <c r="BV26" s="86">
        <v>52392</v>
      </c>
      <c r="BW26" s="86">
        <v>90541</v>
      </c>
      <c r="BX26" s="86">
        <v>24922</v>
      </c>
      <c r="BY26" s="86">
        <v>14613</v>
      </c>
      <c r="BZ26" s="86">
        <v>11758</v>
      </c>
      <c r="CA26" s="86">
        <v>1913</v>
      </c>
      <c r="CB26" s="86">
        <v>124104</v>
      </c>
      <c r="CC26" s="86">
        <v>2692</v>
      </c>
      <c r="CD26" s="86">
        <v>1681</v>
      </c>
      <c r="CE26" s="86">
        <v>5783</v>
      </c>
      <c r="CF26" s="86">
        <v>4826</v>
      </c>
      <c r="CG26" s="86">
        <v>54</v>
      </c>
      <c r="CH26" s="86">
        <v>4984</v>
      </c>
      <c r="CI26" s="86">
        <v>367</v>
      </c>
      <c r="CJ26" s="86">
        <v>457</v>
      </c>
      <c r="CK26" s="86">
        <v>98</v>
      </c>
      <c r="CL26" s="86">
        <v>0</v>
      </c>
      <c r="CM26" s="86">
        <v>125</v>
      </c>
      <c r="CN26" s="86">
        <v>250</v>
      </c>
      <c r="CO26" s="86">
        <v>159092</v>
      </c>
      <c r="CP26" s="86">
        <v>567</v>
      </c>
      <c r="CQ26" s="86">
        <v>1319</v>
      </c>
      <c r="CR26" s="86">
        <v>3914</v>
      </c>
      <c r="CS26" s="86">
        <v>105</v>
      </c>
      <c r="CT26" s="86">
        <v>78</v>
      </c>
      <c r="CU26" s="86">
        <v>183645</v>
      </c>
      <c r="CV26" s="86">
        <v>387</v>
      </c>
      <c r="CW26" s="86">
        <v>1934</v>
      </c>
      <c r="CX26" s="86">
        <v>15016</v>
      </c>
      <c r="CY26" s="86">
        <v>11122</v>
      </c>
      <c r="CZ26" s="86">
        <v>8644</v>
      </c>
      <c r="DA26" s="86">
        <v>843</v>
      </c>
      <c r="DB26" s="86">
        <v>21403</v>
      </c>
      <c r="DC26" s="86">
        <v>0</v>
      </c>
      <c r="DD26" s="86">
        <v>0</v>
      </c>
      <c r="DE26" s="86">
        <v>28</v>
      </c>
      <c r="DF26" s="86">
        <v>436</v>
      </c>
      <c r="DG26" s="86">
        <v>917606</v>
      </c>
      <c r="DH26" s="86"/>
      <c r="DI26" s="87" t="s">
        <v>420</v>
      </c>
      <c r="DJ26" s="88">
        <v>11645110</v>
      </c>
      <c r="DK26" s="88">
        <v>47443</v>
      </c>
      <c r="DL26" s="88">
        <v>235090</v>
      </c>
      <c r="DM26" s="88">
        <v>83768</v>
      </c>
      <c r="DN26" s="88">
        <v>85687</v>
      </c>
      <c r="DO26" s="88">
        <v>44407</v>
      </c>
      <c r="DP26" s="88">
        <v>581275</v>
      </c>
      <c r="DQ26" s="88">
        <v>162646</v>
      </c>
      <c r="DR26" s="88">
        <v>99160</v>
      </c>
      <c r="DS26" s="88">
        <v>373609</v>
      </c>
      <c r="DT26" s="88">
        <v>350022</v>
      </c>
      <c r="DU26" s="88">
        <v>361372</v>
      </c>
      <c r="DV26" s="88">
        <v>34967</v>
      </c>
      <c r="DW26" s="88">
        <v>50753</v>
      </c>
      <c r="DX26" s="88">
        <v>775939</v>
      </c>
      <c r="DY26" s="88">
        <v>151806</v>
      </c>
      <c r="DZ26" s="88">
        <v>285961</v>
      </c>
      <c r="EA26" s="88">
        <v>7795926</v>
      </c>
      <c r="EB26" s="88">
        <v>17724</v>
      </c>
      <c r="EC26" s="88">
        <v>154998</v>
      </c>
      <c r="ED26" s="88">
        <v>0</v>
      </c>
      <c r="EE26" s="88">
        <v>30</v>
      </c>
      <c r="EF26" s="88">
        <v>1565</v>
      </c>
      <c r="EG26" s="88">
        <v>2460</v>
      </c>
      <c r="EH26" s="88">
        <v>2136</v>
      </c>
      <c r="EI26" s="88">
        <v>3171</v>
      </c>
      <c r="EJ26" s="88">
        <v>1170</v>
      </c>
      <c r="EK26" s="88">
        <v>655</v>
      </c>
      <c r="EL26" s="88">
        <v>0</v>
      </c>
      <c r="EM26" s="88">
        <v>286</v>
      </c>
      <c r="EN26" s="88">
        <v>1806</v>
      </c>
      <c r="EO26" s="88">
        <v>0</v>
      </c>
      <c r="EP26" s="88">
        <v>1146</v>
      </c>
      <c r="EQ26" s="88">
        <v>0</v>
      </c>
      <c r="ER26" s="88">
        <v>591</v>
      </c>
      <c r="ES26" s="88">
        <v>15016</v>
      </c>
      <c r="ET26" s="88">
        <v>4131</v>
      </c>
      <c r="EU26" s="88">
        <v>117</v>
      </c>
      <c r="EV26" s="88">
        <v>736</v>
      </c>
      <c r="EW26" s="88">
        <v>0</v>
      </c>
      <c r="EX26" s="88">
        <v>0</v>
      </c>
      <c r="EY26" s="88">
        <v>48272</v>
      </c>
      <c r="EZ26" s="88">
        <v>0</v>
      </c>
      <c r="FA26" s="88">
        <v>924</v>
      </c>
      <c r="FB26" s="88">
        <v>172576</v>
      </c>
      <c r="FC26" s="88">
        <v>6201</v>
      </c>
      <c r="FD26" s="88">
        <v>52426</v>
      </c>
      <c r="FE26" s="88">
        <v>16168</v>
      </c>
      <c r="FF26" s="88">
        <v>345309</v>
      </c>
      <c r="FG26" s="88">
        <v>0</v>
      </c>
      <c r="FH26" s="88">
        <v>0</v>
      </c>
      <c r="FI26" s="88">
        <v>0</v>
      </c>
      <c r="FJ26" s="88">
        <v>5778</v>
      </c>
      <c r="FK26" s="88">
        <v>12360207</v>
      </c>
    </row>
    <row r="27" spans="1:167" x14ac:dyDescent="0.35">
      <c r="A27" s="73" t="s">
        <v>421</v>
      </c>
      <c r="B27" s="85">
        <f t="shared" si="8"/>
        <v>1106122</v>
      </c>
      <c r="C27" s="85">
        <f t="shared" si="8"/>
        <v>472</v>
      </c>
      <c r="D27" s="85">
        <f t="shared" si="8"/>
        <v>3040</v>
      </c>
      <c r="E27" s="85">
        <f t="shared" si="8"/>
        <v>730</v>
      </c>
      <c r="F27" s="85">
        <f t="shared" si="8"/>
        <v>837</v>
      </c>
      <c r="G27" s="85">
        <f t="shared" si="8"/>
        <v>190</v>
      </c>
      <c r="H27" s="85">
        <f t="shared" si="8"/>
        <v>3459</v>
      </c>
      <c r="I27" s="85">
        <f t="shared" si="8"/>
        <v>417</v>
      </c>
      <c r="J27" s="85">
        <f t="shared" si="8"/>
        <v>22893</v>
      </c>
      <c r="K27" s="85">
        <f t="shared" si="8"/>
        <v>23339</v>
      </c>
      <c r="L27" s="85">
        <f t="shared" si="8"/>
        <v>9292</v>
      </c>
      <c r="M27" s="85">
        <f t="shared" si="8"/>
        <v>918</v>
      </c>
      <c r="N27" s="85">
        <f t="shared" si="8"/>
        <v>237</v>
      </c>
      <c r="O27" s="85">
        <f t="shared" si="8"/>
        <v>299</v>
      </c>
      <c r="P27" s="85">
        <f t="shared" si="8"/>
        <v>12669</v>
      </c>
      <c r="Q27" s="85">
        <f t="shared" si="8"/>
        <v>3799</v>
      </c>
      <c r="R27" s="85">
        <f t="shared" si="9"/>
        <v>5432</v>
      </c>
      <c r="S27" s="85">
        <f t="shared" si="9"/>
        <v>916757</v>
      </c>
      <c r="T27" s="85">
        <f t="shared" si="9"/>
        <v>1224</v>
      </c>
      <c r="U27" s="85">
        <f t="shared" si="9"/>
        <v>100590</v>
      </c>
      <c r="V27" s="85">
        <f t="shared" si="9"/>
        <v>203</v>
      </c>
      <c r="W27" s="85">
        <f t="shared" si="9"/>
        <v>13</v>
      </c>
      <c r="X27" s="85">
        <f t="shared" si="9"/>
        <v>2078</v>
      </c>
      <c r="Y27" s="85">
        <f t="shared" si="9"/>
        <v>3954</v>
      </c>
      <c r="Z27" s="85">
        <f t="shared" si="9"/>
        <v>2190</v>
      </c>
      <c r="AA27" s="85">
        <f t="shared" si="9"/>
        <v>118</v>
      </c>
      <c r="AB27" s="85">
        <f t="shared" si="9"/>
        <v>193</v>
      </c>
      <c r="AC27" s="85">
        <f t="shared" si="9"/>
        <v>119</v>
      </c>
      <c r="AD27" s="85">
        <f t="shared" si="9"/>
        <v>184</v>
      </c>
      <c r="AE27" s="85">
        <f t="shared" si="9"/>
        <v>46</v>
      </c>
      <c r="AF27" s="85">
        <f t="shared" si="9"/>
        <v>70</v>
      </c>
      <c r="AG27" s="85">
        <f t="shared" si="9"/>
        <v>39</v>
      </c>
      <c r="AH27" s="85">
        <f t="shared" si="10"/>
        <v>1</v>
      </c>
      <c r="AI27" s="85">
        <f t="shared" si="10"/>
        <v>2</v>
      </c>
      <c r="AJ27" s="85">
        <f t="shared" si="10"/>
        <v>79</v>
      </c>
      <c r="AK27" s="85">
        <f t="shared" si="10"/>
        <v>9289</v>
      </c>
      <c r="AL27" s="85">
        <f t="shared" si="10"/>
        <v>190</v>
      </c>
      <c r="AM27" s="85">
        <f t="shared" si="10"/>
        <v>57</v>
      </c>
      <c r="AN27" s="85">
        <f t="shared" si="10"/>
        <v>333</v>
      </c>
      <c r="AO27" s="85">
        <f t="shared" si="10"/>
        <v>754</v>
      </c>
      <c r="AP27" s="85">
        <f t="shared" si="11"/>
        <v>157</v>
      </c>
      <c r="AQ27" s="85">
        <f t="shared" si="11"/>
        <v>37066</v>
      </c>
      <c r="AR27" s="85">
        <f t="shared" si="11"/>
        <v>207</v>
      </c>
      <c r="AS27" s="85">
        <f t="shared" si="11"/>
        <v>4056</v>
      </c>
      <c r="AT27" s="85">
        <f t="shared" si="11"/>
        <v>80496</v>
      </c>
      <c r="AU27" s="85">
        <f t="shared" si="11"/>
        <v>379</v>
      </c>
      <c r="AV27" s="85">
        <f t="shared" si="11"/>
        <v>5686</v>
      </c>
      <c r="AW27" s="85">
        <f t="shared" si="11"/>
        <v>446</v>
      </c>
      <c r="AX27" s="85">
        <f t="shared" si="11"/>
        <v>192815</v>
      </c>
      <c r="AY27" s="85">
        <f t="shared" si="11"/>
        <v>0</v>
      </c>
      <c r="AZ27" s="85">
        <f t="shared" si="11"/>
        <v>7</v>
      </c>
      <c r="BA27" s="85">
        <f t="shared" si="11"/>
        <v>256</v>
      </c>
      <c r="BB27" s="85">
        <f t="shared" si="11"/>
        <v>389</v>
      </c>
      <c r="BC27" s="85">
        <f t="shared" si="11"/>
        <v>1439177</v>
      </c>
      <c r="BD27" s="72"/>
      <c r="BE27" s="73" t="s">
        <v>421</v>
      </c>
      <c r="BF27" s="86">
        <v>114956</v>
      </c>
      <c r="BG27" s="86">
        <v>342</v>
      </c>
      <c r="BH27" s="86">
        <v>2283</v>
      </c>
      <c r="BI27" s="86">
        <v>234</v>
      </c>
      <c r="BJ27" s="86">
        <v>735</v>
      </c>
      <c r="BK27" s="86">
        <v>182</v>
      </c>
      <c r="BL27" s="86">
        <v>2485</v>
      </c>
      <c r="BM27" s="86">
        <v>370</v>
      </c>
      <c r="BN27" s="86">
        <v>290</v>
      </c>
      <c r="BO27" s="86">
        <v>1937</v>
      </c>
      <c r="BP27" s="86">
        <v>1510</v>
      </c>
      <c r="BQ27" s="86">
        <v>774</v>
      </c>
      <c r="BR27" s="86">
        <v>197</v>
      </c>
      <c r="BS27" s="86">
        <v>168</v>
      </c>
      <c r="BT27" s="86">
        <v>10010</v>
      </c>
      <c r="BU27" s="86">
        <v>3455</v>
      </c>
      <c r="BV27" s="86">
        <v>5060</v>
      </c>
      <c r="BW27" s="86">
        <v>79382</v>
      </c>
      <c r="BX27" s="86">
        <v>1220</v>
      </c>
      <c r="BY27" s="86">
        <v>4664</v>
      </c>
      <c r="BZ27" s="86">
        <v>203</v>
      </c>
      <c r="CA27" s="86">
        <v>13</v>
      </c>
      <c r="CB27" s="86">
        <v>2068</v>
      </c>
      <c r="CC27" s="86">
        <v>3954</v>
      </c>
      <c r="CD27" s="86">
        <v>389</v>
      </c>
      <c r="CE27" s="86">
        <v>118</v>
      </c>
      <c r="CF27" s="86">
        <v>193</v>
      </c>
      <c r="CG27" s="86">
        <v>34</v>
      </c>
      <c r="CH27" s="86">
        <v>184</v>
      </c>
      <c r="CI27" s="86">
        <v>46</v>
      </c>
      <c r="CJ27" s="86">
        <v>70</v>
      </c>
      <c r="CK27" s="86">
        <v>39</v>
      </c>
      <c r="CL27" s="86">
        <v>1</v>
      </c>
      <c r="CM27" s="86">
        <v>2</v>
      </c>
      <c r="CN27" s="86">
        <v>32</v>
      </c>
      <c r="CO27" s="86">
        <v>7346</v>
      </c>
      <c r="CP27" s="86">
        <v>73</v>
      </c>
      <c r="CQ27" s="86">
        <v>57</v>
      </c>
      <c r="CR27" s="86">
        <v>333</v>
      </c>
      <c r="CS27" s="86">
        <v>754</v>
      </c>
      <c r="CT27" s="86">
        <v>157</v>
      </c>
      <c r="CU27" s="86">
        <v>31711</v>
      </c>
      <c r="CV27" s="86">
        <v>207</v>
      </c>
      <c r="CW27" s="86">
        <v>4056</v>
      </c>
      <c r="CX27" s="86">
        <v>61756</v>
      </c>
      <c r="CY27" s="86">
        <v>309</v>
      </c>
      <c r="CZ27" s="86">
        <v>4432</v>
      </c>
      <c r="DA27" s="86">
        <v>2</v>
      </c>
      <c r="DB27" s="86">
        <v>192815</v>
      </c>
      <c r="DC27" s="86">
        <v>0</v>
      </c>
      <c r="DD27" s="86">
        <v>7</v>
      </c>
      <c r="DE27" s="86">
        <v>256</v>
      </c>
      <c r="DF27" s="86">
        <v>389</v>
      </c>
      <c r="DG27" s="86">
        <v>419958</v>
      </c>
      <c r="DH27" s="86"/>
      <c r="DI27" s="87" t="s">
        <v>421</v>
      </c>
      <c r="DJ27" s="88">
        <v>991166</v>
      </c>
      <c r="DK27" s="88">
        <v>130</v>
      </c>
      <c r="DL27" s="88">
        <v>757</v>
      </c>
      <c r="DM27" s="88">
        <v>496</v>
      </c>
      <c r="DN27" s="88">
        <v>102</v>
      </c>
      <c r="DO27" s="88">
        <v>8</v>
      </c>
      <c r="DP27" s="88">
        <v>974</v>
      </c>
      <c r="DQ27" s="88">
        <v>47</v>
      </c>
      <c r="DR27" s="88">
        <v>22603</v>
      </c>
      <c r="DS27" s="88">
        <v>21402</v>
      </c>
      <c r="DT27" s="88">
        <v>7782</v>
      </c>
      <c r="DU27" s="88">
        <v>144</v>
      </c>
      <c r="DV27" s="88">
        <v>40</v>
      </c>
      <c r="DW27" s="88">
        <v>131</v>
      </c>
      <c r="DX27" s="88">
        <v>2659</v>
      </c>
      <c r="DY27" s="88">
        <v>344</v>
      </c>
      <c r="DZ27" s="88">
        <v>372</v>
      </c>
      <c r="EA27" s="88">
        <v>837375</v>
      </c>
      <c r="EB27" s="88">
        <v>4</v>
      </c>
      <c r="EC27" s="88">
        <v>95926</v>
      </c>
      <c r="ED27" s="88">
        <v>0</v>
      </c>
      <c r="EE27" s="88">
        <v>0</v>
      </c>
      <c r="EF27" s="88">
        <v>10</v>
      </c>
      <c r="EG27" s="88">
        <v>0</v>
      </c>
      <c r="EH27" s="88">
        <v>1801</v>
      </c>
      <c r="EI27" s="88">
        <v>0</v>
      </c>
      <c r="EJ27" s="88">
        <v>0</v>
      </c>
      <c r="EK27" s="88">
        <v>85</v>
      </c>
      <c r="EL27" s="88">
        <v>0</v>
      </c>
      <c r="EM27" s="88">
        <v>0</v>
      </c>
      <c r="EN27" s="88">
        <v>0</v>
      </c>
      <c r="EO27" s="88">
        <v>0</v>
      </c>
      <c r="EP27" s="88">
        <v>0</v>
      </c>
      <c r="EQ27" s="88">
        <v>0</v>
      </c>
      <c r="ER27" s="88">
        <v>47</v>
      </c>
      <c r="ES27" s="88">
        <v>1943</v>
      </c>
      <c r="ET27" s="88">
        <v>117</v>
      </c>
      <c r="EU27" s="88">
        <v>0</v>
      </c>
      <c r="EV27" s="88">
        <v>0</v>
      </c>
      <c r="EW27" s="88">
        <v>0</v>
      </c>
      <c r="EX27" s="88">
        <v>0</v>
      </c>
      <c r="EY27" s="88">
        <v>5355</v>
      </c>
      <c r="EZ27" s="88">
        <v>0</v>
      </c>
      <c r="FA27" s="88">
        <v>0</v>
      </c>
      <c r="FB27" s="88">
        <v>18740</v>
      </c>
      <c r="FC27" s="88">
        <v>70</v>
      </c>
      <c r="FD27" s="88">
        <v>1254</v>
      </c>
      <c r="FE27" s="88">
        <v>444</v>
      </c>
      <c r="FF27" s="88">
        <v>0</v>
      </c>
      <c r="FG27" s="88">
        <v>0</v>
      </c>
      <c r="FH27" s="88">
        <v>0</v>
      </c>
      <c r="FI27" s="88">
        <v>0</v>
      </c>
      <c r="FJ27" s="88">
        <v>0</v>
      </c>
      <c r="FK27" s="88">
        <v>1019219</v>
      </c>
    </row>
    <row r="28" spans="1:167" x14ac:dyDescent="0.35">
      <c r="A28" s="73" t="s">
        <v>422</v>
      </c>
      <c r="B28" s="85">
        <f t="shared" si="8"/>
        <v>364998</v>
      </c>
      <c r="C28" s="85">
        <f t="shared" si="8"/>
        <v>2585</v>
      </c>
      <c r="D28" s="85">
        <f t="shared" si="8"/>
        <v>2007</v>
      </c>
      <c r="E28" s="85">
        <f t="shared" si="8"/>
        <v>1660</v>
      </c>
      <c r="F28" s="85">
        <f t="shared" si="8"/>
        <v>1229</v>
      </c>
      <c r="G28" s="85">
        <f t="shared" si="8"/>
        <v>1563</v>
      </c>
      <c r="H28" s="85">
        <f t="shared" si="8"/>
        <v>37942</v>
      </c>
      <c r="I28" s="85">
        <f t="shared" si="8"/>
        <v>7277</v>
      </c>
      <c r="J28" s="85">
        <f t="shared" si="8"/>
        <v>1278</v>
      </c>
      <c r="K28" s="85">
        <f t="shared" si="8"/>
        <v>10446</v>
      </c>
      <c r="L28" s="85">
        <f t="shared" si="8"/>
        <v>9043</v>
      </c>
      <c r="M28" s="85">
        <f t="shared" si="8"/>
        <v>17862</v>
      </c>
      <c r="N28" s="85">
        <f t="shared" si="8"/>
        <v>4804</v>
      </c>
      <c r="O28" s="85">
        <f t="shared" si="8"/>
        <v>1412</v>
      </c>
      <c r="P28" s="85">
        <f t="shared" si="8"/>
        <v>29713</v>
      </c>
      <c r="Q28" s="85">
        <f t="shared" si="8"/>
        <v>2227</v>
      </c>
      <c r="R28" s="85">
        <f t="shared" si="9"/>
        <v>3775</v>
      </c>
      <c r="S28" s="85">
        <f t="shared" si="9"/>
        <v>221604</v>
      </c>
      <c r="T28" s="85">
        <f t="shared" si="9"/>
        <v>1911</v>
      </c>
      <c r="U28" s="85">
        <f t="shared" si="9"/>
        <v>9245</v>
      </c>
      <c r="V28" s="85">
        <f t="shared" si="9"/>
        <v>1245</v>
      </c>
      <c r="W28" s="85">
        <f t="shared" si="9"/>
        <v>57</v>
      </c>
      <c r="X28" s="85">
        <f t="shared" si="9"/>
        <v>5977</v>
      </c>
      <c r="Y28" s="85">
        <f t="shared" si="9"/>
        <v>1868</v>
      </c>
      <c r="Z28" s="85">
        <f t="shared" si="9"/>
        <v>49670</v>
      </c>
      <c r="AA28" s="85">
        <f t="shared" si="9"/>
        <v>1157</v>
      </c>
      <c r="AB28" s="85">
        <f t="shared" si="9"/>
        <v>731</v>
      </c>
      <c r="AC28" s="85">
        <f t="shared" si="9"/>
        <v>1140</v>
      </c>
      <c r="AD28" s="85">
        <f t="shared" si="9"/>
        <v>1069</v>
      </c>
      <c r="AE28" s="85">
        <f t="shared" si="9"/>
        <v>22472</v>
      </c>
      <c r="AF28" s="85">
        <f t="shared" si="9"/>
        <v>4228</v>
      </c>
      <c r="AG28" s="85">
        <f t="shared" si="9"/>
        <v>3731</v>
      </c>
      <c r="AH28" s="85">
        <f t="shared" si="10"/>
        <v>659</v>
      </c>
      <c r="AI28" s="85">
        <f t="shared" si="10"/>
        <v>851</v>
      </c>
      <c r="AJ28" s="85">
        <f t="shared" si="10"/>
        <v>880</v>
      </c>
      <c r="AK28" s="85">
        <f t="shared" si="10"/>
        <v>95735</v>
      </c>
      <c r="AL28" s="85">
        <f t="shared" si="10"/>
        <v>8916</v>
      </c>
      <c r="AM28" s="85">
        <f t="shared" si="10"/>
        <v>423</v>
      </c>
      <c r="AN28" s="85">
        <f t="shared" si="10"/>
        <v>1843</v>
      </c>
      <c r="AO28" s="85">
        <f t="shared" si="10"/>
        <v>29836</v>
      </c>
      <c r="AP28" s="85">
        <f t="shared" si="11"/>
        <v>14087</v>
      </c>
      <c r="AQ28" s="85">
        <f t="shared" si="11"/>
        <v>4704</v>
      </c>
      <c r="AR28" s="85">
        <f t="shared" si="11"/>
        <v>13393</v>
      </c>
      <c r="AS28" s="85">
        <f t="shared" si="11"/>
        <v>62506</v>
      </c>
      <c r="AT28" s="85">
        <f t="shared" si="11"/>
        <v>162135</v>
      </c>
      <c r="AU28" s="85">
        <f t="shared" si="11"/>
        <v>5307</v>
      </c>
      <c r="AV28" s="85">
        <f t="shared" si="11"/>
        <v>768246</v>
      </c>
      <c r="AW28" s="85">
        <f t="shared" si="11"/>
        <v>124281</v>
      </c>
      <c r="AX28" s="85">
        <f t="shared" si="11"/>
        <v>345785</v>
      </c>
      <c r="AY28" s="85">
        <f t="shared" si="11"/>
        <v>36003</v>
      </c>
      <c r="AZ28" s="85">
        <f t="shared" si="11"/>
        <v>3083</v>
      </c>
      <c r="BA28" s="85">
        <f t="shared" si="11"/>
        <v>49126</v>
      </c>
      <c r="BB28" s="85">
        <f t="shared" si="11"/>
        <v>39892</v>
      </c>
      <c r="BC28" s="85">
        <f t="shared" si="11"/>
        <v>2132884</v>
      </c>
      <c r="BD28" s="72"/>
      <c r="BE28" s="73" t="s">
        <v>422</v>
      </c>
      <c r="BF28" s="86">
        <v>104915</v>
      </c>
      <c r="BG28" s="86">
        <v>2254</v>
      </c>
      <c r="BH28" s="86">
        <v>1599</v>
      </c>
      <c r="BI28" s="86">
        <v>1623</v>
      </c>
      <c r="BJ28" s="86">
        <v>1224</v>
      </c>
      <c r="BK28" s="86">
        <v>1444</v>
      </c>
      <c r="BL28" s="86">
        <v>27554</v>
      </c>
      <c r="BM28" s="86">
        <v>6025</v>
      </c>
      <c r="BN28" s="86">
        <v>376</v>
      </c>
      <c r="BO28" s="86">
        <v>5833</v>
      </c>
      <c r="BP28" s="86">
        <v>5251</v>
      </c>
      <c r="BQ28" s="86">
        <v>9514</v>
      </c>
      <c r="BR28" s="86">
        <v>4234</v>
      </c>
      <c r="BS28" s="86">
        <v>1228</v>
      </c>
      <c r="BT28" s="86">
        <v>20176</v>
      </c>
      <c r="BU28" s="86">
        <v>1529</v>
      </c>
      <c r="BV28" s="86">
        <v>2597</v>
      </c>
      <c r="BW28" s="86">
        <v>6413</v>
      </c>
      <c r="BX28" s="86">
        <v>1546</v>
      </c>
      <c r="BY28" s="86">
        <v>6749</v>
      </c>
      <c r="BZ28" s="86">
        <v>1245</v>
      </c>
      <c r="CA28" s="86">
        <v>57</v>
      </c>
      <c r="CB28" s="86">
        <v>5720</v>
      </c>
      <c r="CC28" s="86">
        <v>1848</v>
      </c>
      <c r="CD28" s="86">
        <v>7049</v>
      </c>
      <c r="CE28" s="86">
        <v>949</v>
      </c>
      <c r="CF28" s="86">
        <v>267</v>
      </c>
      <c r="CG28" s="86">
        <v>432</v>
      </c>
      <c r="CH28" s="86">
        <v>1069</v>
      </c>
      <c r="CI28" s="86">
        <v>20235</v>
      </c>
      <c r="CJ28" s="86">
        <v>3947</v>
      </c>
      <c r="CK28" s="86">
        <v>3731</v>
      </c>
      <c r="CL28" s="86">
        <v>382</v>
      </c>
      <c r="CM28" s="86">
        <v>851</v>
      </c>
      <c r="CN28" s="86">
        <v>839</v>
      </c>
      <c r="CO28" s="86">
        <v>48621</v>
      </c>
      <c r="CP28" s="86">
        <v>8858</v>
      </c>
      <c r="CQ28" s="86">
        <v>423</v>
      </c>
      <c r="CR28" s="86">
        <v>1693</v>
      </c>
      <c r="CS28" s="86">
        <v>29836</v>
      </c>
      <c r="CT28" s="86">
        <v>14087</v>
      </c>
      <c r="CU28" s="86">
        <v>4264</v>
      </c>
      <c r="CV28" s="86">
        <v>13393</v>
      </c>
      <c r="CW28" s="86">
        <v>55857</v>
      </c>
      <c r="CX28" s="86">
        <v>98639</v>
      </c>
      <c r="CY28" s="86">
        <v>4969</v>
      </c>
      <c r="CZ28" s="86">
        <v>533478</v>
      </c>
      <c r="DA28" s="86">
        <v>23563</v>
      </c>
      <c r="DB28" s="86">
        <v>100056</v>
      </c>
      <c r="DC28" s="86">
        <v>30785</v>
      </c>
      <c r="DD28" s="86">
        <v>3083</v>
      </c>
      <c r="DE28" s="86">
        <v>48421</v>
      </c>
      <c r="DF28" s="86">
        <v>36584</v>
      </c>
      <c r="DG28" s="86">
        <v>1163779</v>
      </c>
      <c r="DH28" s="86"/>
      <c r="DI28" s="87" t="s">
        <v>422</v>
      </c>
      <c r="DJ28" s="88">
        <v>260083</v>
      </c>
      <c r="DK28" s="88">
        <v>331</v>
      </c>
      <c r="DL28" s="88">
        <v>408</v>
      </c>
      <c r="DM28" s="88">
        <v>37</v>
      </c>
      <c r="DN28" s="88">
        <v>5</v>
      </c>
      <c r="DO28" s="88">
        <v>119</v>
      </c>
      <c r="DP28" s="88">
        <v>10388</v>
      </c>
      <c r="DQ28" s="88">
        <v>1252</v>
      </c>
      <c r="DR28" s="88">
        <v>902</v>
      </c>
      <c r="DS28" s="88">
        <v>4613</v>
      </c>
      <c r="DT28" s="88">
        <v>3792</v>
      </c>
      <c r="DU28" s="88">
        <v>8348</v>
      </c>
      <c r="DV28" s="88">
        <v>570</v>
      </c>
      <c r="DW28" s="88">
        <v>184</v>
      </c>
      <c r="DX28" s="88">
        <v>9537</v>
      </c>
      <c r="DY28" s="88">
        <v>698</v>
      </c>
      <c r="DZ28" s="88">
        <v>1178</v>
      </c>
      <c r="EA28" s="88">
        <v>215191</v>
      </c>
      <c r="EB28" s="88">
        <v>365</v>
      </c>
      <c r="EC28" s="88">
        <v>2496</v>
      </c>
      <c r="ED28" s="88">
        <v>0</v>
      </c>
      <c r="EE28" s="88">
        <v>0</v>
      </c>
      <c r="EF28" s="88">
        <v>257</v>
      </c>
      <c r="EG28" s="88">
        <v>20</v>
      </c>
      <c r="EH28" s="88">
        <v>42621</v>
      </c>
      <c r="EI28" s="88">
        <v>208</v>
      </c>
      <c r="EJ28" s="88">
        <v>464</v>
      </c>
      <c r="EK28" s="88">
        <v>708</v>
      </c>
      <c r="EL28" s="88">
        <v>0</v>
      </c>
      <c r="EM28" s="88">
        <v>2237</v>
      </c>
      <c r="EN28" s="88">
        <v>281</v>
      </c>
      <c r="EO28" s="88">
        <v>0</v>
      </c>
      <c r="EP28" s="88">
        <v>277</v>
      </c>
      <c r="EQ28" s="88">
        <v>0</v>
      </c>
      <c r="ER28" s="88">
        <v>41</v>
      </c>
      <c r="ES28" s="88">
        <v>47114</v>
      </c>
      <c r="ET28" s="88">
        <v>58</v>
      </c>
      <c r="EU28" s="88">
        <v>0</v>
      </c>
      <c r="EV28" s="88">
        <v>150</v>
      </c>
      <c r="EW28" s="88">
        <v>0</v>
      </c>
      <c r="EX28" s="88">
        <v>0</v>
      </c>
      <c r="EY28" s="88">
        <v>440</v>
      </c>
      <c r="EZ28" s="88">
        <v>0</v>
      </c>
      <c r="FA28" s="88">
        <v>6649</v>
      </c>
      <c r="FB28" s="88">
        <v>63496</v>
      </c>
      <c r="FC28" s="88">
        <v>338</v>
      </c>
      <c r="FD28" s="88">
        <v>234768</v>
      </c>
      <c r="FE28" s="88">
        <v>100718</v>
      </c>
      <c r="FF28" s="88">
        <v>245729</v>
      </c>
      <c r="FG28" s="88">
        <v>5218</v>
      </c>
      <c r="FH28" s="88">
        <v>0</v>
      </c>
      <c r="FI28" s="88">
        <v>705</v>
      </c>
      <c r="FJ28" s="88">
        <v>3308</v>
      </c>
      <c r="FK28" s="88">
        <v>969105</v>
      </c>
    </row>
    <row r="29" spans="1:167" x14ac:dyDescent="0.35">
      <c r="A29" s="73" t="s">
        <v>423</v>
      </c>
      <c r="B29" s="85">
        <f t="shared" si="8"/>
        <v>239890</v>
      </c>
      <c r="C29" s="85">
        <f t="shared" si="8"/>
        <v>13524</v>
      </c>
      <c r="D29" s="85">
        <f t="shared" si="8"/>
        <v>724</v>
      </c>
      <c r="E29" s="85">
        <f t="shared" si="8"/>
        <v>521</v>
      </c>
      <c r="F29" s="85">
        <f t="shared" si="8"/>
        <v>2344</v>
      </c>
      <c r="G29" s="85">
        <f t="shared" si="8"/>
        <v>898</v>
      </c>
      <c r="H29" s="85">
        <f t="shared" si="8"/>
        <v>6736</v>
      </c>
      <c r="I29" s="85">
        <f t="shared" si="8"/>
        <v>6226</v>
      </c>
      <c r="J29" s="85">
        <f t="shared" si="8"/>
        <v>5882</v>
      </c>
      <c r="K29" s="85">
        <f t="shared" si="8"/>
        <v>1913</v>
      </c>
      <c r="L29" s="85">
        <f t="shared" si="8"/>
        <v>4148</v>
      </c>
      <c r="M29" s="85">
        <f t="shared" si="8"/>
        <v>5846</v>
      </c>
      <c r="N29" s="85">
        <f t="shared" si="8"/>
        <v>2790</v>
      </c>
      <c r="O29" s="85">
        <f t="shared" si="8"/>
        <v>354</v>
      </c>
      <c r="P29" s="85">
        <f t="shared" si="8"/>
        <v>66080</v>
      </c>
      <c r="Q29" s="85">
        <f t="shared" si="8"/>
        <v>1308</v>
      </c>
      <c r="R29" s="85">
        <f t="shared" si="9"/>
        <v>5372</v>
      </c>
      <c r="S29" s="85">
        <f t="shared" si="9"/>
        <v>121633</v>
      </c>
      <c r="T29" s="85">
        <f t="shared" si="9"/>
        <v>43</v>
      </c>
      <c r="U29" s="85">
        <f t="shared" si="9"/>
        <v>7072</v>
      </c>
      <c r="V29" s="85">
        <f t="shared" si="9"/>
        <v>1754</v>
      </c>
      <c r="W29" s="85">
        <f t="shared" si="9"/>
        <v>405</v>
      </c>
      <c r="X29" s="85">
        <f t="shared" si="9"/>
        <v>2535</v>
      </c>
      <c r="Y29" s="85">
        <f t="shared" si="9"/>
        <v>1028</v>
      </c>
      <c r="Z29" s="85">
        <f t="shared" si="9"/>
        <v>13402</v>
      </c>
      <c r="AA29" s="85">
        <f t="shared" si="9"/>
        <v>1617</v>
      </c>
      <c r="AB29" s="85">
        <f t="shared" si="9"/>
        <v>504</v>
      </c>
      <c r="AC29" s="85">
        <f t="shared" si="9"/>
        <v>430</v>
      </c>
      <c r="AD29" s="85">
        <f t="shared" si="9"/>
        <v>269</v>
      </c>
      <c r="AE29" s="85">
        <f t="shared" si="9"/>
        <v>16646</v>
      </c>
      <c r="AF29" s="85">
        <f t="shared" si="9"/>
        <v>783</v>
      </c>
      <c r="AG29" s="85">
        <f t="shared" si="9"/>
        <v>160</v>
      </c>
      <c r="AH29" s="85">
        <f t="shared" si="10"/>
        <v>74</v>
      </c>
      <c r="AI29" s="85">
        <f t="shared" si="10"/>
        <v>105</v>
      </c>
      <c r="AJ29" s="85">
        <f t="shared" si="10"/>
        <v>233</v>
      </c>
      <c r="AK29" s="85">
        <f t="shared" si="10"/>
        <v>39945</v>
      </c>
      <c r="AL29" s="85">
        <f t="shared" si="10"/>
        <v>11306</v>
      </c>
      <c r="AM29" s="85">
        <f t="shared" si="10"/>
        <v>563</v>
      </c>
      <c r="AN29" s="85">
        <f t="shared" si="10"/>
        <v>2446</v>
      </c>
      <c r="AO29" s="85">
        <f t="shared" si="10"/>
        <v>74536</v>
      </c>
      <c r="AP29" s="85">
        <f t="shared" si="11"/>
        <v>46174</v>
      </c>
      <c r="AQ29" s="85">
        <f t="shared" si="11"/>
        <v>15195</v>
      </c>
      <c r="AR29" s="85">
        <f t="shared" si="11"/>
        <v>20</v>
      </c>
      <c r="AS29" s="85">
        <f t="shared" si="11"/>
        <v>137681</v>
      </c>
      <c r="AT29" s="85">
        <f t="shared" si="11"/>
        <v>2092315</v>
      </c>
      <c r="AU29" s="85">
        <f t="shared" si="11"/>
        <v>1895</v>
      </c>
      <c r="AV29" s="85">
        <f t="shared" si="11"/>
        <v>31904</v>
      </c>
      <c r="AW29" s="85">
        <f t="shared" si="11"/>
        <v>1195</v>
      </c>
      <c r="AX29" s="85">
        <f t="shared" si="11"/>
        <v>8030</v>
      </c>
      <c r="AY29" s="85">
        <f t="shared" si="11"/>
        <v>6608</v>
      </c>
      <c r="AZ29" s="85">
        <f t="shared" si="11"/>
        <v>22</v>
      </c>
      <c r="BA29" s="85">
        <f t="shared" si="11"/>
        <v>2652</v>
      </c>
      <c r="BB29" s="85">
        <f t="shared" si="11"/>
        <v>5082</v>
      </c>
      <c r="BC29" s="85">
        <f t="shared" si="11"/>
        <v>2730983</v>
      </c>
      <c r="BD29" s="72"/>
      <c r="BE29" s="73" t="s">
        <v>423</v>
      </c>
      <c r="BF29" s="86">
        <v>69029</v>
      </c>
      <c r="BG29" s="86">
        <v>12778</v>
      </c>
      <c r="BH29" s="86">
        <v>397</v>
      </c>
      <c r="BI29" s="86">
        <v>200</v>
      </c>
      <c r="BJ29" s="86">
        <v>1125</v>
      </c>
      <c r="BK29" s="86">
        <v>478</v>
      </c>
      <c r="BL29" s="86">
        <v>2122</v>
      </c>
      <c r="BM29" s="86">
        <v>895</v>
      </c>
      <c r="BN29" s="86">
        <v>1</v>
      </c>
      <c r="BO29" s="86">
        <v>425</v>
      </c>
      <c r="BP29" s="86">
        <v>946</v>
      </c>
      <c r="BQ29" s="86">
        <v>3717</v>
      </c>
      <c r="BR29" s="86">
        <v>2579</v>
      </c>
      <c r="BS29" s="86">
        <v>158</v>
      </c>
      <c r="BT29" s="86">
        <v>46949</v>
      </c>
      <c r="BU29" s="86">
        <v>813</v>
      </c>
      <c r="BV29" s="86">
        <v>1699</v>
      </c>
      <c r="BW29" s="86">
        <v>1931</v>
      </c>
      <c r="BX29" s="86">
        <v>39</v>
      </c>
      <c r="BY29" s="86">
        <v>4555</v>
      </c>
      <c r="BZ29" s="86">
        <v>1754</v>
      </c>
      <c r="CA29" s="86">
        <v>402</v>
      </c>
      <c r="CB29" s="86">
        <v>2450</v>
      </c>
      <c r="CC29" s="86">
        <v>697</v>
      </c>
      <c r="CD29" s="86">
        <v>10545</v>
      </c>
      <c r="CE29" s="86">
        <v>1588</v>
      </c>
      <c r="CF29" s="86">
        <v>504</v>
      </c>
      <c r="CG29" s="86">
        <v>423</v>
      </c>
      <c r="CH29" s="86">
        <v>269</v>
      </c>
      <c r="CI29" s="86">
        <v>16616</v>
      </c>
      <c r="CJ29" s="86">
        <v>706</v>
      </c>
      <c r="CK29" s="86">
        <v>160</v>
      </c>
      <c r="CL29" s="86">
        <v>71</v>
      </c>
      <c r="CM29" s="86">
        <v>105</v>
      </c>
      <c r="CN29" s="86">
        <v>228</v>
      </c>
      <c r="CO29" s="86">
        <v>36518</v>
      </c>
      <c r="CP29" s="86">
        <v>11263</v>
      </c>
      <c r="CQ29" s="86">
        <v>563</v>
      </c>
      <c r="CR29" s="86">
        <v>2382</v>
      </c>
      <c r="CS29" s="86">
        <v>74536</v>
      </c>
      <c r="CT29" s="86">
        <v>46174</v>
      </c>
      <c r="CU29" s="86">
        <v>14373</v>
      </c>
      <c r="CV29" s="86">
        <v>20</v>
      </c>
      <c r="CW29" s="86">
        <v>127278</v>
      </c>
      <c r="CX29" s="86">
        <v>1107541</v>
      </c>
      <c r="CY29" s="86">
        <v>1895</v>
      </c>
      <c r="CZ29" s="86">
        <v>30079</v>
      </c>
      <c r="DA29" s="86">
        <v>448</v>
      </c>
      <c r="DB29" s="86">
        <v>8030</v>
      </c>
      <c r="DC29" s="86">
        <v>6608</v>
      </c>
      <c r="DD29" s="86">
        <v>22</v>
      </c>
      <c r="DE29" s="86">
        <v>2652</v>
      </c>
      <c r="DF29" s="86">
        <v>4234</v>
      </c>
      <c r="DG29" s="86">
        <v>1556423</v>
      </c>
      <c r="DH29" s="86"/>
      <c r="DI29" s="87" t="s">
        <v>423</v>
      </c>
      <c r="DJ29" s="88">
        <v>170861</v>
      </c>
      <c r="DK29" s="88">
        <v>746</v>
      </c>
      <c r="DL29" s="88">
        <v>327</v>
      </c>
      <c r="DM29" s="88">
        <v>321</v>
      </c>
      <c r="DN29" s="88">
        <v>1219</v>
      </c>
      <c r="DO29" s="88">
        <v>420</v>
      </c>
      <c r="DP29" s="88">
        <v>4614</v>
      </c>
      <c r="DQ29" s="88">
        <v>5331</v>
      </c>
      <c r="DR29" s="88">
        <v>5881</v>
      </c>
      <c r="DS29" s="88">
        <v>1488</v>
      </c>
      <c r="DT29" s="88">
        <v>3202</v>
      </c>
      <c r="DU29" s="88">
        <v>2129</v>
      </c>
      <c r="DV29" s="88">
        <v>211</v>
      </c>
      <c r="DW29" s="88">
        <v>196</v>
      </c>
      <c r="DX29" s="88">
        <v>19131</v>
      </c>
      <c r="DY29" s="88">
        <v>495</v>
      </c>
      <c r="DZ29" s="88">
        <v>3673</v>
      </c>
      <c r="EA29" s="88">
        <v>119702</v>
      </c>
      <c r="EB29" s="88">
        <v>4</v>
      </c>
      <c r="EC29" s="88">
        <v>2517</v>
      </c>
      <c r="ED29" s="88">
        <v>0</v>
      </c>
      <c r="EE29" s="88">
        <v>3</v>
      </c>
      <c r="EF29" s="88">
        <v>85</v>
      </c>
      <c r="EG29" s="88">
        <v>331</v>
      </c>
      <c r="EH29" s="88">
        <v>2857</v>
      </c>
      <c r="EI29" s="88">
        <v>29</v>
      </c>
      <c r="EJ29" s="88">
        <v>0</v>
      </c>
      <c r="EK29" s="88">
        <v>7</v>
      </c>
      <c r="EL29" s="88">
        <v>0</v>
      </c>
      <c r="EM29" s="88">
        <v>30</v>
      </c>
      <c r="EN29" s="88">
        <v>77</v>
      </c>
      <c r="EO29" s="88">
        <v>0</v>
      </c>
      <c r="EP29" s="88">
        <v>3</v>
      </c>
      <c r="EQ29" s="88">
        <v>0</v>
      </c>
      <c r="ER29" s="88">
        <v>5</v>
      </c>
      <c r="ES29" s="88">
        <v>3427</v>
      </c>
      <c r="ET29" s="88">
        <v>43</v>
      </c>
      <c r="EU29" s="88">
        <v>0</v>
      </c>
      <c r="EV29" s="88">
        <v>64</v>
      </c>
      <c r="EW29" s="88">
        <v>0</v>
      </c>
      <c r="EX29" s="88">
        <v>0</v>
      </c>
      <c r="EY29" s="88">
        <v>822</v>
      </c>
      <c r="EZ29" s="88">
        <v>0</v>
      </c>
      <c r="FA29" s="88">
        <v>10403</v>
      </c>
      <c r="FB29" s="88">
        <v>984774</v>
      </c>
      <c r="FC29" s="88">
        <v>0</v>
      </c>
      <c r="FD29" s="88">
        <v>1825</v>
      </c>
      <c r="FE29" s="88">
        <v>747</v>
      </c>
      <c r="FF29" s="88">
        <v>0</v>
      </c>
      <c r="FG29" s="88">
        <v>0</v>
      </c>
      <c r="FH29" s="88">
        <v>0</v>
      </c>
      <c r="FI29" s="88">
        <v>0</v>
      </c>
      <c r="FJ29" s="88">
        <v>848</v>
      </c>
      <c r="FK29" s="88">
        <v>1174560</v>
      </c>
    </row>
    <row r="30" spans="1:167" x14ac:dyDescent="0.35">
      <c r="A30" s="73" t="s">
        <v>424</v>
      </c>
      <c r="B30" s="85">
        <f t="shared" si="8"/>
        <v>1430945</v>
      </c>
      <c r="C30" s="85">
        <f t="shared" si="8"/>
        <v>67</v>
      </c>
      <c r="D30" s="85">
        <f t="shared" si="8"/>
        <v>24541</v>
      </c>
      <c r="E30" s="85">
        <f t="shared" si="8"/>
        <v>2043</v>
      </c>
      <c r="F30" s="85">
        <f t="shared" si="8"/>
        <v>3103</v>
      </c>
      <c r="G30" s="85">
        <f t="shared" si="8"/>
        <v>67855</v>
      </c>
      <c r="H30" s="85">
        <f t="shared" si="8"/>
        <v>359487</v>
      </c>
      <c r="I30" s="85">
        <f t="shared" si="8"/>
        <v>31192</v>
      </c>
      <c r="J30" s="85">
        <f t="shared" si="8"/>
        <v>4398</v>
      </c>
      <c r="K30" s="85">
        <f t="shared" si="8"/>
        <v>32943</v>
      </c>
      <c r="L30" s="85">
        <f t="shared" si="8"/>
        <v>14316</v>
      </c>
      <c r="M30" s="85">
        <f t="shared" si="8"/>
        <v>206009</v>
      </c>
      <c r="N30" s="85">
        <f t="shared" si="8"/>
        <v>235</v>
      </c>
      <c r="O30" s="85">
        <f t="shared" si="8"/>
        <v>7777</v>
      </c>
      <c r="P30" s="85">
        <f t="shared" si="8"/>
        <v>80164</v>
      </c>
      <c r="Q30" s="85">
        <f t="shared" si="8"/>
        <v>141448</v>
      </c>
      <c r="R30" s="85">
        <f t="shared" si="9"/>
        <v>93313</v>
      </c>
      <c r="S30" s="85">
        <f t="shared" si="9"/>
        <v>322727</v>
      </c>
      <c r="T30" s="85">
        <f t="shared" si="9"/>
        <v>11993</v>
      </c>
      <c r="U30" s="85">
        <f t="shared" si="9"/>
        <v>27401</v>
      </c>
      <c r="V30" s="85">
        <f t="shared" si="9"/>
        <v>225397</v>
      </c>
      <c r="W30" s="85">
        <f t="shared" si="9"/>
        <v>4046</v>
      </c>
      <c r="X30" s="85">
        <f t="shared" si="9"/>
        <v>22987</v>
      </c>
      <c r="Y30" s="85">
        <f t="shared" si="9"/>
        <v>2786</v>
      </c>
      <c r="Z30" s="85">
        <f t="shared" si="9"/>
        <v>2967</v>
      </c>
      <c r="AA30" s="85">
        <f t="shared" si="9"/>
        <v>28425</v>
      </c>
      <c r="AB30" s="85">
        <f t="shared" si="9"/>
        <v>11479</v>
      </c>
      <c r="AC30" s="85">
        <f t="shared" si="9"/>
        <v>844</v>
      </c>
      <c r="AD30" s="85">
        <f t="shared" si="9"/>
        <v>772</v>
      </c>
      <c r="AE30" s="85">
        <f t="shared" si="9"/>
        <v>32282</v>
      </c>
      <c r="AF30" s="85">
        <f t="shared" si="9"/>
        <v>874</v>
      </c>
      <c r="AG30" s="85">
        <f t="shared" si="9"/>
        <v>5317</v>
      </c>
      <c r="AH30" s="85">
        <f t="shared" si="10"/>
        <v>2577</v>
      </c>
      <c r="AI30" s="85">
        <f t="shared" si="10"/>
        <v>2371</v>
      </c>
      <c r="AJ30" s="85">
        <f t="shared" si="10"/>
        <v>1160</v>
      </c>
      <c r="AK30" s="85">
        <f t="shared" si="10"/>
        <v>344284</v>
      </c>
      <c r="AL30" s="85">
        <f t="shared" si="10"/>
        <v>24168</v>
      </c>
      <c r="AM30" s="85">
        <f t="shared" si="10"/>
        <v>84230</v>
      </c>
      <c r="AN30" s="85">
        <f t="shared" si="10"/>
        <v>7184</v>
      </c>
      <c r="AO30" s="85">
        <f t="shared" si="10"/>
        <v>16551</v>
      </c>
      <c r="AP30" s="85">
        <f t="shared" si="11"/>
        <v>17288</v>
      </c>
      <c r="AQ30" s="85">
        <f t="shared" si="11"/>
        <v>6729</v>
      </c>
      <c r="AR30" s="85">
        <f t="shared" si="11"/>
        <v>18632</v>
      </c>
      <c r="AS30" s="85">
        <f t="shared" si="11"/>
        <v>9535</v>
      </c>
      <c r="AT30" s="85">
        <f t="shared" si="11"/>
        <v>35570</v>
      </c>
      <c r="AU30" s="85">
        <f t="shared" si="11"/>
        <v>973</v>
      </c>
      <c r="AV30" s="85">
        <f t="shared" si="11"/>
        <v>16605</v>
      </c>
      <c r="AW30" s="85">
        <f t="shared" si="11"/>
        <v>5643</v>
      </c>
      <c r="AX30" s="85">
        <f t="shared" si="11"/>
        <v>9524</v>
      </c>
      <c r="AY30" s="85">
        <f t="shared" si="11"/>
        <v>0</v>
      </c>
      <c r="AZ30" s="85">
        <f t="shared" si="11"/>
        <v>355</v>
      </c>
      <c r="BA30" s="85">
        <f t="shared" si="11"/>
        <v>458</v>
      </c>
      <c r="BB30" s="85">
        <f t="shared" si="11"/>
        <v>137810</v>
      </c>
      <c r="BC30" s="85">
        <f t="shared" si="11"/>
        <v>2166551</v>
      </c>
      <c r="BD30" s="72"/>
      <c r="BE30" s="73" t="s">
        <v>424</v>
      </c>
      <c r="BF30" s="86">
        <v>758942</v>
      </c>
      <c r="BG30" s="86">
        <v>67</v>
      </c>
      <c r="BH30" s="86">
        <v>17694</v>
      </c>
      <c r="BI30" s="86">
        <v>1197</v>
      </c>
      <c r="BJ30" s="86">
        <v>2353</v>
      </c>
      <c r="BK30" s="86">
        <v>59460</v>
      </c>
      <c r="BL30" s="86">
        <v>240113</v>
      </c>
      <c r="BM30" s="86">
        <v>15269</v>
      </c>
      <c r="BN30" s="86">
        <v>523</v>
      </c>
      <c r="BO30" s="86">
        <v>14630</v>
      </c>
      <c r="BP30" s="86">
        <v>8038</v>
      </c>
      <c r="BQ30" s="86">
        <v>141092</v>
      </c>
      <c r="BR30" s="86">
        <v>96</v>
      </c>
      <c r="BS30" s="86">
        <v>3853</v>
      </c>
      <c r="BT30" s="86">
        <v>49586</v>
      </c>
      <c r="BU30" s="86">
        <v>94117</v>
      </c>
      <c r="BV30" s="86">
        <v>61862</v>
      </c>
      <c r="BW30" s="86">
        <v>21487</v>
      </c>
      <c r="BX30" s="86">
        <v>10544</v>
      </c>
      <c r="BY30" s="86">
        <v>17028</v>
      </c>
      <c r="BZ30" s="86">
        <v>225397</v>
      </c>
      <c r="CA30" s="86">
        <v>4046</v>
      </c>
      <c r="CB30" s="86">
        <v>22987</v>
      </c>
      <c r="CC30" s="86">
        <v>2478</v>
      </c>
      <c r="CD30" s="86">
        <v>793</v>
      </c>
      <c r="CE30" s="86">
        <v>25880</v>
      </c>
      <c r="CF30" s="86">
        <v>11216</v>
      </c>
      <c r="CG30" s="86">
        <v>257</v>
      </c>
      <c r="CH30" s="86">
        <v>772</v>
      </c>
      <c r="CI30" s="86">
        <v>32282</v>
      </c>
      <c r="CJ30" s="86">
        <v>874</v>
      </c>
      <c r="CK30" s="86">
        <v>5317</v>
      </c>
      <c r="CL30" s="86">
        <v>2577</v>
      </c>
      <c r="CM30" s="86">
        <v>2371</v>
      </c>
      <c r="CN30" s="86">
        <v>1160</v>
      </c>
      <c r="CO30" s="86">
        <v>338407</v>
      </c>
      <c r="CP30" s="86">
        <v>24168</v>
      </c>
      <c r="CQ30" s="86">
        <v>83898</v>
      </c>
      <c r="CR30" s="86">
        <v>7021</v>
      </c>
      <c r="CS30" s="86">
        <v>16551</v>
      </c>
      <c r="CT30" s="86">
        <v>17288</v>
      </c>
      <c r="CU30" s="86">
        <v>6729</v>
      </c>
      <c r="CV30" s="86">
        <v>18576</v>
      </c>
      <c r="CW30" s="86">
        <v>8938</v>
      </c>
      <c r="CX30" s="86">
        <v>34950</v>
      </c>
      <c r="CY30" s="86">
        <v>971</v>
      </c>
      <c r="CZ30" s="86">
        <v>16605</v>
      </c>
      <c r="DA30" s="86">
        <v>5643</v>
      </c>
      <c r="DB30" s="86">
        <v>9524</v>
      </c>
      <c r="DC30" s="86">
        <v>0</v>
      </c>
      <c r="DD30" s="86">
        <v>355</v>
      </c>
      <c r="DE30" s="86">
        <v>458</v>
      </c>
      <c r="DF30" s="86">
        <v>137810</v>
      </c>
      <c r="DG30" s="86">
        <v>1486901</v>
      </c>
      <c r="DH30" s="86"/>
      <c r="DI30" s="87" t="s">
        <v>424</v>
      </c>
      <c r="DJ30" s="88">
        <v>672003</v>
      </c>
      <c r="DK30" s="88">
        <v>0</v>
      </c>
      <c r="DL30" s="88">
        <v>6847</v>
      </c>
      <c r="DM30" s="88">
        <v>846</v>
      </c>
      <c r="DN30" s="88">
        <v>750</v>
      </c>
      <c r="DO30" s="88">
        <v>8395</v>
      </c>
      <c r="DP30" s="88">
        <v>119374</v>
      </c>
      <c r="DQ30" s="88">
        <v>15923</v>
      </c>
      <c r="DR30" s="88">
        <v>3875</v>
      </c>
      <c r="DS30" s="88">
        <v>18313</v>
      </c>
      <c r="DT30" s="88">
        <v>6278</v>
      </c>
      <c r="DU30" s="88">
        <v>64917</v>
      </c>
      <c r="DV30" s="88">
        <v>139</v>
      </c>
      <c r="DW30" s="88">
        <v>3924</v>
      </c>
      <c r="DX30" s="88">
        <v>30578</v>
      </c>
      <c r="DY30" s="88">
        <v>47331</v>
      </c>
      <c r="DZ30" s="88">
        <v>31451</v>
      </c>
      <c r="EA30" s="88">
        <v>301240</v>
      </c>
      <c r="EB30" s="88">
        <v>1449</v>
      </c>
      <c r="EC30" s="88">
        <v>10373</v>
      </c>
      <c r="ED30" s="88">
        <v>0</v>
      </c>
      <c r="EE30" s="88">
        <v>0</v>
      </c>
      <c r="EF30" s="88">
        <v>0</v>
      </c>
      <c r="EG30" s="88">
        <v>308</v>
      </c>
      <c r="EH30" s="88">
        <v>2174</v>
      </c>
      <c r="EI30" s="88">
        <v>2545</v>
      </c>
      <c r="EJ30" s="88">
        <v>263</v>
      </c>
      <c r="EK30" s="88">
        <v>587</v>
      </c>
      <c r="EL30" s="88">
        <v>0</v>
      </c>
      <c r="EM30" s="88">
        <v>0</v>
      </c>
      <c r="EN30" s="88">
        <v>0</v>
      </c>
      <c r="EO30" s="88">
        <v>0</v>
      </c>
      <c r="EP30" s="88">
        <v>0</v>
      </c>
      <c r="EQ30" s="88">
        <v>0</v>
      </c>
      <c r="ER30" s="88">
        <v>0</v>
      </c>
      <c r="ES30" s="88">
        <v>5877</v>
      </c>
      <c r="ET30" s="88">
        <v>0</v>
      </c>
      <c r="EU30" s="88">
        <v>332</v>
      </c>
      <c r="EV30" s="88">
        <v>163</v>
      </c>
      <c r="EW30" s="88">
        <v>0</v>
      </c>
      <c r="EX30" s="88">
        <v>0</v>
      </c>
      <c r="EY30" s="88">
        <v>0</v>
      </c>
      <c r="EZ30" s="88">
        <v>56</v>
      </c>
      <c r="FA30" s="88">
        <v>597</v>
      </c>
      <c r="FB30" s="88">
        <v>620</v>
      </c>
      <c r="FC30" s="88">
        <v>2</v>
      </c>
      <c r="FD30" s="88">
        <v>0</v>
      </c>
      <c r="FE30" s="88">
        <v>0</v>
      </c>
      <c r="FF30" s="88">
        <v>0</v>
      </c>
      <c r="FG30" s="88">
        <v>0</v>
      </c>
      <c r="FH30" s="88">
        <v>0</v>
      </c>
      <c r="FI30" s="88">
        <v>0</v>
      </c>
      <c r="FJ30" s="88">
        <v>0</v>
      </c>
      <c r="FK30" s="88">
        <v>679650</v>
      </c>
    </row>
    <row r="31" spans="1:167" x14ac:dyDescent="0.35">
      <c r="A31" s="73" t="s">
        <v>425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72"/>
      <c r="BE31" s="73" t="s">
        <v>425</v>
      </c>
      <c r="BF31" s="86" t="s">
        <v>402</v>
      </c>
      <c r="BG31" s="86" t="s">
        <v>402</v>
      </c>
      <c r="BH31" s="86" t="s">
        <v>402</v>
      </c>
      <c r="BI31" s="86" t="s">
        <v>402</v>
      </c>
      <c r="BJ31" s="86" t="s">
        <v>402</v>
      </c>
      <c r="BK31" s="86" t="s">
        <v>402</v>
      </c>
      <c r="BL31" s="86" t="s">
        <v>402</v>
      </c>
      <c r="BM31" s="86" t="s">
        <v>402</v>
      </c>
      <c r="BN31" s="86" t="s">
        <v>402</v>
      </c>
      <c r="BO31" s="86" t="s">
        <v>402</v>
      </c>
      <c r="BP31" s="86" t="s">
        <v>402</v>
      </c>
      <c r="BQ31" s="86" t="s">
        <v>402</v>
      </c>
      <c r="BR31" s="86" t="s">
        <v>402</v>
      </c>
      <c r="BS31" s="86" t="s">
        <v>402</v>
      </c>
      <c r="BT31" s="86" t="s">
        <v>402</v>
      </c>
      <c r="BU31" s="86" t="s">
        <v>402</v>
      </c>
      <c r="BV31" s="86" t="s">
        <v>402</v>
      </c>
      <c r="BW31" s="86" t="s">
        <v>402</v>
      </c>
      <c r="BX31" s="86" t="s">
        <v>402</v>
      </c>
      <c r="BY31" s="86" t="s">
        <v>402</v>
      </c>
      <c r="BZ31" s="86" t="s">
        <v>402</v>
      </c>
      <c r="CA31" s="86" t="s">
        <v>402</v>
      </c>
      <c r="CB31" s="86" t="s">
        <v>402</v>
      </c>
      <c r="CC31" s="86" t="s">
        <v>402</v>
      </c>
      <c r="CD31" s="86" t="s">
        <v>402</v>
      </c>
      <c r="CE31" s="86" t="s">
        <v>402</v>
      </c>
      <c r="CF31" s="86" t="s">
        <v>402</v>
      </c>
      <c r="CG31" s="86" t="s">
        <v>402</v>
      </c>
      <c r="CH31" s="86" t="s">
        <v>402</v>
      </c>
      <c r="CI31" s="86" t="s">
        <v>402</v>
      </c>
      <c r="CJ31" s="86" t="s">
        <v>402</v>
      </c>
      <c r="CK31" s="86" t="s">
        <v>402</v>
      </c>
      <c r="CL31" s="86" t="s">
        <v>402</v>
      </c>
      <c r="CM31" s="86" t="s">
        <v>402</v>
      </c>
      <c r="CN31" s="86" t="s">
        <v>402</v>
      </c>
      <c r="CO31" s="86" t="s">
        <v>402</v>
      </c>
      <c r="CP31" s="86" t="s">
        <v>402</v>
      </c>
      <c r="CQ31" s="86" t="s">
        <v>402</v>
      </c>
      <c r="CR31" s="86" t="s">
        <v>402</v>
      </c>
      <c r="CS31" s="86" t="s">
        <v>402</v>
      </c>
      <c r="CT31" s="86" t="s">
        <v>402</v>
      </c>
      <c r="CU31" s="86" t="s">
        <v>402</v>
      </c>
      <c r="CV31" s="86" t="s">
        <v>402</v>
      </c>
      <c r="CW31" s="86" t="s">
        <v>402</v>
      </c>
      <c r="CX31" s="86" t="s">
        <v>402</v>
      </c>
      <c r="CY31" s="86" t="s">
        <v>402</v>
      </c>
      <c r="CZ31" s="86" t="s">
        <v>402</v>
      </c>
      <c r="DA31" s="86" t="s">
        <v>402</v>
      </c>
      <c r="DB31" s="86" t="s">
        <v>402</v>
      </c>
      <c r="DC31" s="86" t="s">
        <v>402</v>
      </c>
      <c r="DD31" s="86" t="s">
        <v>402</v>
      </c>
      <c r="DE31" s="86" t="s">
        <v>402</v>
      </c>
      <c r="DF31" s="86" t="s">
        <v>402</v>
      </c>
      <c r="DG31" s="86" t="s">
        <v>402</v>
      </c>
      <c r="DH31" s="89"/>
      <c r="DI31" s="87" t="s">
        <v>425</v>
      </c>
      <c r="DJ31" s="88" t="s">
        <v>402</v>
      </c>
      <c r="DK31" s="88" t="s">
        <v>402</v>
      </c>
      <c r="DL31" s="88" t="s">
        <v>402</v>
      </c>
      <c r="DM31" s="88" t="s">
        <v>402</v>
      </c>
      <c r="DN31" s="88" t="s">
        <v>402</v>
      </c>
      <c r="DO31" s="88" t="s">
        <v>402</v>
      </c>
      <c r="DP31" s="88" t="s">
        <v>402</v>
      </c>
      <c r="DQ31" s="88" t="s">
        <v>402</v>
      </c>
      <c r="DR31" s="88" t="s">
        <v>402</v>
      </c>
      <c r="DS31" s="88" t="s">
        <v>402</v>
      </c>
      <c r="DT31" s="88" t="s">
        <v>402</v>
      </c>
      <c r="DU31" s="88" t="s">
        <v>402</v>
      </c>
      <c r="DV31" s="88" t="s">
        <v>402</v>
      </c>
      <c r="DW31" s="88" t="s">
        <v>402</v>
      </c>
      <c r="DX31" s="88" t="s">
        <v>402</v>
      </c>
      <c r="DY31" s="88" t="s">
        <v>402</v>
      </c>
      <c r="DZ31" s="88" t="s">
        <v>402</v>
      </c>
      <c r="EA31" s="88" t="s">
        <v>402</v>
      </c>
      <c r="EB31" s="88" t="s">
        <v>402</v>
      </c>
      <c r="EC31" s="88" t="s">
        <v>402</v>
      </c>
      <c r="ED31" s="88" t="s">
        <v>402</v>
      </c>
      <c r="EE31" s="88" t="s">
        <v>402</v>
      </c>
      <c r="EF31" s="88" t="s">
        <v>402</v>
      </c>
      <c r="EG31" s="88" t="s">
        <v>402</v>
      </c>
      <c r="EH31" s="88" t="s">
        <v>402</v>
      </c>
      <c r="EI31" s="88" t="s">
        <v>402</v>
      </c>
      <c r="EJ31" s="88" t="s">
        <v>402</v>
      </c>
      <c r="EK31" s="88" t="s">
        <v>402</v>
      </c>
      <c r="EL31" s="88" t="s">
        <v>402</v>
      </c>
      <c r="EM31" s="88" t="s">
        <v>402</v>
      </c>
      <c r="EN31" s="88" t="s">
        <v>402</v>
      </c>
      <c r="EO31" s="88" t="s">
        <v>402</v>
      </c>
      <c r="EP31" s="88" t="s">
        <v>402</v>
      </c>
      <c r="EQ31" s="88" t="s">
        <v>402</v>
      </c>
      <c r="ER31" s="88" t="s">
        <v>402</v>
      </c>
      <c r="ES31" s="88" t="s">
        <v>402</v>
      </c>
      <c r="ET31" s="88" t="s">
        <v>402</v>
      </c>
      <c r="EU31" s="88" t="s">
        <v>402</v>
      </c>
      <c r="EV31" s="88" t="s">
        <v>402</v>
      </c>
      <c r="EW31" s="88" t="s">
        <v>402</v>
      </c>
      <c r="EX31" s="88" t="s">
        <v>402</v>
      </c>
      <c r="EY31" s="88" t="s">
        <v>402</v>
      </c>
      <c r="EZ31" s="88" t="s">
        <v>402</v>
      </c>
      <c r="FA31" s="88" t="s">
        <v>402</v>
      </c>
      <c r="FB31" s="88" t="s">
        <v>402</v>
      </c>
      <c r="FC31" s="88" t="s">
        <v>402</v>
      </c>
      <c r="FD31" s="88" t="s">
        <v>402</v>
      </c>
      <c r="FE31" s="88" t="s">
        <v>402</v>
      </c>
      <c r="FF31" s="88" t="s">
        <v>402</v>
      </c>
      <c r="FG31" s="88" t="s">
        <v>402</v>
      </c>
      <c r="FH31" s="88" t="s">
        <v>402</v>
      </c>
      <c r="FI31" s="88" t="s">
        <v>402</v>
      </c>
      <c r="FJ31" s="88" t="s">
        <v>402</v>
      </c>
      <c r="FK31" s="88" t="s">
        <v>402</v>
      </c>
    </row>
    <row r="32" spans="1:167" x14ac:dyDescent="0.35">
      <c r="A32" s="73" t="s">
        <v>426</v>
      </c>
      <c r="B32" s="85">
        <f t="shared" ref="B32:Q45" si="12">BF32+DJ32</f>
        <v>25963</v>
      </c>
      <c r="C32" s="85">
        <f t="shared" si="12"/>
        <v>1629</v>
      </c>
      <c r="D32" s="85">
        <f t="shared" si="12"/>
        <v>67</v>
      </c>
      <c r="E32" s="85">
        <f t="shared" si="12"/>
        <v>142</v>
      </c>
      <c r="F32" s="85">
        <f t="shared" si="12"/>
        <v>168</v>
      </c>
      <c r="G32" s="85">
        <f t="shared" si="12"/>
        <v>1545</v>
      </c>
      <c r="H32" s="85">
        <f t="shared" si="12"/>
        <v>1710</v>
      </c>
      <c r="I32" s="85">
        <f t="shared" si="12"/>
        <v>604</v>
      </c>
      <c r="J32" s="85">
        <f t="shared" si="12"/>
        <v>33</v>
      </c>
      <c r="K32" s="85">
        <f t="shared" si="12"/>
        <v>405</v>
      </c>
      <c r="L32" s="85">
        <f t="shared" si="12"/>
        <v>1756</v>
      </c>
      <c r="M32" s="85">
        <f t="shared" si="12"/>
        <v>1033</v>
      </c>
      <c r="N32" s="85">
        <f t="shared" si="12"/>
        <v>15187</v>
      </c>
      <c r="O32" s="85">
        <f t="shared" si="12"/>
        <v>136</v>
      </c>
      <c r="P32" s="85">
        <f t="shared" si="12"/>
        <v>786</v>
      </c>
      <c r="Q32" s="85">
        <f t="shared" si="12"/>
        <v>174</v>
      </c>
      <c r="R32" s="85">
        <f t="shared" ref="R32:AG45" si="13">BV32+DZ32</f>
        <v>151</v>
      </c>
      <c r="S32" s="85">
        <f t="shared" si="13"/>
        <v>219</v>
      </c>
      <c r="T32" s="85">
        <f t="shared" si="13"/>
        <v>31</v>
      </c>
      <c r="U32" s="85">
        <f t="shared" si="13"/>
        <v>1816</v>
      </c>
      <c r="V32" s="85">
        <f t="shared" si="13"/>
        <v>4081</v>
      </c>
      <c r="W32" s="85">
        <f t="shared" si="13"/>
        <v>117</v>
      </c>
      <c r="X32" s="85">
        <f t="shared" si="13"/>
        <v>2514</v>
      </c>
      <c r="Y32" s="85">
        <f t="shared" si="13"/>
        <v>100</v>
      </c>
      <c r="Z32" s="85">
        <f t="shared" si="13"/>
        <v>284</v>
      </c>
      <c r="AA32" s="85">
        <f t="shared" si="13"/>
        <v>185</v>
      </c>
      <c r="AB32" s="85">
        <f t="shared" si="13"/>
        <v>38</v>
      </c>
      <c r="AC32" s="85">
        <f t="shared" si="13"/>
        <v>0</v>
      </c>
      <c r="AD32" s="85">
        <f t="shared" si="13"/>
        <v>1653</v>
      </c>
      <c r="AE32" s="85">
        <f t="shared" si="13"/>
        <v>1439</v>
      </c>
      <c r="AF32" s="85">
        <f t="shared" si="13"/>
        <v>2903</v>
      </c>
      <c r="AG32" s="85">
        <f t="shared" si="13"/>
        <v>1280</v>
      </c>
      <c r="AH32" s="85">
        <f t="shared" ref="AH32:AW45" si="14">CL32+EP32</f>
        <v>28</v>
      </c>
      <c r="AI32" s="85">
        <f t="shared" si="14"/>
        <v>32</v>
      </c>
      <c r="AJ32" s="85">
        <f t="shared" si="14"/>
        <v>566</v>
      </c>
      <c r="AK32" s="85">
        <f t="shared" si="14"/>
        <v>15220</v>
      </c>
      <c r="AL32" s="85">
        <f t="shared" si="14"/>
        <v>543</v>
      </c>
      <c r="AM32" s="85">
        <f t="shared" si="14"/>
        <v>138</v>
      </c>
      <c r="AN32" s="85">
        <f t="shared" si="14"/>
        <v>301</v>
      </c>
      <c r="AO32" s="85">
        <f t="shared" si="14"/>
        <v>406</v>
      </c>
      <c r="AP32" s="85">
        <f t="shared" si="14"/>
        <v>2188</v>
      </c>
      <c r="AQ32" s="85">
        <f t="shared" si="14"/>
        <v>36</v>
      </c>
      <c r="AR32" s="85">
        <f t="shared" si="14"/>
        <v>0</v>
      </c>
      <c r="AS32" s="85">
        <f t="shared" si="14"/>
        <v>2276</v>
      </c>
      <c r="AT32" s="85">
        <f t="shared" si="14"/>
        <v>6957</v>
      </c>
      <c r="AU32" s="85">
        <f t="shared" si="14"/>
        <v>9908</v>
      </c>
      <c r="AV32" s="85">
        <f t="shared" si="14"/>
        <v>138</v>
      </c>
      <c r="AW32" s="85">
        <f t="shared" si="14"/>
        <v>69</v>
      </c>
      <c r="AX32" s="85">
        <f t="shared" ref="AX32:BC45" si="15">DB32+FF32</f>
        <v>28</v>
      </c>
      <c r="AY32" s="85">
        <f t="shared" si="15"/>
        <v>0</v>
      </c>
      <c r="AZ32" s="85">
        <f t="shared" si="15"/>
        <v>1</v>
      </c>
      <c r="BA32" s="85">
        <f t="shared" si="15"/>
        <v>127</v>
      </c>
      <c r="BB32" s="85">
        <f t="shared" si="15"/>
        <v>1516</v>
      </c>
      <c r="BC32" s="85">
        <f t="shared" si="15"/>
        <v>67444</v>
      </c>
      <c r="BD32" s="72"/>
      <c r="BE32" s="73" t="s">
        <v>426</v>
      </c>
      <c r="BF32" s="86">
        <v>23891</v>
      </c>
      <c r="BG32" s="86">
        <v>1623</v>
      </c>
      <c r="BH32" s="86">
        <v>59</v>
      </c>
      <c r="BI32" s="86">
        <v>121</v>
      </c>
      <c r="BJ32" s="86">
        <v>166</v>
      </c>
      <c r="BK32" s="86">
        <v>1498</v>
      </c>
      <c r="BL32" s="86">
        <v>1505</v>
      </c>
      <c r="BM32" s="86">
        <v>534</v>
      </c>
      <c r="BN32" s="86">
        <v>22</v>
      </c>
      <c r="BO32" s="86">
        <v>317</v>
      </c>
      <c r="BP32" s="86">
        <v>1461</v>
      </c>
      <c r="BQ32" s="86">
        <v>946</v>
      </c>
      <c r="BR32" s="86">
        <v>14364</v>
      </c>
      <c r="BS32" s="86">
        <v>101</v>
      </c>
      <c r="BT32" s="86">
        <v>693</v>
      </c>
      <c r="BU32" s="86">
        <v>173</v>
      </c>
      <c r="BV32" s="86">
        <v>146</v>
      </c>
      <c r="BW32" s="86">
        <v>69</v>
      </c>
      <c r="BX32" s="86">
        <v>19</v>
      </c>
      <c r="BY32" s="86">
        <v>1697</v>
      </c>
      <c r="BZ32" s="86">
        <v>4081</v>
      </c>
      <c r="CA32" s="86">
        <v>117</v>
      </c>
      <c r="CB32" s="86">
        <v>2514</v>
      </c>
      <c r="CC32" s="86">
        <v>100</v>
      </c>
      <c r="CD32" s="86">
        <v>122</v>
      </c>
      <c r="CE32" s="86">
        <v>185</v>
      </c>
      <c r="CF32" s="86">
        <v>38</v>
      </c>
      <c r="CG32" s="86">
        <v>0</v>
      </c>
      <c r="CH32" s="86">
        <v>1653</v>
      </c>
      <c r="CI32" s="86">
        <v>1439</v>
      </c>
      <c r="CJ32" s="86">
        <v>2532</v>
      </c>
      <c r="CK32" s="86">
        <v>1280</v>
      </c>
      <c r="CL32" s="86">
        <v>28</v>
      </c>
      <c r="CM32" s="86">
        <v>32</v>
      </c>
      <c r="CN32" s="86">
        <v>566</v>
      </c>
      <c r="CO32" s="86">
        <v>14687</v>
      </c>
      <c r="CP32" s="86">
        <v>543</v>
      </c>
      <c r="CQ32" s="86">
        <v>138</v>
      </c>
      <c r="CR32" s="86">
        <v>301</v>
      </c>
      <c r="CS32" s="86">
        <v>406</v>
      </c>
      <c r="CT32" s="86">
        <v>2188</v>
      </c>
      <c r="CU32" s="86">
        <v>36</v>
      </c>
      <c r="CV32" s="86">
        <v>0</v>
      </c>
      <c r="CW32" s="86">
        <v>2270</v>
      </c>
      <c r="CX32" s="86">
        <v>6130</v>
      </c>
      <c r="CY32" s="86">
        <v>9798</v>
      </c>
      <c r="CZ32" s="86">
        <v>138</v>
      </c>
      <c r="DA32" s="86">
        <v>14</v>
      </c>
      <c r="DB32" s="86">
        <v>28</v>
      </c>
      <c r="DC32" s="86">
        <v>0</v>
      </c>
      <c r="DD32" s="86">
        <v>1</v>
      </c>
      <c r="DE32" s="86">
        <v>127</v>
      </c>
      <c r="DF32" s="86">
        <v>1516</v>
      </c>
      <c r="DG32" s="86">
        <v>63835</v>
      </c>
      <c r="DH32" s="86"/>
      <c r="DI32" s="87" t="s">
        <v>426</v>
      </c>
      <c r="DJ32" s="88">
        <v>2072</v>
      </c>
      <c r="DK32" s="88">
        <v>6</v>
      </c>
      <c r="DL32" s="88">
        <v>8</v>
      </c>
      <c r="DM32" s="88">
        <v>21</v>
      </c>
      <c r="DN32" s="88">
        <v>2</v>
      </c>
      <c r="DO32" s="88">
        <v>47</v>
      </c>
      <c r="DP32" s="88">
        <v>205</v>
      </c>
      <c r="DQ32" s="88">
        <v>70</v>
      </c>
      <c r="DR32" s="88">
        <v>11</v>
      </c>
      <c r="DS32" s="88">
        <v>88</v>
      </c>
      <c r="DT32" s="88">
        <v>295</v>
      </c>
      <c r="DU32" s="88">
        <v>87</v>
      </c>
      <c r="DV32" s="88">
        <v>823</v>
      </c>
      <c r="DW32" s="88">
        <v>35</v>
      </c>
      <c r="DX32" s="88">
        <v>93</v>
      </c>
      <c r="DY32" s="88">
        <v>1</v>
      </c>
      <c r="DZ32" s="88">
        <v>5</v>
      </c>
      <c r="EA32" s="88">
        <v>150</v>
      </c>
      <c r="EB32" s="88">
        <v>12</v>
      </c>
      <c r="EC32" s="88">
        <v>119</v>
      </c>
      <c r="ED32" s="88">
        <v>0</v>
      </c>
      <c r="EE32" s="88">
        <v>0</v>
      </c>
      <c r="EF32" s="88">
        <v>0</v>
      </c>
      <c r="EG32" s="88">
        <v>0</v>
      </c>
      <c r="EH32" s="88">
        <v>162</v>
      </c>
      <c r="EI32" s="88">
        <v>0</v>
      </c>
      <c r="EJ32" s="88">
        <v>0</v>
      </c>
      <c r="EK32" s="88">
        <v>0</v>
      </c>
      <c r="EL32" s="88">
        <v>0</v>
      </c>
      <c r="EM32" s="88">
        <v>0</v>
      </c>
      <c r="EN32" s="88">
        <v>371</v>
      </c>
      <c r="EO32" s="88">
        <v>0</v>
      </c>
      <c r="EP32" s="88">
        <v>0</v>
      </c>
      <c r="EQ32" s="88">
        <v>0</v>
      </c>
      <c r="ER32" s="88">
        <v>0</v>
      </c>
      <c r="ES32" s="88">
        <v>533</v>
      </c>
      <c r="ET32" s="88">
        <v>0</v>
      </c>
      <c r="EU32" s="88">
        <v>0</v>
      </c>
      <c r="EV32" s="88">
        <v>0</v>
      </c>
      <c r="EW32" s="88">
        <v>0</v>
      </c>
      <c r="EX32" s="88">
        <v>0</v>
      </c>
      <c r="EY32" s="88">
        <v>0</v>
      </c>
      <c r="EZ32" s="88">
        <v>0</v>
      </c>
      <c r="FA32" s="88">
        <v>6</v>
      </c>
      <c r="FB32" s="88">
        <v>827</v>
      </c>
      <c r="FC32" s="88">
        <v>110</v>
      </c>
      <c r="FD32" s="88">
        <v>0</v>
      </c>
      <c r="FE32" s="88">
        <v>55</v>
      </c>
      <c r="FF32" s="88">
        <v>0</v>
      </c>
      <c r="FG32" s="88">
        <v>0</v>
      </c>
      <c r="FH32" s="88">
        <v>0</v>
      </c>
      <c r="FI32" s="88">
        <v>0</v>
      </c>
      <c r="FJ32" s="88">
        <v>0</v>
      </c>
      <c r="FK32" s="88">
        <v>3609</v>
      </c>
    </row>
    <row r="33" spans="1:210" x14ac:dyDescent="0.35">
      <c r="A33" s="73" t="s">
        <v>427</v>
      </c>
      <c r="B33" s="85">
        <f t="shared" si="12"/>
        <v>301040</v>
      </c>
      <c r="C33" s="85">
        <f t="shared" si="12"/>
        <v>11670</v>
      </c>
      <c r="D33" s="85">
        <f t="shared" si="12"/>
        <v>1437</v>
      </c>
      <c r="E33" s="85">
        <f t="shared" si="12"/>
        <v>351</v>
      </c>
      <c r="F33" s="85">
        <f t="shared" si="12"/>
        <v>4450</v>
      </c>
      <c r="G33" s="85">
        <f t="shared" si="12"/>
        <v>1135</v>
      </c>
      <c r="H33" s="85">
        <f t="shared" si="12"/>
        <v>6351</v>
      </c>
      <c r="I33" s="85">
        <f t="shared" si="12"/>
        <v>4824</v>
      </c>
      <c r="J33" s="85">
        <f t="shared" si="12"/>
        <v>1027</v>
      </c>
      <c r="K33" s="85">
        <f t="shared" si="12"/>
        <v>299</v>
      </c>
      <c r="L33" s="85">
        <f t="shared" si="12"/>
        <v>830</v>
      </c>
      <c r="M33" s="85">
        <f t="shared" si="12"/>
        <v>10036</v>
      </c>
      <c r="N33" s="85">
        <f t="shared" si="12"/>
        <v>18783</v>
      </c>
      <c r="O33" s="85">
        <f t="shared" si="12"/>
        <v>633</v>
      </c>
      <c r="P33" s="85">
        <f t="shared" si="12"/>
        <v>16477</v>
      </c>
      <c r="Q33" s="85">
        <f t="shared" si="12"/>
        <v>1658</v>
      </c>
      <c r="R33" s="85">
        <f t="shared" si="13"/>
        <v>1694</v>
      </c>
      <c r="S33" s="85">
        <f t="shared" si="13"/>
        <v>202615</v>
      </c>
      <c r="T33" s="85">
        <f t="shared" si="13"/>
        <v>1034</v>
      </c>
      <c r="U33" s="85">
        <f t="shared" si="13"/>
        <v>27406</v>
      </c>
      <c r="V33" s="85">
        <f t="shared" si="13"/>
        <v>20911</v>
      </c>
      <c r="W33" s="85">
        <f t="shared" si="13"/>
        <v>1739</v>
      </c>
      <c r="X33" s="85">
        <f t="shared" si="13"/>
        <v>94894</v>
      </c>
      <c r="Y33" s="85">
        <f t="shared" si="13"/>
        <v>11224</v>
      </c>
      <c r="Z33" s="85">
        <f t="shared" si="13"/>
        <v>40485</v>
      </c>
      <c r="AA33" s="85">
        <f t="shared" si="13"/>
        <v>9012</v>
      </c>
      <c r="AB33" s="85">
        <f t="shared" si="13"/>
        <v>3449</v>
      </c>
      <c r="AC33" s="85">
        <f t="shared" si="13"/>
        <v>4197</v>
      </c>
      <c r="AD33" s="85">
        <f t="shared" si="13"/>
        <v>6929</v>
      </c>
      <c r="AE33" s="85">
        <f t="shared" si="13"/>
        <v>2785</v>
      </c>
      <c r="AF33" s="85">
        <f t="shared" si="13"/>
        <v>25674</v>
      </c>
      <c r="AG33" s="85">
        <f t="shared" si="13"/>
        <v>2681</v>
      </c>
      <c r="AH33" s="85">
        <f t="shared" si="14"/>
        <v>2988</v>
      </c>
      <c r="AI33" s="85">
        <f t="shared" si="14"/>
        <v>1422</v>
      </c>
      <c r="AJ33" s="85">
        <f t="shared" si="14"/>
        <v>3361</v>
      </c>
      <c r="AK33" s="85">
        <f t="shared" si="14"/>
        <v>231751</v>
      </c>
      <c r="AL33" s="85">
        <f t="shared" si="14"/>
        <v>1881</v>
      </c>
      <c r="AM33" s="85">
        <f t="shared" si="14"/>
        <v>8</v>
      </c>
      <c r="AN33" s="85">
        <f t="shared" si="14"/>
        <v>3439</v>
      </c>
      <c r="AO33" s="85">
        <f t="shared" si="14"/>
        <v>1178</v>
      </c>
      <c r="AP33" s="85">
        <f t="shared" si="14"/>
        <v>506</v>
      </c>
      <c r="AQ33" s="85">
        <f t="shared" si="14"/>
        <v>3319</v>
      </c>
      <c r="AR33" s="85">
        <f t="shared" si="14"/>
        <v>24</v>
      </c>
      <c r="AS33" s="85">
        <f t="shared" si="14"/>
        <v>2831</v>
      </c>
      <c r="AT33" s="85">
        <f t="shared" si="14"/>
        <v>37377</v>
      </c>
      <c r="AU33" s="85">
        <f t="shared" si="14"/>
        <v>18579</v>
      </c>
      <c r="AV33" s="85">
        <f t="shared" si="14"/>
        <v>223</v>
      </c>
      <c r="AW33" s="85">
        <f t="shared" si="14"/>
        <v>881</v>
      </c>
      <c r="AX33" s="85">
        <f t="shared" si="15"/>
        <v>113912</v>
      </c>
      <c r="AY33" s="85">
        <f t="shared" si="15"/>
        <v>0</v>
      </c>
      <c r="AZ33" s="85">
        <f t="shared" si="15"/>
        <v>11</v>
      </c>
      <c r="BA33" s="85">
        <f t="shared" si="15"/>
        <v>726</v>
      </c>
      <c r="BB33" s="85">
        <f t="shared" si="15"/>
        <v>1393</v>
      </c>
      <c r="BC33" s="85">
        <f t="shared" si="15"/>
        <v>730749</v>
      </c>
      <c r="BD33" s="72"/>
      <c r="BE33" s="73" t="s">
        <v>427</v>
      </c>
      <c r="BF33" s="86">
        <v>64391</v>
      </c>
      <c r="BG33" s="86">
        <v>3006</v>
      </c>
      <c r="BH33" s="86">
        <v>672</v>
      </c>
      <c r="BI33" s="86">
        <v>301</v>
      </c>
      <c r="BJ33" s="86">
        <v>2286</v>
      </c>
      <c r="BK33" s="86">
        <v>388</v>
      </c>
      <c r="BL33" s="86">
        <v>6046</v>
      </c>
      <c r="BM33" s="86">
        <v>2633</v>
      </c>
      <c r="BN33" s="86">
        <v>46</v>
      </c>
      <c r="BO33" s="86">
        <v>124</v>
      </c>
      <c r="BP33" s="86">
        <v>320</v>
      </c>
      <c r="BQ33" s="86">
        <v>7502</v>
      </c>
      <c r="BR33" s="86">
        <v>15251</v>
      </c>
      <c r="BS33" s="86">
        <v>583</v>
      </c>
      <c r="BT33" s="86">
        <v>3880</v>
      </c>
      <c r="BU33" s="86">
        <v>139</v>
      </c>
      <c r="BV33" s="86">
        <v>195</v>
      </c>
      <c r="BW33" s="86">
        <v>709</v>
      </c>
      <c r="BX33" s="86">
        <v>649</v>
      </c>
      <c r="BY33" s="86">
        <v>22667</v>
      </c>
      <c r="BZ33" s="86">
        <v>20911</v>
      </c>
      <c r="CA33" s="86">
        <v>1739</v>
      </c>
      <c r="CB33" s="86">
        <v>94806</v>
      </c>
      <c r="CC33" s="86">
        <v>10555</v>
      </c>
      <c r="CD33" s="86">
        <v>10370</v>
      </c>
      <c r="CE33" s="86">
        <v>6834</v>
      </c>
      <c r="CF33" s="86">
        <v>2100</v>
      </c>
      <c r="CG33" s="86">
        <v>698</v>
      </c>
      <c r="CH33" s="86">
        <v>6929</v>
      </c>
      <c r="CI33" s="86">
        <v>2366</v>
      </c>
      <c r="CJ33" s="86">
        <v>25013</v>
      </c>
      <c r="CK33" s="86">
        <v>2681</v>
      </c>
      <c r="CL33" s="86">
        <v>1571</v>
      </c>
      <c r="CM33" s="86">
        <v>1422</v>
      </c>
      <c r="CN33" s="86">
        <v>2925</v>
      </c>
      <c r="CO33" s="86">
        <v>190920</v>
      </c>
      <c r="CP33" s="86">
        <v>790</v>
      </c>
      <c r="CQ33" s="86">
        <v>8</v>
      </c>
      <c r="CR33" s="86">
        <v>3439</v>
      </c>
      <c r="CS33" s="86">
        <v>1178</v>
      </c>
      <c r="CT33" s="86">
        <v>506</v>
      </c>
      <c r="CU33" s="86">
        <v>3077</v>
      </c>
      <c r="CV33" s="86">
        <v>24</v>
      </c>
      <c r="CW33" s="86">
        <v>862</v>
      </c>
      <c r="CX33" s="86">
        <v>8918</v>
      </c>
      <c r="CY33" s="86">
        <v>17094</v>
      </c>
      <c r="CZ33" s="86">
        <v>175</v>
      </c>
      <c r="DA33" s="86">
        <v>0</v>
      </c>
      <c r="DB33" s="86">
        <v>47877</v>
      </c>
      <c r="DC33" s="86">
        <v>0</v>
      </c>
      <c r="DD33" s="86">
        <v>11</v>
      </c>
      <c r="DE33" s="86">
        <v>366</v>
      </c>
      <c r="DF33" s="86">
        <v>701</v>
      </c>
      <c r="DG33" s="86">
        <v>343343</v>
      </c>
      <c r="DH33" s="86"/>
      <c r="DI33" s="87" t="s">
        <v>427</v>
      </c>
      <c r="DJ33" s="88">
        <v>236649</v>
      </c>
      <c r="DK33" s="88">
        <v>8664</v>
      </c>
      <c r="DL33" s="88">
        <v>765</v>
      </c>
      <c r="DM33" s="88">
        <v>50</v>
      </c>
      <c r="DN33" s="88">
        <v>2164</v>
      </c>
      <c r="DO33" s="88">
        <v>747</v>
      </c>
      <c r="DP33" s="88">
        <v>305</v>
      </c>
      <c r="DQ33" s="88">
        <v>2191</v>
      </c>
      <c r="DR33" s="88">
        <v>981</v>
      </c>
      <c r="DS33" s="88">
        <v>175</v>
      </c>
      <c r="DT33" s="88">
        <v>510</v>
      </c>
      <c r="DU33" s="88">
        <v>2534</v>
      </c>
      <c r="DV33" s="88">
        <v>3532</v>
      </c>
      <c r="DW33" s="88">
        <v>50</v>
      </c>
      <c r="DX33" s="88">
        <v>12597</v>
      </c>
      <c r="DY33" s="88">
        <v>1519</v>
      </c>
      <c r="DZ33" s="88">
        <v>1499</v>
      </c>
      <c r="EA33" s="88">
        <v>201906</v>
      </c>
      <c r="EB33" s="88">
        <v>385</v>
      </c>
      <c r="EC33" s="88">
        <v>4739</v>
      </c>
      <c r="ED33" s="88">
        <v>0</v>
      </c>
      <c r="EE33" s="88">
        <v>0</v>
      </c>
      <c r="EF33" s="88">
        <v>88</v>
      </c>
      <c r="EG33" s="88">
        <v>669</v>
      </c>
      <c r="EH33" s="88">
        <v>30115</v>
      </c>
      <c r="EI33" s="88">
        <v>2178</v>
      </c>
      <c r="EJ33" s="88">
        <v>1349</v>
      </c>
      <c r="EK33" s="88">
        <v>3499</v>
      </c>
      <c r="EL33" s="88">
        <v>0</v>
      </c>
      <c r="EM33" s="88">
        <v>419</v>
      </c>
      <c r="EN33" s="88">
        <v>661</v>
      </c>
      <c r="EO33" s="88">
        <v>0</v>
      </c>
      <c r="EP33" s="88">
        <v>1417</v>
      </c>
      <c r="EQ33" s="88">
        <v>0</v>
      </c>
      <c r="ER33" s="88">
        <v>436</v>
      </c>
      <c r="ES33" s="88">
        <v>40831</v>
      </c>
      <c r="ET33" s="88">
        <v>1091</v>
      </c>
      <c r="EU33" s="88">
        <v>0</v>
      </c>
      <c r="EV33" s="88">
        <v>0</v>
      </c>
      <c r="EW33" s="88">
        <v>0</v>
      </c>
      <c r="EX33" s="88">
        <v>0</v>
      </c>
      <c r="EY33" s="88">
        <v>242</v>
      </c>
      <c r="EZ33" s="88">
        <v>0</v>
      </c>
      <c r="FA33" s="88">
        <v>1969</v>
      </c>
      <c r="FB33" s="88">
        <v>28459</v>
      </c>
      <c r="FC33" s="88">
        <v>1485</v>
      </c>
      <c r="FD33" s="88">
        <v>48</v>
      </c>
      <c r="FE33" s="88">
        <v>881</v>
      </c>
      <c r="FF33" s="88">
        <v>66035</v>
      </c>
      <c r="FG33" s="88">
        <v>0</v>
      </c>
      <c r="FH33" s="88">
        <v>0</v>
      </c>
      <c r="FI33" s="88">
        <v>360</v>
      </c>
      <c r="FJ33" s="88">
        <v>692</v>
      </c>
      <c r="FK33" s="88">
        <v>387406</v>
      </c>
    </row>
    <row r="34" spans="1:210" x14ac:dyDescent="0.35">
      <c r="A34" s="73" t="s">
        <v>428</v>
      </c>
      <c r="B34" s="85">
        <f t="shared" si="12"/>
        <v>19109</v>
      </c>
      <c r="C34" s="85">
        <f t="shared" si="12"/>
        <v>420</v>
      </c>
      <c r="D34" s="85">
        <f t="shared" si="12"/>
        <v>1</v>
      </c>
      <c r="E34" s="85">
        <f t="shared" si="12"/>
        <v>2</v>
      </c>
      <c r="F34" s="85">
        <f t="shared" si="12"/>
        <v>18</v>
      </c>
      <c r="G34" s="85">
        <f t="shared" si="12"/>
        <v>0</v>
      </c>
      <c r="H34" s="85">
        <f t="shared" si="12"/>
        <v>4</v>
      </c>
      <c r="I34" s="85">
        <f t="shared" si="12"/>
        <v>15</v>
      </c>
      <c r="J34" s="85">
        <f t="shared" si="12"/>
        <v>1</v>
      </c>
      <c r="K34" s="85">
        <f t="shared" si="12"/>
        <v>7</v>
      </c>
      <c r="L34" s="85">
        <f t="shared" si="12"/>
        <v>6</v>
      </c>
      <c r="M34" s="85">
        <f t="shared" si="12"/>
        <v>1</v>
      </c>
      <c r="N34" s="85">
        <f t="shared" si="12"/>
        <v>17327</v>
      </c>
      <c r="O34" s="85">
        <f t="shared" si="12"/>
        <v>0</v>
      </c>
      <c r="P34" s="85">
        <f t="shared" si="12"/>
        <v>258</v>
      </c>
      <c r="Q34" s="85">
        <f t="shared" si="12"/>
        <v>0</v>
      </c>
      <c r="R34" s="85">
        <f t="shared" si="13"/>
        <v>0</v>
      </c>
      <c r="S34" s="85">
        <f t="shared" si="13"/>
        <v>1131</v>
      </c>
      <c r="T34" s="85">
        <f t="shared" si="13"/>
        <v>31</v>
      </c>
      <c r="U34" s="85">
        <f t="shared" si="13"/>
        <v>307</v>
      </c>
      <c r="V34" s="85">
        <f t="shared" si="13"/>
        <v>197</v>
      </c>
      <c r="W34" s="85">
        <f t="shared" si="13"/>
        <v>6</v>
      </c>
      <c r="X34" s="85">
        <f t="shared" si="13"/>
        <v>600</v>
      </c>
      <c r="Y34" s="85">
        <f t="shared" si="13"/>
        <v>1810</v>
      </c>
      <c r="Z34" s="85">
        <f t="shared" si="13"/>
        <v>1236</v>
      </c>
      <c r="AA34" s="85">
        <f t="shared" si="13"/>
        <v>3</v>
      </c>
      <c r="AB34" s="85">
        <f t="shared" si="13"/>
        <v>7</v>
      </c>
      <c r="AC34" s="85">
        <f t="shared" si="13"/>
        <v>17</v>
      </c>
      <c r="AD34" s="85">
        <f t="shared" si="13"/>
        <v>-1</v>
      </c>
      <c r="AE34" s="85">
        <f t="shared" si="13"/>
        <v>1495</v>
      </c>
      <c r="AF34" s="85">
        <f t="shared" si="13"/>
        <v>2131</v>
      </c>
      <c r="AG34" s="85">
        <f t="shared" si="13"/>
        <v>4</v>
      </c>
      <c r="AH34" s="85">
        <f t="shared" si="14"/>
        <v>0</v>
      </c>
      <c r="AI34" s="85">
        <f t="shared" si="14"/>
        <v>0</v>
      </c>
      <c r="AJ34" s="85">
        <f t="shared" si="14"/>
        <v>137</v>
      </c>
      <c r="AK34" s="85">
        <f t="shared" si="14"/>
        <v>7642</v>
      </c>
      <c r="AL34" s="85">
        <f t="shared" si="14"/>
        <v>132</v>
      </c>
      <c r="AM34" s="85">
        <f t="shared" si="14"/>
        <v>2</v>
      </c>
      <c r="AN34" s="85">
        <f t="shared" si="14"/>
        <v>23</v>
      </c>
      <c r="AO34" s="85">
        <f t="shared" si="14"/>
        <v>14</v>
      </c>
      <c r="AP34" s="85">
        <f t="shared" si="14"/>
        <v>0</v>
      </c>
      <c r="AQ34" s="85">
        <f t="shared" si="14"/>
        <v>501</v>
      </c>
      <c r="AR34" s="85">
        <f t="shared" si="14"/>
        <v>12</v>
      </c>
      <c r="AS34" s="85">
        <f t="shared" si="14"/>
        <v>14</v>
      </c>
      <c r="AT34" s="85">
        <f t="shared" si="14"/>
        <v>610</v>
      </c>
      <c r="AU34" s="85">
        <f t="shared" si="14"/>
        <v>598</v>
      </c>
      <c r="AV34" s="85">
        <f t="shared" si="14"/>
        <v>0</v>
      </c>
      <c r="AW34" s="85">
        <f t="shared" si="14"/>
        <v>1</v>
      </c>
      <c r="AX34" s="85">
        <f t="shared" si="15"/>
        <v>213</v>
      </c>
      <c r="AY34" s="85">
        <f t="shared" si="15"/>
        <v>0</v>
      </c>
      <c r="AZ34" s="85">
        <f t="shared" si="15"/>
        <v>0</v>
      </c>
      <c r="BA34" s="85">
        <f t="shared" si="15"/>
        <v>0</v>
      </c>
      <c r="BB34" s="85">
        <f t="shared" si="15"/>
        <v>58</v>
      </c>
      <c r="BC34" s="85">
        <f t="shared" si="15"/>
        <v>29349</v>
      </c>
      <c r="BD34" s="72"/>
      <c r="BE34" s="73" t="s">
        <v>428</v>
      </c>
      <c r="BF34" s="86">
        <v>369</v>
      </c>
      <c r="BG34" s="86">
        <v>46</v>
      </c>
      <c r="BH34" s="86">
        <v>1</v>
      </c>
      <c r="BI34" s="86">
        <v>1</v>
      </c>
      <c r="BJ34" s="86">
        <v>18</v>
      </c>
      <c r="BK34" s="86">
        <v>0</v>
      </c>
      <c r="BL34" s="86">
        <v>1</v>
      </c>
      <c r="BM34" s="86">
        <v>14</v>
      </c>
      <c r="BN34" s="86">
        <v>0</v>
      </c>
      <c r="BO34" s="86">
        <v>0</v>
      </c>
      <c r="BP34" s="86">
        <v>2</v>
      </c>
      <c r="BQ34" s="86">
        <v>1</v>
      </c>
      <c r="BR34" s="86">
        <v>48</v>
      </c>
      <c r="BS34" s="86">
        <v>0</v>
      </c>
      <c r="BT34" s="86">
        <v>204</v>
      </c>
      <c r="BU34" s="86">
        <v>0</v>
      </c>
      <c r="BV34" s="86">
        <v>0</v>
      </c>
      <c r="BW34" s="86">
        <v>4</v>
      </c>
      <c r="BX34" s="86">
        <v>31</v>
      </c>
      <c r="BY34" s="86">
        <v>44</v>
      </c>
      <c r="BZ34" s="86">
        <v>197</v>
      </c>
      <c r="CA34" s="86">
        <v>6</v>
      </c>
      <c r="CB34" s="86">
        <v>600</v>
      </c>
      <c r="CC34" s="86">
        <v>89</v>
      </c>
      <c r="CD34" s="86">
        <v>308</v>
      </c>
      <c r="CE34" s="86">
        <v>3</v>
      </c>
      <c r="CF34" s="86">
        <v>7</v>
      </c>
      <c r="CG34" s="86">
        <v>3</v>
      </c>
      <c r="CH34" s="86">
        <v>-1</v>
      </c>
      <c r="CI34" s="86">
        <v>4</v>
      </c>
      <c r="CJ34" s="86">
        <v>158</v>
      </c>
      <c r="CK34" s="86">
        <v>4</v>
      </c>
      <c r="CL34" s="86">
        <v>0</v>
      </c>
      <c r="CM34" s="86">
        <v>0</v>
      </c>
      <c r="CN34" s="86">
        <v>137</v>
      </c>
      <c r="CO34" s="86">
        <v>1515</v>
      </c>
      <c r="CP34" s="86">
        <v>94</v>
      </c>
      <c r="CQ34" s="86">
        <v>2</v>
      </c>
      <c r="CR34" s="86">
        <v>23</v>
      </c>
      <c r="CS34" s="86">
        <v>14</v>
      </c>
      <c r="CT34" s="86">
        <v>0</v>
      </c>
      <c r="CU34" s="86">
        <v>501</v>
      </c>
      <c r="CV34" s="86">
        <v>12</v>
      </c>
      <c r="CW34" s="86">
        <v>13</v>
      </c>
      <c r="CX34" s="86">
        <v>343</v>
      </c>
      <c r="CY34" s="86">
        <v>598</v>
      </c>
      <c r="CZ34" s="86">
        <v>0</v>
      </c>
      <c r="DA34" s="86">
        <v>0</v>
      </c>
      <c r="DB34" s="86">
        <v>213</v>
      </c>
      <c r="DC34" s="86">
        <v>0</v>
      </c>
      <c r="DD34" s="86">
        <v>0</v>
      </c>
      <c r="DE34" s="86">
        <v>0</v>
      </c>
      <c r="DF34" s="86">
        <v>58</v>
      </c>
      <c r="DG34" s="86">
        <v>3801</v>
      </c>
      <c r="DH34" s="86"/>
      <c r="DI34" s="87" t="s">
        <v>428</v>
      </c>
      <c r="DJ34" s="88">
        <v>18740</v>
      </c>
      <c r="DK34" s="88">
        <v>374</v>
      </c>
      <c r="DL34" s="88">
        <v>0</v>
      </c>
      <c r="DM34" s="88">
        <v>1</v>
      </c>
      <c r="DN34" s="88">
        <v>0</v>
      </c>
      <c r="DO34" s="88">
        <v>0</v>
      </c>
      <c r="DP34" s="88">
        <v>3</v>
      </c>
      <c r="DQ34" s="88">
        <v>1</v>
      </c>
      <c r="DR34" s="88">
        <v>1</v>
      </c>
      <c r="DS34" s="88">
        <v>7</v>
      </c>
      <c r="DT34" s="88">
        <v>4</v>
      </c>
      <c r="DU34" s="88">
        <v>0</v>
      </c>
      <c r="DV34" s="88">
        <v>17279</v>
      </c>
      <c r="DW34" s="88">
        <v>0</v>
      </c>
      <c r="DX34" s="88">
        <v>54</v>
      </c>
      <c r="DY34" s="88">
        <v>0</v>
      </c>
      <c r="DZ34" s="88">
        <v>0</v>
      </c>
      <c r="EA34" s="88">
        <v>1127</v>
      </c>
      <c r="EB34" s="88">
        <v>0</v>
      </c>
      <c r="EC34" s="88">
        <v>263</v>
      </c>
      <c r="ED34" s="88">
        <v>0</v>
      </c>
      <c r="EE34" s="88">
        <v>0</v>
      </c>
      <c r="EF34" s="88">
        <v>0</v>
      </c>
      <c r="EG34" s="88">
        <v>1721</v>
      </c>
      <c r="EH34" s="88">
        <v>928</v>
      </c>
      <c r="EI34" s="88">
        <v>0</v>
      </c>
      <c r="EJ34" s="88">
        <v>0</v>
      </c>
      <c r="EK34" s="88">
        <v>14</v>
      </c>
      <c r="EL34" s="88">
        <v>0</v>
      </c>
      <c r="EM34" s="88">
        <v>1491</v>
      </c>
      <c r="EN34" s="88">
        <v>1973</v>
      </c>
      <c r="EO34" s="88">
        <v>0</v>
      </c>
      <c r="EP34" s="88">
        <v>0</v>
      </c>
      <c r="EQ34" s="88">
        <v>0</v>
      </c>
      <c r="ER34" s="88">
        <v>0</v>
      </c>
      <c r="ES34" s="88">
        <v>6127</v>
      </c>
      <c r="ET34" s="88">
        <v>38</v>
      </c>
      <c r="EU34" s="88">
        <v>0</v>
      </c>
      <c r="EV34" s="88">
        <v>0</v>
      </c>
      <c r="EW34" s="88">
        <v>0</v>
      </c>
      <c r="EX34" s="88">
        <v>0</v>
      </c>
      <c r="EY34" s="88">
        <v>0</v>
      </c>
      <c r="EZ34" s="88">
        <v>0</v>
      </c>
      <c r="FA34" s="88">
        <v>1</v>
      </c>
      <c r="FB34" s="88">
        <v>267</v>
      </c>
      <c r="FC34" s="88">
        <v>0</v>
      </c>
      <c r="FD34" s="88">
        <v>0</v>
      </c>
      <c r="FE34" s="88">
        <v>1</v>
      </c>
      <c r="FF34" s="88">
        <v>0</v>
      </c>
      <c r="FG34" s="88">
        <v>0</v>
      </c>
      <c r="FH34" s="88">
        <v>0</v>
      </c>
      <c r="FI34" s="88">
        <v>0</v>
      </c>
      <c r="FJ34" s="88">
        <v>0</v>
      </c>
      <c r="FK34" s="88">
        <v>25548</v>
      </c>
    </row>
    <row r="35" spans="1:210" x14ac:dyDescent="0.35">
      <c r="A35" s="73" t="s">
        <v>429</v>
      </c>
      <c r="B35" s="85">
        <f t="shared" si="12"/>
        <v>71763</v>
      </c>
      <c r="C35" s="85">
        <f t="shared" si="12"/>
        <v>810</v>
      </c>
      <c r="D35" s="85">
        <f t="shared" si="12"/>
        <v>174</v>
      </c>
      <c r="E35" s="85">
        <f t="shared" si="12"/>
        <v>201</v>
      </c>
      <c r="F35" s="85">
        <f t="shared" si="12"/>
        <v>367</v>
      </c>
      <c r="G35" s="85">
        <f t="shared" si="12"/>
        <v>333</v>
      </c>
      <c r="H35" s="85">
        <f t="shared" si="12"/>
        <v>1407</v>
      </c>
      <c r="I35" s="85">
        <f t="shared" si="12"/>
        <v>391</v>
      </c>
      <c r="J35" s="85">
        <f t="shared" si="12"/>
        <v>-4</v>
      </c>
      <c r="K35" s="85">
        <f t="shared" si="12"/>
        <v>301</v>
      </c>
      <c r="L35" s="85">
        <f t="shared" si="12"/>
        <v>328</v>
      </c>
      <c r="M35" s="85">
        <f t="shared" si="12"/>
        <v>1642</v>
      </c>
      <c r="N35" s="85">
        <f t="shared" si="12"/>
        <v>211</v>
      </c>
      <c r="O35" s="85">
        <f t="shared" si="12"/>
        <v>129</v>
      </c>
      <c r="P35" s="85">
        <f t="shared" si="12"/>
        <v>23989</v>
      </c>
      <c r="Q35" s="85">
        <f t="shared" si="12"/>
        <v>472</v>
      </c>
      <c r="R35" s="85">
        <f t="shared" si="13"/>
        <v>884</v>
      </c>
      <c r="S35" s="85">
        <f t="shared" si="13"/>
        <v>35773</v>
      </c>
      <c r="T35" s="85">
        <f t="shared" si="13"/>
        <v>100</v>
      </c>
      <c r="U35" s="85">
        <f t="shared" si="13"/>
        <v>5065</v>
      </c>
      <c r="V35" s="85">
        <f t="shared" si="13"/>
        <v>3355</v>
      </c>
      <c r="W35" s="85">
        <f t="shared" si="13"/>
        <v>236</v>
      </c>
      <c r="X35" s="85">
        <f t="shared" si="13"/>
        <v>4776</v>
      </c>
      <c r="Y35" s="85">
        <f t="shared" si="13"/>
        <v>1353</v>
      </c>
      <c r="Z35" s="85">
        <f t="shared" si="13"/>
        <v>2268</v>
      </c>
      <c r="AA35" s="85">
        <f t="shared" si="13"/>
        <v>213</v>
      </c>
      <c r="AB35" s="85">
        <f t="shared" si="13"/>
        <v>130</v>
      </c>
      <c r="AC35" s="85">
        <f t="shared" si="13"/>
        <v>13</v>
      </c>
      <c r="AD35" s="85">
        <f t="shared" si="13"/>
        <v>336</v>
      </c>
      <c r="AE35" s="85">
        <f t="shared" si="13"/>
        <v>360</v>
      </c>
      <c r="AF35" s="85">
        <f t="shared" si="13"/>
        <v>267</v>
      </c>
      <c r="AG35" s="85">
        <f t="shared" si="13"/>
        <v>118</v>
      </c>
      <c r="AH35" s="85">
        <f t="shared" si="14"/>
        <v>59</v>
      </c>
      <c r="AI35" s="85">
        <f t="shared" si="14"/>
        <v>97</v>
      </c>
      <c r="AJ35" s="85">
        <f t="shared" si="14"/>
        <v>178</v>
      </c>
      <c r="AK35" s="85">
        <f t="shared" si="14"/>
        <v>13759</v>
      </c>
      <c r="AL35" s="85">
        <f t="shared" si="14"/>
        <v>218</v>
      </c>
      <c r="AM35" s="85">
        <f t="shared" si="14"/>
        <v>56</v>
      </c>
      <c r="AN35" s="85">
        <f t="shared" si="14"/>
        <v>64</v>
      </c>
      <c r="AO35" s="85">
        <f t="shared" si="14"/>
        <v>202</v>
      </c>
      <c r="AP35" s="85">
        <f t="shared" si="14"/>
        <v>197</v>
      </c>
      <c r="AQ35" s="85">
        <f t="shared" si="14"/>
        <v>4073</v>
      </c>
      <c r="AR35" s="85">
        <f t="shared" si="14"/>
        <v>278</v>
      </c>
      <c r="AS35" s="85">
        <f t="shared" si="14"/>
        <v>362</v>
      </c>
      <c r="AT35" s="85">
        <f t="shared" si="14"/>
        <v>16113</v>
      </c>
      <c r="AU35" s="85">
        <f t="shared" si="14"/>
        <v>177</v>
      </c>
      <c r="AV35" s="85">
        <f t="shared" si="14"/>
        <v>178</v>
      </c>
      <c r="AW35" s="85">
        <f t="shared" si="14"/>
        <v>20</v>
      </c>
      <c r="AX35" s="85">
        <f t="shared" si="15"/>
        <v>2711</v>
      </c>
      <c r="AY35" s="85">
        <f t="shared" si="15"/>
        <v>3</v>
      </c>
      <c r="AZ35" s="85">
        <f t="shared" si="15"/>
        <v>1</v>
      </c>
      <c r="BA35" s="85">
        <f t="shared" si="15"/>
        <v>6</v>
      </c>
      <c r="BB35" s="85">
        <f t="shared" si="15"/>
        <v>94</v>
      </c>
      <c r="BC35" s="85">
        <f t="shared" si="15"/>
        <v>111085</v>
      </c>
      <c r="BD35" s="72"/>
      <c r="BE35" s="73" t="s">
        <v>429</v>
      </c>
      <c r="BF35" s="86">
        <v>38402</v>
      </c>
      <c r="BG35" s="86">
        <v>743</v>
      </c>
      <c r="BH35" s="86">
        <v>151</v>
      </c>
      <c r="BI35" s="86">
        <v>176</v>
      </c>
      <c r="BJ35" s="86">
        <v>322</v>
      </c>
      <c r="BK35" s="86">
        <v>321</v>
      </c>
      <c r="BL35" s="86">
        <v>1156</v>
      </c>
      <c r="BM35" s="86">
        <v>317</v>
      </c>
      <c r="BN35" s="86">
        <v>3</v>
      </c>
      <c r="BO35" s="86">
        <v>254</v>
      </c>
      <c r="BP35" s="86">
        <v>246</v>
      </c>
      <c r="BQ35" s="86">
        <v>1453</v>
      </c>
      <c r="BR35" s="86">
        <v>162</v>
      </c>
      <c r="BS35" s="86">
        <v>107</v>
      </c>
      <c r="BT35" s="86">
        <v>15627</v>
      </c>
      <c r="BU35" s="86">
        <v>344</v>
      </c>
      <c r="BV35" s="86">
        <v>671</v>
      </c>
      <c r="BW35" s="86">
        <v>11984</v>
      </c>
      <c r="BX35" s="86">
        <v>78</v>
      </c>
      <c r="BY35" s="86">
        <v>5030</v>
      </c>
      <c r="BZ35" s="86">
        <v>3355</v>
      </c>
      <c r="CA35" s="86">
        <v>236</v>
      </c>
      <c r="CB35" s="86">
        <v>4773</v>
      </c>
      <c r="CC35" s="86">
        <v>1328</v>
      </c>
      <c r="CD35" s="86">
        <v>682</v>
      </c>
      <c r="CE35" s="86">
        <v>198</v>
      </c>
      <c r="CF35" s="86">
        <v>129</v>
      </c>
      <c r="CG35" s="86">
        <v>4</v>
      </c>
      <c r="CH35" s="86">
        <v>336</v>
      </c>
      <c r="CI35" s="86">
        <v>353</v>
      </c>
      <c r="CJ35" s="86">
        <v>267</v>
      </c>
      <c r="CK35" s="86">
        <v>118</v>
      </c>
      <c r="CL35" s="86">
        <v>46</v>
      </c>
      <c r="CM35" s="86">
        <v>97</v>
      </c>
      <c r="CN35" s="86">
        <v>171</v>
      </c>
      <c r="CO35" s="86">
        <v>12093</v>
      </c>
      <c r="CP35" s="86">
        <v>218</v>
      </c>
      <c r="CQ35" s="86">
        <v>56</v>
      </c>
      <c r="CR35" s="86">
        <v>63</v>
      </c>
      <c r="CS35" s="86">
        <v>202</v>
      </c>
      <c r="CT35" s="86">
        <v>197</v>
      </c>
      <c r="CU35" s="86">
        <v>3947</v>
      </c>
      <c r="CV35" s="86">
        <v>278</v>
      </c>
      <c r="CW35" s="86">
        <v>322</v>
      </c>
      <c r="CX35" s="86">
        <v>7836</v>
      </c>
      <c r="CY35" s="86">
        <v>175</v>
      </c>
      <c r="CZ35" s="86">
        <v>178</v>
      </c>
      <c r="DA35" s="86">
        <v>12</v>
      </c>
      <c r="DB35" s="86">
        <v>2711</v>
      </c>
      <c r="DC35" s="86">
        <v>3</v>
      </c>
      <c r="DD35" s="86">
        <v>1</v>
      </c>
      <c r="DE35" s="86">
        <v>6</v>
      </c>
      <c r="DF35" s="86">
        <v>89</v>
      </c>
      <c r="DG35" s="86">
        <v>67532</v>
      </c>
      <c r="DH35" s="86"/>
      <c r="DI35" s="87" t="s">
        <v>429</v>
      </c>
      <c r="DJ35" s="88">
        <v>33361</v>
      </c>
      <c r="DK35" s="88">
        <v>67</v>
      </c>
      <c r="DL35" s="88">
        <v>23</v>
      </c>
      <c r="DM35" s="88">
        <v>25</v>
      </c>
      <c r="DN35" s="88">
        <v>45</v>
      </c>
      <c r="DO35" s="88">
        <v>12</v>
      </c>
      <c r="DP35" s="88">
        <v>251</v>
      </c>
      <c r="DQ35" s="88">
        <v>74</v>
      </c>
      <c r="DR35" s="88">
        <v>-7</v>
      </c>
      <c r="DS35" s="88">
        <v>47</v>
      </c>
      <c r="DT35" s="88">
        <v>82</v>
      </c>
      <c r="DU35" s="88">
        <v>189</v>
      </c>
      <c r="DV35" s="88">
        <v>49</v>
      </c>
      <c r="DW35" s="88">
        <v>22</v>
      </c>
      <c r="DX35" s="88">
        <v>8362</v>
      </c>
      <c r="DY35" s="88">
        <v>128</v>
      </c>
      <c r="DZ35" s="88">
        <v>213</v>
      </c>
      <c r="EA35" s="88">
        <v>23789</v>
      </c>
      <c r="EB35" s="88">
        <v>22</v>
      </c>
      <c r="EC35" s="88">
        <v>35</v>
      </c>
      <c r="ED35" s="88">
        <v>0</v>
      </c>
      <c r="EE35" s="88">
        <v>0</v>
      </c>
      <c r="EF35" s="88">
        <v>3</v>
      </c>
      <c r="EG35" s="88">
        <v>25</v>
      </c>
      <c r="EH35" s="88">
        <v>1586</v>
      </c>
      <c r="EI35" s="88">
        <v>15</v>
      </c>
      <c r="EJ35" s="88">
        <v>1</v>
      </c>
      <c r="EK35" s="88">
        <v>9</v>
      </c>
      <c r="EL35" s="88">
        <v>0</v>
      </c>
      <c r="EM35" s="88">
        <v>7</v>
      </c>
      <c r="EN35" s="88">
        <v>0</v>
      </c>
      <c r="EO35" s="88">
        <v>0</v>
      </c>
      <c r="EP35" s="88">
        <v>13</v>
      </c>
      <c r="EQ35" s="88">
        <v>0</v>
      </c>
      <c r="ER35" s="88">
        <v>7</v>
      </c>
      <c r="ES35" s="88">
        <v>1666</v>
      </c>
      <c r="ET35" s="88">
        <v>0</v>
      </c>
      <c r="EU35" s="88">
        <v>0</v>
      </c>
      <c r="EV35" s="88">
        <v>1</v>
      </c>
      <c r="EW35" s="88">
        <v>0</v>
      </c>
      <c r="EX35" s="88">
        <v>0</v>
      </c>
      <c r="EY35" s="88">
        <v>126</v>
      </c>
      <c r="EZ35" s="88">
        <v>0</v>
      </c>
      <c r="FA35" s="88">
        <v>40</v>
      </c>
      <c r="FB35" s="88">
        <v>8277</v>
      </c>
      <c r="FC35" s="88">
        <v>2</v>
      </c>
      <c r="FD35" s="88">
        <v>0</v>
      </c>
      <c r="FE35" s="88">
        <v>8</v>
      </c>
      <c r="FF35" s="88">
        <v>0</v>
      </c>
      <c r="FG35" s="88">
        <v>0</v>
      </c>
      <c r="FH35" s="88">
        <v>0</v>
      </c>
      <c r="FI35" s="88">
        <v>0</v>
      </c>
      <c r="FJ35" s="88">
        <v>5</v>
      </c>
      <c r="FK35" s="88">
        <v>43553</v>
      </c>
    </row>
    <row r="36" spans="1:210" x14ac:dyDescent="0.35">
      <c r="A36" s="73" t="s">
        <v>430</v>
      </c>
      <c r="B36" s="85">
        <f t="shared" si="12"/>
        <v>1457</v>
      </c>
      <c r="C36" s="85">
        <f t="shared" si="12"/>
        <v>1598</v>
      </c>
      <c r="D36" s="85">
        <f t="shared" si="12"/>
        <v>1</v>
      </c>
      <c r="E36" s="85">
        <f t="shared" si="12"/>
        <v>0</v>
      </c>
      <c r="F36" s="85">
        <f t="shared" si="12"/>
        <v>18</v>
      </c>
      <c r="G36" s="85">
        <f t="shared" si="12"/>
        <v>1</v>
      </c>
      <c r="H36" s="85">
        <f t="shared" si="12"/>
        <v>22</v>
      </c>
      <c r="I36" s="85">
        <f t="shared" si="12"/>
        <v>20</v>
      </c>
      <c r="J36" s="85">
        <f t="shared" si="12"/>
        <v>0</v>
      </c>
      <c r="K36" s="85">
        <f t="shared" si="12"/>
        <v>1</v>
      </c>
      <c r="L36" s="85">
        <f t="shared" si="12"/>
        <v>11</v>
      </c>
      <c r="M36" s="85">
        <f t="shared" si="12"/>
        <v>1</v>
      </c>
      <c r="N36" s="85">
        <f t="shared" si="12"/>
        <v>67</v>
      </c>
      <c r="O36" s="85">
        <f t="shared" si="12"/>
        <v>0</v>
      </c>
      <c r="P36" s="85">
        <f t="shared" si="12"/>
        <v>123</v>
      </c>
      <c r="Q36" s="85">
        <f t="shared" si="12"/>
        <v>1</v>
      </c>
      <c r="R36" s="85">
        <f t="shared" si="13"/>
        <v>2</v>
      </c>
      <c r="S36" s="85">
        <f t="shared" si="13"/>
        <v>1015</v>
      </c>
      <c r="T36" s="85">
        <f t="shared" si="13"/>
        <v>2</v>
      </c>
      <c r="U36" s="85">
        <f t="shared" si="13"/>
        <v>172</v>
      </c>
      <c r="V36" s="85">
        <f t="shared" si="13"/>
        <v>7</v>
      </c>
      <c r="W36" s="85">
        <f t="shared" si="13"/>
        <v>2</v>
      </c>
      <c r="X36" s="85">
        <f t="shared" si="13"/>
        <v>139</v>
      </c>
      <c r="Y36" s="85">
        <f t="shared" si="13"/>
        <v>276</v>
      </c>
      <c r="Z36" s="85">
        <f t="shared" si="13"/>
        <v>1518</v>
      </c>
      <c r="AA36" s="85">
        <f t="shared" si="13"/>
        <v>3</v>
      </c>
      <c r="AB36" s="85">
        <f t="shared" si="13"/>
        <v>2</v>
      </c>
      <c r="AC36" s="85">
        <f t="shared" si="13"/>
        <v>11</v>
      </c>
      <c r="AD36" s="85">
        <f t="shared" si="13"/>
        <v>37</v>
      </c>
      <c r="AE36" s="85">
        <f t="shared" si="13"/>
        <v>241</v>
      </c>
      <c r="AF36" s="85">
        <f t="shared" si="13"/>
        <v>286</v>
      </c>
      <c r="AG36" s="85">
        <f t="shared" si="13"/>
        <v>159</v>
      </c>
      <c r="AH36" s="85">
        <f t="shared" si="14"/>
        <v>0</v>
      </c>
      <c r="AI36" s="85">
        <f t="shared" si="14"/>
        <v>0</v>
      </c>
      <c r="AJ36" s="85">
        <f t="shared" si="14"/>
        <v>176</v>
      </c>
      <c r="AK36" s="85">
        <f t="shared" si="14"/>
        <v>2857</v>
      </c>
      <c r="AL36" s="85">
        <f t="shared" si="14"/>
        <v>792</v>
      </c>
      <c r="AM36" s="85">
        <f t="shared" si="14"/>
        <v>0</v>
      </c>
      <c r="AN36" s="85">
        <f t="shared" si="14"/>
        <v>1053</v>
      </c>
      <c r="AO36" s="85">
        <f t="shared" si="14"/>
        <v>30</v>
      </c>
      <c r="AP36" s="85">
        <f t="shared" si="14"/>
        <v>6</v>
      </c>
      <c r="AQ36" s="85">
        <f t="shared" si="14"/>
        <v>0</v>
      </c>
      <c r="AR36" s="85">
        <f t="shared" si="14"/>
        <v>76</v>
      </c>
      <c r="AS36" s="85">
        <f t="shared" si="14"/>
        <v>124</v>
      </c>
      <c r="AT36" s="85">
        <f t="shared" si="14"/>
        <v>792</v>
      </c>
      <c r="AU36" s="85">
        <f t="shared" si="14"/>
        <v>13413</v>
      </c>
      <c r="AV36" s="85">
        <f t="shared" si="14"/>
        <v>44</v>
      </c>
      <c r="AW36" s="85">
        <f t="shared" si="14"/>
        <v>7</v>
      </c>
      <c r="AX36" s="85">
        <f t="shared" si="15"/>
        <v>395</v>
      </c>
      <c r="AY36" s="85">
        <f t="shared" si="15"/>
        <v>0</v>
      </c>
      <c r="AZ36" s="85">
        <f t="shared" si="15"/>
        <v>0</v>
      </c>
      <c r="BA36" s="85">
        <f t="shared" si="15"/>
        <v>0</v>
      </c>
      <c r="BB36" s="85">
        <f t="shared" si="15"/>
        <v>620</v>
      </c>
      <c r="BC36" s="85">
        <f t="shared" si="15"/>
        <v>23264</v>
      </c>
      <c r="BD36" s="72"/>
      <c r="BE36" s="73" t="s">
        <v>430</v>
      </c>
      <c r="BF36" s="86">
        <v>415</v>
      </c>
      <c r="BG36" s="86">
        <v>116</v>
      </c>
      <c r="BH36" s="86">
        <v>1</v>
      </c>
      <c r="BI36" s="86">
        <v>0</v>
      </c>
      <c r="BJ36" s="86">
        <v>18</v>
      </c>
      <c r="BK36" s="86">
        <v>1</v>
      </c>
      <c r="BL36" s="86">
        <v>22</v>
      </c>
      <c r="BM36" s="86">
        <v>20</v>
      </c>
      <c r="BN36" s="86">
        <v>0</v>
      </c>
      <c r="BO36" s="86">
        <v>1</v>
      </c>
      <c r="BP36" s="86">
        <v>1</v>
      </c>
      <c r="BQ36" s="86">
        <v>1</v>
      </c>
      <c r="BR36" s="86">
        <v>67</v>
      </c>
      <c r="BS36" s="86">
        <v>0</v>
      </c>
      <c r="BT36" s="86">
        <v>123</v>
      </c>
      <c r="BU36" s="86">
        <v>1</v>
      </c>
      <c r="BV36" s="86">
        <v>2</v>
      </c>
      <c r="BW36" s="86">
        <v>1</v>
      </c>
      <c r="BX36" s="86">
        <v>2</v>
      </c>
      <c r="BY36" s="86">
        <v>154</v>
      </c>
      <c r="BZ36" s="86">
        <v>7</v>
      </c>
      <c r="CA36" s="86">
        <v>2</v>
      </c>
      <c r="CB36" s="86">
        <v>139</v>
      </c>
      <c r="CC36" s="86">
        <v>276</v>
      </c>
      <c r="CD36" s="86">
        <v>795</v>
      </c>
      <c r="CE36" s="86">
        <v>3</v>
      </c>
      <c r="CF36" s="86">
        <v>2</v>
      </c>
      <c r="CG36" s="86">
        <v>0</v>
      </c>
      <c r="CH36" s="86">
        <v>37</v>
      </c>
      <c r="CI36" s="86">
        <v>241</v>
      </c>
      <c r="CJ36" s="86">
        <v>286</v>
      </c>
      <c r="CK36" s="86">
        <v>159</v>
      </c>
      <c r="CL36" s="86">
        <v>0</v>
      </c>
      <c r="CM36" s="86">
        <v>0</v>
      </c>
      <c r="CN36" s="86">
        <v>172</v>
      </c>
      <c r="CO36" s="86">
        <v>2119</v>
      </c>
      <c r="CP36" s="86">
        <v>688</v>
      </c>
      <c r="CQ36" s="86">
        <v>0</v>
      </c>
      <c r="CR36" s="86">
        <v>1053</v>
      </c>
      <c r="CS36" s="86">
        <v>30</v>
      </c>
      <c r="CT36" s="86">
        <v>6</v>
      </c>
      <c r="CU36" s="86">
        <v>0</v>
      </c>
      <c r="CV36" s="86">
        <v>76</v>
      </c>
      <c r="CW36" s="86">
        <v>124</v>
      </c>
      <c r="CX36" s="86">
        <v>499</v>
      </c>
      <c r="CY36" s="86">
        <v>11714</v>
      </c>
      <c r="CZ36" s="86">
        <v>11</v>
      </c>
      <c r="DA36" s="86">
        <v>0</v>
      </c>
      <c r="DB36" s="86">
        <v>392</v>
      </c>
      <c r="DC36" s="86">
        <v>0</v>
      </c>
      <c r="DD36" s="86">
        <v>0</v>
      </c>
      <c r="DE36" s="86">
        <v>0</v>
      </c>
      <c r="DF36" s="86">
        <v>182</v>
      </c>
      <c r="DG36" s="86">
        <v>17425</v>
      </c>
      <c r="DH36" s="86"/>
      <c r="DI36" s="87" t="s">
        <v>430</v>
      </c>
      <c r="DJ36" s="88">
        <v>1042</v>
      </c>
      <c r="DK36" s="88">
        <v>1482</v>
      </c>
      <c r="DL36" s="88">
        <v>0</v>
      </c>
      <c r="DM36" s="88">
        <v>0</v>
      </c>
      <c r="DN36" s="88">
        <v>0</v>
      </c>
      <c r="DO36" s="88">
        <v>0</v>
      </c>
      <c r="DP36" s="88">
        <v>0</v>
      </c>
      <c r="DQ36" s="88">
        <v>0</v>
      </c>
      <c r="DR36" s="88">
        <v>0</v>
      </c>
      <c r="DS36" s="88">
        <v>0</v>
      </c>
      <c r="DT36" s="88">
        <v>10</v>
      </c>
      <c r="DU36" s="88">
        <v>0</v>
      </c>
      <c r="DV36" s="88">
        <v>0</v>
      </c>
      <c r="DW36" s="88">
        <v>0</v>
      </c>
      <c r="DX36" s="88">
        <v>0</v>
      </c>
      <c r="DY36" s="88">
        <v>0</v>
      </c>
      <c r="DZ36" s="88">
        <v>0</v>
      </c>
      <c r="EA36" s="88">
        <v>1014</v>
      </c>
      <c r="EB36" s="88">
        <v>0</v>
      </c>
      <c r="EC36" s="88">
        <v>18</v>
      </c>
      <c r="ED36" s="88">
        <v>0</v>
      </c>
      <c r="EE36" s="88">
        <v>0</v>
      </c>
      <c r="EF36" s="88">
        <v>0</v>
      </c>
      <c r="EG36" s="88">
        <v>0</v>
      </c>
      <c r="EH36" s="88">
        <v>723</v>
      </c>
      <c r="EI36" s="88">
        <v>0</v>
      </c>
      <c r="EJ36" s="88">
        <v>0</v>
      </c>
      <c r="EK36" s="88">
        <v>11</v>
      </c>
      <c r="EL36" s="88">
        <v>0</v>
      </c>
      <c r="EM36" s="88">
        <v>0</v>
      </c>
      <c r="EN36" s="88">
        <v>0</v>
      </c>
      <c r="EO36" s="88">
        <v>0</v>
      </c>
      <c r="EP36" s="88">
        <v>0</v>
      </c>
      <c r="EQ36" s="88">
        <v>0</v>
      </c>
      <c r="ER36" s="88">
        <v>4</v>
      </c>
      <c r="ES36" s="88">
        <v>738</v>
      </c>
      <c r="ET36" s="88">
        <v>104</v>
      </c>
      <c r="EU36" s="88">
        <v>0</v>
      </c>
      <c r="EV36" s="88">
        <v>0</v>
      </c>
      <c r="EW36" s="88">
        <v>0</v>
      </c>
      <c r="EX36" s="88">
        <v>0</v>
      </c>
      <c r="EY36" s="88">
        <v>0</v>
      </c>
      <c r="EZ36" s="88">
        <v>0</v>
      </c>
      <c r="FA36" s="88">
        <v>0</v>
      </c>
      <c r="FB36" s="88">
        <v>293</v>
      </c>
      <c r="FC36" s="88">
        <v>1699</v>
      </c>
      <c r="FD36" s="88">
        <v>33</v>
      </c>
      <c r="FE36" s="88">
        <v>7</v>
      </c>
      <c r="FF36" s="88">
        <v>3</v>
      </c>
      <c r="FG36" s="88">
        <v>0</v>
      </c>
      <c r="FH36" s="88">
        <v>0</v>
      </c>
      <c r="FI36" s="88">
        <v>0</v>
      </c>
      <c r="FJ36" s="88">
        <v>438</v>
      </c>
      <c r="FK36" s="88">
        <v>5839</v>
      </c>
    </row>
    <row r="37" spans="1:210" x14ac:dyDescent="0.35">
      <c r="A37" s="73" t="s">
        <v>431</v>
      </c>
      <c r="B37" s="85">
        <f t="shared" si="12"/>
        <v>43070</v>
      </c>
      <c r="C37" s="85">
        <f t="shared" si="12"/>
        <v>3580</v>
      </c>
      <c r="D37" s="85">
        <f t="shared" si="12"/>
        <v>886</v>
      </c>
      <c r="E37" s="85">
        <f t="shared" si="12"/>
        <v>279</v>
      </c>
      <c r="F37" s="85">
        <f t="shared" si="12"/>
        <v>350</v>
      </c>
      <c r="G37" s="85">
        <f t="shared" si="12"/>
        <v>80</v>
      </c>
      <c r="H37" s="85">
        <f t="shared" si="12"/>
        <v>329</v>
      </c>
      <c r="I37" s="85">
        <f t="shared" si="12"/>
        <v>437</v>
      </c>
      <c r="J37" s="85">
        <f t="shared" si="12"/>
        <v>71</v>
      </c>
      <c r="K37" s="85">
        <f t="shared" si="12"/>
        <v>90</v>
      </c>
      <c r="L37" s="85">
        <f t="shared" si="12"/>
        <v>211</v>
      </c>
      <c r="M37" s="85">
        <f t="shared" si="12"/>
        <v>733</v>
      </c>
      <c r="N37" s="85">
        <f t="shared" si="12"/>
        <v>1470</v>
      </c>
      <c r="O37" s="85">
        <f t="shared" si="12"/>
        <v>46</v>
      </c>
      <c r="P37" s="85">
        <f t="shared" si="12"/>
        <v>3899</v>
      </c>
      <c r="Q37" s="85">
        <f t="shared" si="12"/>
        <v>63</v>
      </c>
      <c r="R37" s="85">
        <f t="shared" si="13"/>
        <v>212</v>
      </c>
      <c r="S37" s="85">
        <f t="shared" si="13"/>
        <v>30494</v>
      </c>
      <c r="T37" s="85">
        <f t="shared" si="13"/>
        <v>41</v>
      </c>
      <c r="U37" s="85">
        <f t="shared" si="13"/>
        <v>3379</v>
      </c>
      <c r="V37" s="85">
        <f t="shared" si="13"/>
        <v>1459</v>
      </c>
      <c r="W37" s="85">
        <f t="shared" si="13"/>
        <v>189</v>
      </c>
      <c r="X37" s="85">
        <f t="shared" si="13"/>
        <v>4264</v>
      </c>
      <c r="Y37" s="85">
        <f t="shared" si="13"/>
        <v>2559</v>
      </c>
      <c r="Z37" s="85">
        <f t="shared" si="13"/>
        <v>3634</v>
      </c>
      <c r="AA37" s="85">
        <f t="shared" si="13"/>
        <v>622</v>
      </c>
      <c r="AB37" s="85">
        <f t="shared" si="13"/>
        <v>195</v>
      </c>
      <c r="AC37" s="85">
        <f t="shared" si="13"/>
        <v>293</v>
      </c>
      <c r="AD37" s="85">
        <f t="shared" si="13"/>
        <v>481</v>
      </c>
      <c r="AE37" s="85">
        <f t="shared" si="13"/>
        <v>2178</v>
      </c>
      <c r="AF37" s="85">
        <f t="shared" si="13"/>
        <v>2142</v>
      </c>
      <c r="AG37" s="85">
        <f t="shared" si="13"/>
        <v>975</v>
      </c>
      <c r="AH37" s="85">
        <f t="shared" si="14"/>
        <v>427</v>
      </c>
      <c r="AI37" s="85">
        <f t="shared" si="14"/>
        <v>404</v>
      </c>
      <c r="AJ37" s="85">
        <f t="shared" si="14"/>
        <v>1372</v>
      </c>
      <c r="AK37" s="85">
        <f t="shared" si="14"/>
        <v>21194</v>
      </c>
      <c r="AL37" s="85">
        <f t="shared" si="14"/>
        <v>463</v>
      </c>
      <c r="AM37" s="85">
        <f t="shared" si="14"/>
        <v>49</v>
      </c>
      <c r="AN37" s="85">
        <f t="shared" si="14"/>
        <v>1378</v>
      </c>
      <c r="AO37" s="85">
        <f t="shared" si="14"/>
        <v>520</v>
      </c>
      <c r="AP37" s="85">
        <f t="shared" si="14"/>
        <v>95</v>
      </c>
      <c r="AQ37" s="85">
        <f t="shared" si="14"/>
        <v>963</v>
      </c>
      <c r="AR37" s="85">
        <f t="shared" si="14"/>
        <v>68</v>
      </c>
      <c r="AS37" s="85">
        <f t="shared" si="14"/>
        <v>688</v>
      </c>
      <c r="AT37" s="85">
        <f t="shared" si="14"/>
        <v>7120</v>
      </c>
      <c r="AU37" s="85">
        <f t="shared" si="14"/>
        <v>5311</v>
      </c>
      <c r="AV37" s="85">
        <f t="shared" si="14"/>
        <v>12</v>
      </c>
      <c r="AW37" s="85">
        <f t="shared" si="14"/>
        <v>36</v>
      </c>
      <c r="AX37" s="85">
        <f t="shared" si="15"/>
        <v>3043</v>
      </c>
      <c r="AY37" s="85">
        <f t="shared" si="15"/>
        <v>0</v>
      </c>
      <c r="AZ37" s="85">
        <f t="shared" si="15"/>
        <v>106</v>
      </c>
      <c r="BA37" s="85">
        <f t="shared" si="15"/>
        <v>16</v>
      </c>
      <c r="BB37" s="85">
        <f t="shared" si="15"/>
        <v>4242</v>
      </c>
      <c r="BC37" s="85">
        <f t="shared" si="15"/>
        <v>91954</v>
      </c>
      <c r="BD37" s="72"/>
      <c r="BE37" s="73" t="s">
        <v>431</v>
      </c>
      <c r="BF37" s="86">
        <v>11852</v>
      </c>
      <c r="BG37" s="86">
        <v>985</v>
      </c>
      <c r="BH37" s="86">
        <v>764</v>
      </c>
      <c r="BI37" s="86">
        <v>127</v>
      </c>
      <c r="BJ37" s="86">
        <v>342</v>
      </c>
      <c r="BK37" s="86">
        <v>79</v>
      </c>
      <c r="BL37" s="86">
        <v>284</v>
      </c>
      <c r="BM37" s="86">
        <v>437</v>
      </c>
      <c r="BN37" s="86">
        <v>4</v>
      </c>
      <c r="BO37" s="86">
        <v>59</v>
      </c>
      <c r="BP37" s="86">
        <v>81</v>
      </c>
      <c r="BQ37" s="86">
        <v>610</v>
      </c>
      <c r="BR37" s="86">
        <v>1423</v>
      </c>
      <c r="BS37" s="86">
        <v>45</v>
      </c>
      <c r="BT37" s="86">
        <v>3566</v>
      </c>
      <c r="BU37" s="86">
        <v>55</v>
      </c>
      <c r="BV37" s="86">
        <v>178</v>
      </c>
      <c r="BW37" s="86">
        <v>2229</v>
      </c>
      <c r="BX37" s="86">
        <v>41</v>
      </c>
      <c r="BY37" s="86">
        <v>1528</v>
      </c>
      <c r="BZ37" s="86">
        <v>1459</v>
      </c>
      <c r="CA37" s="86">
        <v>189</v>
      </c>
      <c r="CB37" s="86">
        <v>4237</v>
      </c>
      <c r="CC37" s="86">
        <v>2466</v>
      </c>
      <c r="CD37" s="86">
        <v>551</v>
      </c>
      <c r="CE37" s="86">
        <v>622</v>
      </c>
      <c r="CF37" s="86">
        <v>191</v>
      </c>
      <c r="CG37" s="86">
        <v>185</v>
      </c>
      <c r="CH37" s="86">
        <v>481</v>
      </c>
      <c r="CI37" s="86">
        <v>2160</v>
      </c>
      <c r="CJ37" s="86">
        <v>2142</v>
      </c>
      <c r="CK37" s="86">
        <v>975</v>
      </c>
      <c r="CL37" s="86">
        <v>191</v>
      </c>
      <c r="CM37" s="86">
        <v>404</v>
      </c>
      <c r="CN37" s="86">
        <v>1047</v>
      </c>
      <c r="CO37" s="86">
        <v>17300</v>
      </c>
      <c r="CP37" s="86">
        <v>267</v>
      </c>
      <c r="CQ37" s="86">
        <v>49</v>
      </c>
      <c r="CR37" s="86">
        <v>1378</v>
      </c>
      <c r="CS37" s="86">
        <v>520</v>
      </c>
      <c r="CT37" s="86">
        <v>95</v>
      </c>
      <c r="CU37" s="86">
        <v>906</v>
      </c>
      <c r="CV37" s="86">
        <v>68</v>
      </c>
      <c r="CW37" s="86">
        <v>521</v>
      </c>
      <c r="CX37" s="86">
        <v>4157</v>
      </c>
      <c r="CY37" s="86">
        <v>5249</v>
      </c>
      <c r="CZ37" s="86">
        <v>12</v>
      </c>
      <c r="DA37" s="86">
        <v>33</v>
      </c>
      <c r="DB37" s="86">
        <v>2360</v>
      </c>
      <c r="DC37" s="86">
        <v>0</v>
      </c>
      <c r="DD37" s="86">
        <v>106</v>
      </c>
      <c r="DE37" s="86">
        <v>16</v>
      </c>
      <c r="DF37" s="86">
        <v>4082</v>
      </c>
      <c r="DG37" s="86">
        <v>49956</v>
      </c>
      <c r="DH37" s="86"/>
      <c r="DI37" s="87" t="s">
        <v>431</v>
      </c>
      <c r="DJ37" s="88">
        <v>31218</v>
      </c>
      <c r="DK37" s="88">
        <v>2595</v>
      </c>
      <c r="DL37" s="88">
        <v>122</v>
      </c>
      <c r="DM37" s="88">
        <v>152</v>
      </c>
      <c r="DN37" s="88">
        <v>8</v>
      </c>
      <c r="DO37" s="88">
        <v>1</v>
      </c>
      <c r="DP37" s="88">
        <v>45</v>
      </c>
      <c r="DQ37" s="88">
        <v>0</v>
      </c>
      <c r="DR37" s="88">
        <v>67</v>
      </c>
      <c r="DS37" s="88">
        <v>31</v>
      </c>
      <c r="DT37" s="88">
        <v>130</v>
      </c>
      <c r="DU37" s="88">
        <v>123</v>
      </c>
      <c r="DV37" s="88">
        <v>47</v>
      </c>
      <c r="DW37" s="88">
        <v>1</v>
      </c>
      <c r="DX37" s="88">
        <v>333</v>
      </c>
      <c r="DY37" s="88">
        <v>8</v>
      </c>
      <c r="DZ37" s="88">
        <v>34</v>
      </c>
      <c r="EA37" s="88">
        <v>28265</v>
      </c>
      <c r="EB37" s="88">
        <v>0</v>
      </c>
      <c r="EC37" s="88">
        <v>1851</v>
      </c>
      <c r="ED37" s="88">
        <v>0</v>
      </c>
      <c r="EE37" s="88">
        <v>0</v>
      </c>
      <c r="EF37" s="88">
        <v>27</v>
      </c>
      <c r="EG37" s="88">
        <v>93</v>
      </c>
      <c r="EH37" s="88">
        <v>3083</v>
      </c>
      <c r="EI37" s="88">
        <v>0</v>
      </c>
      <c r="EJ37" s="88">
        <v>4</v>
      </c>
      <c r="EK37" s="88">
        <v>108</v>
      </c>
      <c r="EL37" s="88">
        <v>0</v>
      </c>
      <c r="EM37" s="88">
        <v>18</v>
      </c>
      <c r="EN37" s="88">
        <v>0</v>
      </c>
      <c r="EO37" s="88">
        <v>0</v>
      </c>
      <c r="EP37" s="88">
        <v>236</v>
      </c>
      <c r="EQ37" s="88">
        <v>0</v>
      </c>
      <c r="ER37" s="88">
        <v>325</v>
      </c>
      <c r="ES37" s="88">
        <v>3894</v>
      </c>
      <c r="ET37" s="88">
        <v>196</v>
      </c>
      <c r="EU37" s="88">
        <v>0</v>
      </c>
      <c r="EV37" s="88">
        <v>0</v>
      </c>
      <c r="EW37" s="88">
        <v>0</v>
      </c>
      <c r="EX37" s="88">
        <v>0</v>
      </c>
      <c r="EY37" s="88">
        <v>57</v>
      </c>
      <c r="EZ37" s="88">
        <v>0</v>
      </c>
      <c r="FA37" s="88">
        <v>167</v>
      </c>
      <c r="FB37" s="88">
        <v>2963</v>
      </c>
      <c r="FC37" s="88">
        <v>62</v>
      </c>
      <c r="FD37" s="88">
        <v>0</v>
      </c>
      <c r="FE37" s="88">
        <v>3</v>
      </c>
      <c r="FF37" s="88">
        <v>683</v>
      </c>
      <c r="FG37" s="88">
        <v>0</v>
      </c>
      <c r="FH37" s="88">
        <v>0</v>
      </c>
      <c r="FI37" s="88">
        <v>0</v>
      </c>
      <c r="FJ37" s="88">
        <v>160</v>
      </c>
      <c r="FK37" s="88">
        <v>41998</v>
      </c>
    </row>
    <row r="38" spans="1:210" x14ac:dyDescent="0.35">
      <c r="A38" s="73" t="s">
        <v>432</v>
      </c>
      <c r="B38" s="85">
        <f t="shared" si="12"/>
        <v>169446</v>
      </c>
      <c r="C38" s="85">
        <f t="shared" si="12"/>
        <v>4274</v>
      </c>
      <c r="D38" s="85">
        <f t="shared" si="12"/>
        <v>1066</v>
      </c>
      <c r="E38" s="85">
        <f t="shared" si="12"/>
        <v>273</v>
      </c>
      <c r="F38" s="85">
        <f t="shared" si="12"/>
        <v>498</v>
      </c>
      <c r="G38" s="85">
        <f t="shared" si="12"/>
        <v>2135</v>
      </c>
      <c r="H38" s="85">
        <f t="shared" si="12"/>
        <v>86529</v>
      </c>
      <c r="I38" s="85">
        <f t="shared" si="12"/>
        <v>9128</v>
      </c>
      <c r="J38" s="85">
        <f t="shared" si="12"/>
        <v>426</v>
      </c>
      <c r="K38" s="85">
        <f t="shared" si="12"/>
        <v>21461</v>
      </c>
      <c r="L38" s="85">
        <f t="shared" si="12"/>
        <v>4706</v>
      </c>
      <c r="M38" s="85">
        <f t="shared" si="12"/>
        <v>2963</v>
      </c>
      <c r="N38" s="85">
        <f t="shared" si="12"/>
        <v>34</v>
      </c>
      <c r="O38" s="85">
        <f t="shared" si="12"/>
        <v>4071</v>
      </c>
      <c r="P38" s="85">
        <f t="shared" si="12"/>
        <v>3584</v>
      </c>
      <c r="Q38" s="85">
        <f t="shared" si="12"/>
        <v>352</v>
      </c>
      <c r="R38" s="85">
        <f t="shared" si="13"/>
        <v>1329</v>
      </c>
      <c r="S38" s="85">
        <f t="shared" si="13"/>
        <v>22072</v>
      </c>
      <c r="T38" s="85">
        <f t="shared" si="13"/>
        <v>130</v>
      </c>
      <c r="U38" s="85">
        <f t="shared" si="13"/>
        <v>8689</v>
      </c>
      <c r="V38" s="85">
        <f t="shared" si="13"/>
        <v>299</v>
      </c>
      <c r="W38" s="85">
        <f t="shared" si="13"/>
        <v>12</v>
      </c>
      <c r="X38" s="85">
        <f t="shared" si="13"/>
        <v>2358</v>
      </c>
      <c r="Y38" s="85">
        <f t="shared" si="13"/>
        <v>278</v>
      </c>
      <c r="Z38" s="85">
        <f t="shared" si="13"/>
        <v>6100</v>
      </c>
      <c r="AA38" s="85">
        <f t="shared" si="13"/>
        <v>439</v>
      </c>
      <c r="AB38" s="85">
        <f t="shared" si="13"/>
        <v>156</v>
      </c>
      <c r="AC38" s="85">
        <f t="shared" si="13"/>
        <v>132</v>
      </c>
      <c r="AD38" s="85">
        <f t="shared" si="13"/>
        <v>753</v>
      </c>
      <c r="AE38" s="85">
        <f t="shared" si="13"/>
        <v>25320</v>
      </c>
      <c r="AF38" s="85">
        <f t="shared" si="13"/>
        <v>658</v>
      </c>
      <c r="AG38" s="85">
        <f t="shared" si="13"/>
        <v>529</v>
      </c>
      <c r="AH38" s="85">
        <f t="shared" si="14"/>
        <v>179</v>
      </c>
      <c r="AI38" s="85">
        <f t="shared" si="14"/>
        <v>354</v>
      </c>
      <c r="AJ38" s="85">
        <f t="shared" si="14"/>
        <v>1378</v>
      </c>
      <c r="AK38" s="85">
        <f t="shared" si="14"/>
        <v>38945</v>
      </c>
      <c r="AL38" s="85">
        <f t="shared" si="14"/>
        <v>5565</v>
      </c>
      <c r="AM38" s="85">
        <f t="shared" si="14"/>
        <v>4</v>
      </c>
      <c r="AN38" s="85">
        <f t="shared" si="14"/>
        <v>51</v>
      </c>
      <c r="AO38" s="85">
        <f t="shared" si="14"/>
        <v>11395</v>
      </c>
      <c r="AP38" s="85">
        <f t="shared" si="14"/>
        <v>15210</v>
      </c>
      <c r="AQ38" s="85">
        <f t="shared" si="14"/>
        <v>3676</v>
      </c>
      <c r="AR38" s="85">
        <f t="shared" si="14"/>
        <v>3</v>
      </c>
      <c r="AS38" s="85">
        <f t="shared" si="14"/>
        <v>631679</v>
      </c>
      <c r="AT38" s="85">
        <f t="shared" si="14"/>
        <v>11520</v>
      </c>
      <c r="AU38" s="85">
        <f t="shared" si="14"/>
        <v>5742</v>
      </c>
      <c r="AV38" s="85">
        <f t="shared" si="14"/>
        <v>6125</v>
      </c>
      <c r="AW38" s="85">
        <f t="shared" si="14"/>
        <v>1085</v>
      </c>
      <c r="AX38" s="85">
        <f t="shared" si="15"/>
        <v>10439</v>
      </c>
      <c r="AY38" s="85">
        <f t="shared" si="15"/>
        <v>3202</v>
      </c>
      <c r="AZ38" s="85">
        <f t="shared" si="15"/>
        <v>14999</v>
      </c>
      <c r="BA38" s="85">
        <f t="shared" si="15"/>
        <v>11543</v>
      </c>
      <c r="BB38" s="85">
        <f t="shared" si="15"/>
        <v>527928</v>
      </c>
      <c r="BC38" s="85">
        <f t="shared" si="15"/>
        <v>1472831</v>
      </c>
      <c r="BD38" s="72"/>
      <c r="BE38" s="73" t="s">
        <v>432</v>
      </c>
      <c r="BF38" s="86">
        <v>96505</v>
      </c>
      <c r="BG38" s="86">
        <v>3681</v>
      </c>
      <c r="BH38" s="86">
        <v>920</v>
      </c>
      <c r="BI38" s="86">
        <v>126</v>
      </c>
      <c r="BJ38" s="86">
        <v>433</v>
      </c>
      <c r="BK38" s="86">
        <v>2049</v>
      </c>
      <c r="BL38" s="86">
        <v>58376</v>
      </c>
      <c r="BM38" s="86">
        <v>7259</v>
      </c>
      <c r="BN38" s="86">
        <v>210</v>
      </c>
      <c r="BO38" s="86">
        <v>8648</v>
      </c>
      <c r="BP38" s="86">
        <v>1763</v>
      </c>
      <c r="BQ38" s="86">
        <v>1706</v>
      </c>
      <c r="BR38" s="86">
        <v>30</v>
      </c>
      <c r="BS38" s="86">
        <v>2265</v>
      </c>
      <c r="BT38" s="86">
        <v>2104</v>
      </c>
      <c r="BU38" s="86">
        <v>156</v>
      </c>
      <c r="BV38" s="86">
        <v>559</v>
      </c>
      <c r="BW38" s="86">
        <v>3600</v>
      </c>
      <c r="BX38" s="86">
        <v>69</v>
      </c>
      <c r="BY38" s="86">
        <v>6232</v>
      </c>
      <c r="BZ38" s="86">
        <v>299</v>
      </c>
      <c r="CA38" s="86">
        <v>12</v>
      </c>
      <c r="CB38" s="86">
        <v>2321</v>
      </c>
      <c r="CC38" s="86">
        <v>278</v>
      </c>
      <c r="CD38" s="86">
        <v>715</v>
      </c>
      <c r="CE38" s="86">
        <v>365</v>
      </c>
      <c r="CF38" s="86">
        <v>153</v>
      </c>
      <c r="CG38" s="86">
        <v>16</v>
      </c>
      <c r="CH38" s="86">
        <v>753</v>
      </c>
      <c r="CI38" s="86">
        <v>25163</v>
      </c>
      <c r="CJ38" s="86">
        <v>658</v>
      </c>
      <c r="CK38" s="86">
        <v>529</v>
      </c>
      <c r="CL38" s="86">
        <v>178</v>
      </c>
      <c r="CM38" s="86">
        <v>354</v>
      </c>
      <c r="CN38" s="86">
        <v>1378</v>
      </c>
      <c r="CO38" s="86">
        <v>33172</v>
      </c>
      <c r="CP38" s="86">
        <v>5562</v>
      </c>
      <c r="CQ38" s="86">
        <v>4</v>
      </c>
      <c r="CR38" s="86">
        <v>51</v>
      </c>
      <c r="CS38" s="86">
        <v>11395</v>
      </c>
      <c r="CT38" s="86">
        <v>15210</v>
      </c>
      <c r="CU38" s="86">
        <v>3568</v>
      </c>
      <c r="CV38" s="86">
        <v>3</v>
      </c>
      <c r="CW38" s="86">
        <v>580901</v>
      </c>
      <c r="CX38" s="86">
        <v>3504</v>
      </c>
      <c r="CY38" s="86">
        <v>5741</v>
      </c>
      <c r="CZ38" s="86">
        <v>5294</v>
      </c>
      <c r="DA38" s="86">
        <v>134</v>
      </c>
      <c r="DB38" s="86">
        <v>7787</v>
      </c>
      <c r="DC38" s="86">
        <v>3064</v>
      </c>
      <c r="DD38" s="86">
        <v>14999</v>
      </c>
      <c r="DE38" s="86">
        <v>11540</v>
      </c>
      <c r="DF38" s="86">
        <v>527680</v>
      </c>
      <c r="DG38" s="86">
        <v>1329795</v>
      </c>
      <c r="DH38" s="86"/>
      <c r="DI38" s="87" t="s">
        <v>432</v>
      </c>
      <c r="DJ38" s="88">
        <v>72941</v>
      </c>
      <c r="DK38" s="88">
        <v>593</v>
      </c>
      <c r="DL38" s="88">
        <v>146</v>
      </c>
      <c r="DM38" s="88">
        <v>147</v>
      </c>
      <c r="DN38" s="88">
        <v>65</v>
      </c>
      <c r="DO38" s="88">
        <v>86</v>
      </c>
      <c r="DP38" s="88">
        <v>28153</v>
      </c>
      <c r="DQ38" s="88">
        <v>1869</v>
      </c>
      <c r="DR38" s="88">
        <v>216</v>
      </c>
      <c r="DS38" s="88">
        <v>12813</v>
      </c>
      <c r="DT38" s="88">
        <v>2943</v>
      </c>
      <c r="DU38" s="88">
        <v>1257</v>
      </c>
      <c r="DV38" s="88">
        <v>4</v>
      </c>
      <c r="DW38" s="88">
        <v>1806</v>
      </c>
      <c r="DX38" s="88">
        <v>1480</v>
      </c>
      <c r="DY38" s="88">
        <v>196</v>
      </c>
      <c r="DZ38" s="88">
        <v>770</v>
      </c>
      <c r="EA38" s="88">
        <v>18472</v>
      </c>
      <c r="EB38" s="88">
        <v>61</v>
      </c>
      <c r="EC38" s="88">
        <v>2457</v>
      </c>
      <c r="ED38" s="88">
        <v>0</v>
      </c>
      <c r="EE38" s="88">
        <v>0</v>
      </c>
      <c r="EF38" s="88">
        <v>37</v>
      </c>
      <c r="EG38" s="88">
        <v>0</v>
      </c>
      <c r="EH38" s="88">
        <v>5385</v>
      </c>
      <c r="EI38" s="88">
        <v>74</v>
      </c>
      <c r="EJ38" s="88">
        <v>3</v>
      </c>
      <c r="EK38" s="88">
        <v>116</v>
      </c>
      <c r="EL38" s="88">
        <v>0</v>
      </c>
      <c r="EM38" s="88">
        <v>157</v>
      </c>
      <c r="EN38" s="88">
        <v>0</v>
      </c>
      <c r="EO38" s="88">
        <v>0</v>
      </c>
      <c r="EP38" s="88">
        <v>1</v>
      </c>
      <c r="EQ38" s="88">
        <v>0</v>
      </c>
      <c r="ER38" s="88">
        <v>0</v>
      </c>
      <c r="ES38" s="88">
        <v>5773</v>
      </c>
      <c r="ET38" s="88">
        <v>3</v>
      </c>
      <c r="EU38" s="88">
        <v>0</v>
      </c>
      <c r="EV38" s="88">
        <v>0</v>
      </c>
      <c r="EW38" s="88">
        <v>0</v>
      </c>
      <c r="EX38" s="88">
        <v>0</v>
      </c>
      <c r="EY38" s="88">
        <v>108</v>
      </c>
      <c r="EZ38" s="88">
        <v>0</v>
      </c>
      <c r="FA38" s="88">
        <v>50778</v>
      </c>
      <c r="FB38" s="88">
        <v>8016</v>
      </c>
      <c r="FC38" s="88">
        <v>1</v>
      </c>
      <c r="FD38" s="88">
        <v>831</v>
      </c>
      <c r="FE38" s="88">
        <v>951</v>
      </c>
      <c r="FF38" s="88">
        <v>2652</v>
      </c>
      <c r="FG38" s="88">
        <v>138</v>
      </c>
      <c r="FH38" s="88">
        <v>0</v>
      </c>
      <c r="FI38" s="88">
        <v>3</v>
      </c>
      <c r="FJ38" s="88">
        <v>248</v>
      </c>
      <c r="FK38" s="88">
        <v>143036</v>
      </c>
    </row>
    <row r="39" spans="1:210" x14ac:dyDescent="0.35">
      <c r="A39" s="73" t="s">
        <v>433</v>
      </c>
      <c r="B39" s="85">
        <f t="shared" si="12"/>
        <v>26463</v>
      </c>
      <c r="C39" s="85">
        <f t="shared" si="12"/>
        <v>293</v>
      </c>
      <c r="D39" s="85">
        <f t="shared" si="12"/>
        <v>251</v>
      </c>
      <c r="E39" s="85">
        <f t="shared" si="12"/>
        <v>6</v>
      </c>
      <c r="F39" s="85">
        <f t="shared" si="12"/>
        <v>3</v>
      </c>
      <c r="G39" s="85">
        <f t="shared" si="12"/>
        <v>5</v>
      </c>
      <c r="H39" s="85">
        <f t="shared" si="12"/>
        <v>723</v>
      </c>
      <c r="I39" s="85">
        <f t="shared" si="12"/>
        <v>144</v>
      </c>
      <c r="J39" s="85">
        <f t="shared" si="12"/>
        <v>19</v>
      </c>
      <c r="K39" s="85">
        <f t="shared" si="12"/>
        <v>129</v>
      </c>
      <c r="L39" s="85">
        <f t="shared" si="12"/>
        <v>42</v>
      </c>
      <c r="M39" s="85">
        <f t="shared" si="12"/>
        <v>18</v>
      </c>
      <c r="N39" s="85">
        <f t="shared" si="12"/>
        <v>7</v>
      </c>
      <c r="O39" s="85">
        <f t="shared" si="12"/>
        <v>2</v>
      </c>
      <c r="P39" s="85">
        <f t="shared" si="12"/>
        <v>258</v>
      </c>
      <c r="Q39" s="85">
        <f t="shared" si="12"/>
        <v>31</v>
      </c>
      <c r="R39" s="85">
        <f t="shared" si="13"/>
        <v>2</v>
      </c>
      <c r="S39" s="85">
        <f t="shared" si="13"/>
        <v>24259</v>
      </c>
      <c r="T39" s="85">
        <f t="shared" si="13"/>
        <v>11</v>
      </c>
      <c r="U39" s="85">
        <f t="shared" si="13"/>
        <v>553</v>
      </c>
      <c r="V39" s="85">
        <f t="shared" si="13"/>
        <v>214</v>
      </c>
      <c r="W39" s="85">
        <f t="shared" si="13"/>
        <v>22</v>
      </c>
      <c r="X39" s="85">
        <f t="shared" si="13"/>
        <v>1925</v>
      </c>
      <c r="Y39" s="85">
        <f t="shared" si="13"/>
        <v>321</v>
      </c>
      <c r="Z39" s="85">
        <f t="shared" si="13"/>
        <v>1125</v>
      </c>
      <c r="AA39" s="85">
        <f t="shared" si="13"/>
        <v>90</v>
      </c>
      <c r="AB39" s="85">
        <f t="shared" si="13"/>
        <v>19</v>
      </c>
      <c r="AC39" s="85">
        <f t="shared" si="13"/>
        <v>17</v>
      </c>
      <c r="AD39" s="85">
        <f t="shared" si="13"/>
        <v>202</v>
      </c>
      <c r="AE39" s="85">
        <f t="shared" si="13"/>
        <v>5610</v>
      </c>
      <c r="AF39" s="85">
        <f t="shared" si="13"/>
        <v>165</v>
      </c>
      <c r="AG39" s="85">
        <f t="shared" si="13"/>
        <v>62</v>
      </c>
      <c r="AH39" s="85">
        <f t="shared" si="14"/>
        <v>48</v>
      </c>
      <c r="AI39" s="85">
        <f t="shared" si="14"/>
        <v>28</v>
      </c>
      <c r="AJ39" s="85">
        <f t="shared" si="14"/>
        <v>236</v>
      </c>
      <c r="AK39" s="85">
        <f t="shared" si="14"/>
        <v>10084</v>
      </c>
      <c r="AL39" s="85">
        <f t="shared" si="14"/>
        <v>997</v>
      </c>
      <c r="AM39" s="85">
        <f t="shared" si="14"/>
        <v>6</v>
      </c>
      <c r="AN39" s="85">
        <f t="shared" si="14"/>
        <v>13</v>
      </c>
      <c r="AO39" s="85">
        <f t="shared" si="14"/>
        <v>3676</v>
      </c>
      <c r="AP39" s="85">
        <f t="shared" si="14"/>
        <v>696</v>
      </c>
      <c r="AQ39" s="85">
        <f t="shared" si="14"/>
        <v>669</v>
      </c>
      <c r="AR39" s="85">
        <f t="shared" si="14"/>
        <v>-1</v>
      </c>
      <c r="AS39" s="85">
        <f t="shared" si="14"/>
        <v>3191762</v>
      </c>
      <c r="AT39" s="85">
        <f t="shared" si="14"/>
        <v>83470</v>
      </c>
      <c r="AU39" s="85">
        <f t="shared" si="14"/>
        <v>427</v>
      </c>
      <c r="AV39" s="85">
        <f t="shared" si="14"/>
        <v>229</v>
      </c>
      <c r="AW39" s="85">
        <f t="shared" si="14"/>
        <v>26</v>
      </c>
      <c r="AX39" s="85">
        <f t="shared" si="15"/>
        <v>722</v>
      </c>
      <c r="AY39" s="85">
        <f t="shared" si="15"/>
        <v>3</v>
      </c>
      <c r="AZ39" s="85">
        <f t="shared" si="15"/>
        <v>272</v>
      </c>
      <c r="BA39" s="85">
        <f t="shared" si="15"/>
        <v>4279</v>
      </c>
      <c r="BB39" s="85">
        <f t="shared" si="15"/>
        <v>63551</v>
      </c>
      <c r="BC39" s="85">
        <f t="shared" si="15"/>
        <v>3387637</v>
      </c>
      <c r="BD39" s="72"/>
      <c r="BE39" s="73" t="s">
        <v>433</v>
      </c>
      <c r="BF39" s="86">
        <v>3169</v>
      </c>
      <c r="BG39" s="86">
        <v>284</v>
      </c>
      <c r="BH39" s="86">
        <v>251</v>
      </c>
      <c r="BI39" s="86">
        <v>6</v>
      </c>
      <c r="BJ39" s="86">
        <v>3</v>
      </c>
      <c r="BK39" s="86">
        <v>5</v>
      </c>
      <c r="BL39" s="86">
        <v>723</v>
      </c>
      <c r="BM39" s="86">
        <v>144</v>
      </c>
      <c r="BN39" s="86">
        <v>2</v>
      </c>
      <c r="BO39" s="86">
        <v>11</v>
      </c>
      <c r="BP39" s="86">
        <v>30</v>
      </c>
      <c r="BQ39" s="86">
        <v>18</v>
      </c>
      <c r="BR39" s="86">
        <v>7</v>
      </c>
      <c r="BS39" s="86">
        <v>2</v>
      </c>
      <c r="BT39" s="86">
        <v>258</v>
      </c>
      <c r="BU39" s="86">
        <v>31</v>
      </c>
      <c r="BV39" s="86">
        <v>2</v>
      </c>
      <c r="BW39" s="86">
        <v>1112</v>
      </c>
      <c r="BX39" s="86">
        <v>11</v>
      </c>
      <c r="BY39" s="86">
        <v>553</v>
      </c>
      <c r="BZ39" s="86">
        <v>214</v>
      </c>
      <c r="CA39" s="86">
        <v>22</v>
      </c>
      <c r="CB39" s="86">
        <v>1925</v>
      </c>
      <c r="CC39" s="86">
        <v>321</v>
      </c>
      <c r="CD39" s="86">
        <v>159</v>
      </c>
      <c r="CE39" s="86">
        <v>90</v>
      </c>
      <c r="CF39" s="86">
        <v>19</v>
      </c>
      <c r="CG39" s="86">
        <v>17</v>
      </c>
      <c r="CH39" s="86">
        <v>202</v>
      </c>
      <c r="CI39" s="86">
        <v>5610</v>
      </c>
      <c r="CJ39" s="86">
        <v>165</v>
      </c>
      <c r="CK39" s="86">
        <v>62</v>
      </c>
      <c r="CL39" s="86">
        <v>48</v>
      </c>
      <c r="CM39" s="86">
        <v>28</v>
      </c>
      <c r="CN39" s="86">
        <v>236</v>
      </c>
      <c r="CO39" s="86">
        <v>9118</v>
      </c>
      <c r="CP39" s="86">
        <v>997</v>
      </c>
      <c r="CQ39" s="86">
        <v>6</v>
      </c>
      <c r="CR39" s="86">
        <v>13</v>
      </c>
      <c r="CS39" s="86">
        <v>3676</v>
      </c>
      <c r="CT39" s="86">
        <v>696</v>
      </c>
      <c r="CU39" s="86">
        <v>669</v>
      </c>
      <c r="CV39" s="86">
        <v>-1</v>
      </c>
      <c r="CW39" s="86">
        <v>2750489</v>
      </c>
      <c r="CX39" s="86">
        <v>41477</v>
      </c>
      <c r="CY39" s="86">
        <v>427</v>
      </c>
      <c r="CZ39" s="86">
        <v>229</v>
      </c>
      <c r="DA39" s="86">
        <v>11</v>
      </c>
      <c r="DB39" s="86">
        <v>722</v>
      </c>
      <c r="DC39" s="86">
        <v>3</v>
      </c>
      <c r="DD39" s="86">
        <v>272</v>
      </c>
      <c r="DE39" s="86">
        <v>4268</v>
      </c>
      <c r="DF39" s="86">
        <v>63551</v>
      </c>
      <c r="DG39" s="86">
        <v>2880076</v>
      </c>
      <c r="DH39" s="86"/>
      <c r="DI39" s="87" t="s">
        <v>433</v>
      </c>
      <c r="DJ39" s="88">
        <v>23294</v>
      </c>
      <c r="DK39" s="88">
        <v>9</v>
      </c>
      <c r="DL39" s="88">
        <v>0</v>
      </c>
      <c r="DM39" s="88">
        <v>0</v>
      </c>
      <c r="DN39" s="88">
        <v>0</v>
      </c>
      <c r="DO39" s="88">
        <v>0</v>
      </c>
      <c r="DP39" s="88">
        <v>0</v>
      </c>
      <c r="DQ39" s="88">
        <v>0</v>
      </c>
      <c r="DR39" s="88">
        <v>17</v>
      </c>
      <c r="DS39" s="88">
        <v>118</v>
      </c>
      <c r="DT39" s="88">
        <v>12</v>
      </c>
      <c r="DU39" s="88">
        <v>0</v>
      </c>
      <c r="DV39" s="88">
        <v>0</v>
      </c>
      <c r="DW39" s="88">
        <v>0</v>
      </c>
      <c r="DX39" s="88">
        <v>0</v>
      </c>
      <c r="DY39" s="88">
        <v>0</v>
      </c>
      <c r="DZ39" s="88">
        <v>0</v>
      </c>
      <c r="EA39" s="88">
        <v>23147</v>
      </c>
      <c r="EB39" s="88">
        <v>0</v>
      </c>
      <c r="EC39" s="88">
        <v>0</v>
      </c>
      <c r="ED39" s="88">
        <v>0</v>
      </c>
      <c r="EE39" s="88">
        <v>0</v>
      </c>
      <c r="EF39" s="88">
        <v>0</v>
      </c>
      <c r="EG39" s="88">
        <v>0</v>
      </c>
      <c r="EH39" s="88">
        <v>966</v>
      </c>
      <c r="EI39" s="88">
        <v>0</v>
      </c>
      <c r="EJ39" s="88">
        <v>0</v>
      </c>
      <c r="EK39" s="88">
        <v>0</v>
      </c>
      <c r="EL39" s="88">
        <v>0</v>
      </c>
      <c r="EM39" s="88">
        <v>0</v>
      </c>
      <c r="EN39" s="88">
        <v>0</v>
      </c>
      <c r="EO39" s="88">
        <v>0</v>
      </c>
      <c r="EP39" s="88">
        <v>0</v>
      </c>
      <c r="EQ39" s="88">
        <v>0</v>
      </c>
      <c r="ER39" s="88">
        <v>0</v>
      </c>
      <c r="ES39" s="88">
        <v>966</v>
      </c>
      <c r="ET39" s="88">
        <v>0</v>
      </c>
      <c r="EU39" s="88">
        <v>0</v>
      </c>
      <c r="EV39" s="88">
        <v>0</v>
      </c>
      <c r="EW39" s="88">
        <v>0</v>
      </c>
      <c r="EX39" s="88">
        <v>0</v>
      </c>
      <c r="EY39" s="88">
        <v>0</v>
      </c>
      <c r="EZ39" s="88">
        <v>0</v>
      </c>
      <c r="FA39" s="88">
        <v>441273</v>
      </c>
      <c r="FB39" s="88">
        <v>41993</v>
      </c>
      <c r="FC39" s="88">
        <v>0</v>
      </c>
      <c r="FD39" s="88">
        <v>0</v>
      </c>
      <c r="FE39" s="88">
        <v>15</v>
      </c>
      <c r="FF39" s="88">
        <v>0</v>
      </c>
      <c r="FG39" s="88">
        <v>0</v>
      </c>
      <c r="FH39" s="88">
        <v>0</v>
      </c>
      <c r="FI39" s="88">
        <v>11</v>
      </c>
      <c r="FJ39" s="88">
        <v>0</v>
      </c>
      <c r="FK39" s="88">
        <v>507561</v>
      </c>
    </row>
    <row r="40" spans="1:210" x14ac:dyDescent="0.35">
      <c r="A40" s="73" t="s">
        <v>434</v>
      </c>
      <c r="B40" s="85">
        <f t="shared" si="12"/>
        <v>69972</v>
      </c>
      <c r="C40" s="85">
        <f t="shared" si="12"/>
        <v>6178</v>
      </c>
      <c r="D40" s="85">
        <f t="shared" si="12"/>
        <v>7450</v>
      </c>
      <c r="E40" s="85">
        <f t="shared" si="12"/>
        <v>477</v>
      </c>
      <c r="F40" s="85">
        <f t="shared" si="12"/>
        <v>1023</v>
      </c>
      <c r="G40" s="85">
        <f t="shared" si="12"/>
        <v>310</v>
      </c>
      <c r="H40" s="85">
        <f t="shared" si="12"/>
        <v>1993</v>
      </c>
      <c r="I40" s="85">
        <f t="shared" si="12"/>
        <v>1456</v>
      </c>
      <c r="J40" s="85">
        <f t="shared" si="12"/>
        <v>251</v>
      </c>
      <c r="K40" s="85">
        <f t="shared" si="12"/>
        <v>3296</v>
      </c>
      <c r="L40" s="85">
        <f t="shared" si="12"/>
        <v>3916</v>
      </c>
      <c r="M40" s="85">
        <f t="shared" si="12"/>
        <v>2116</v>
      </c>
      <c r="N40" s="85">
        <f t="shared" si="12"/>
        <v>520</v>
      </c>
      <c r="O40" s="85">
        <f t="shared" si="12"/>
        <v>1196</v>
      </c>
      <c r="P40" s="85">
        <f t="shared" si="12"/>
        <v>9443</v>
      </c>
      <c r="Q40" s="85">
        <f t="shared" si="12"/>
        <v>1010</v>
      </c>
      <c r="R40" s="85">
        <f t="shared" si="13"/>
        <v>1723</v>
      </c>
      <c r="S40" s="85">
        <f t="shared" si="13"/>
        <v>28984</v>
      </c>
      <c r="T40" s="85">
        <f t="shared" si="13"/>
        <v>868</v>
      </c>
      <c r="U40" s="85">
        <f t="shared" si="13"/>
        <v>3940</v>
      </c>
      <c r="V40" s="85">
        <f t="shared" si="13"/>
        <v>855</v>
      </c>
      <c r="W40" s="85">
        <f t="shared" si="13"/>
        <v>226</v>
      </c>
      <c r="X40" s="85">
        <f t="shared" si="13"/>
        <v>5559</v>
      </c>
      <c r="Y40" s="85">
        <f t="shared" si="13"/>
        <v>2902</v>
      </c>
      <c r="Z40" s="85">
        <f t="shared" si="13"/>
        <v>8118</v>
      </c>
      <c r="AA40" s="85">
        <f t="shared" si="13"/>
        <v>511</v>
      </c>
      <c r="AB40" s="85">
        <f t="shared" si="13"/>
        <v>117</v>
      </c>
      <c r="AC40" s="85">
        <f t="shared" si="13"/>
        <v>152</v>
      </c>
      <c r="AD40" s="85">
        <f t="shared" si="13"/>
        <v>4882</v>
      </c>
      <c r="AE40" s="85">
        <f t="shared" si="13"/>
        <v>3453</v>
      </c>
      <c r="AF40" s="85">
        <f t="shared" si="13"/>
        <v>872</v>
      </c>
      <c r="AG40" s="85">
        <f t="shared" si="13"/>
        <v>1033</v>
      </c>
      <c r="AH40" s="85">
        <f t="shared" si="14"/>
        <v>136</v>
      </c>
      <c r="AI40" s="85">
        <f t="shared" si="14"/>
        <v>404</v>
      </c>
      <c r="AJ40" s="85">
        <f t="shared" si="14"/>
        <v>773</v>
      </c>
      <c r="AK40" s="85">
        <f t="shared" si="14"/>
        <v>29993</v>
      </c>
      <c r="AL40" s="85">
        <f t="shared" si="14"/>
        <v>5072</v>
      </c>
      <c r="AM40" s="85">
        <f t="shared" si="14"/>
        <v>489</v>
      </c>
      <c r="AN40" s="85">
        <f t="shared" si="14"/>
        <v>1742</v>
      </c>
      <c r="AO40" s="85">
        <f t="shared" si="14"/>
        <v>6867</v>
      </c>
      <c r="AP40" s="85">
        <f t="shared" si="14"/>
        <v>1542</v>
      </c>
      <c r="AQ40" s="85">
        <f t="shared" si="14"/>
        <v>2813</v>
      </c>
      <c r="AR40" s="85">
        <f t="shared" si="14"/>
        <v>512</v>
      </c>
      <c r="AS40" s="85">
        <f t="shared" si="14"/>
        <v>56909</v>
      </c>
      <c r="AT40" s="85">
        <f t="shared" si="14"/>
        <v>56255</v>
      </c>
      <c r="AU40" s="85">
        <f t="shared" si="14"/>
        <v>3555</v>
      </c>
      <c r="AV40" s="85">
        <f t="shared" si="14"/>
        <v>4632</v>
      </c>
      <c r="AW40" s="85">
        <f t="shared" si="14"/>
        <v>1815</v>
      </c>
      <c r="AX40" s="85">
        <f t="shared" si="15"/>
        <v>75140</v>
      </c>
      <c r="AY40" s="85">
        <f t="shared" si="15"/>
        <v>4958</v>
      </c>
      <c r="AZ40" s="85">
        <f t="shared" si="15"/>
        <v>93</v>
      </c>
      <c r="BA40" s="85">
        <f t="shared" si="15"/>
        <v>13177</v>
      </c>
      <c r="BB40" s="85">
        <f t="shared" si="15"/>
        <v>464992</v>
      </c>
      <c r="BC40" s="85">
        <f t="shared" si="15"/>
        <v>806706</v>
      </c>
      <c r="BD40" s="72"/>
      <c r="BE40" s="73" t="s">
        <v>434</v>
      </c>
      <c r="BF40" s="86">
        <v>34067</v>
      </c>
      <c r="BG40" s="86">
        <v>5369</v>
      </c>
      <c r="BH40" s="86">
        <v>6303</v>
      </c>
      <c r="BI40" s="86">
        <v>432</v>
      </c>
      <c r="BJ40" s="86">
        <v>957</v>
      </c>
      <c r="BK40" s="86">
        <v>306</v>
      </c>
      <c r="BL40" s="86">
        <v>1591</v>
      </c>
      <c r="BM40" s="86">
        <v>1371</v>
      </c>
      <c r="BN40" s="86">
        <v>22</v>
      </c>
      <c r="BO40" s="86">
        <v>2405</v>
      </c>
      <c r="BP40" s="86">
        <v>2752</v>
      </c>
      <c r="BQ40" s="86">
        <v>1839</v>
      </c>
      <c r="BR40" s="86">
        <v>466</v>
      </c>
      <c r="BS40" s="86">
        <v>208</v>
      </c>
      <c r="BT40" s="86">
        <v>7274</v>
      </c>
      <c r="BU40" s="86">
        <v>566</v>
      </c>
      <c r="BV40" s="86">
        <v>979</v>
      </c>
      <c r="BW40" s="86">
        <v>2754</v>
      </c>
      <c r="BX40" s="86">
        <v>509</v>
      </c>
      <c r="BY40" s="86">
        <v>3333</v>
      </c>
      <c r="BZ40" s="86">
        <v>855</v>
      </c>
      <c r="CA40" s="86">
        <v>226</v>
      </c>
      <c r="CB40" s="86">
        <v>5463</v>
      </c>
      <c r="CC40" s="86">
        <v>2342</v>
      </c>
      <c r="CD40" s="86">
        <v>859</v>
      </c>
      <c r="CE40" s="86">
        <v>508</v>
      </c>
      <c r="CF40" s="86">
        <v>115</v>
      </c>
      <c r="CG40" s="86">
        <v>146</v>
      </c>
      <c r="CH40" s="86">
        <v>4882</v>
      </c>
      <c r="CI40" s="86">
        <v>3345</v>
      </c>
      <c r="CJ40" s="86">
        <v>871</v>
      </c>
      <c r="CK40" s="86">
        <v>1033</v>
      </c>
      <c r="CL40" s="86">
        <v>135</v>
      </c>
      <c r="CM40" s="86">
        <v>404</v>
      </c>
      <c r="CN40" s="86">
        <v>770</v>
      </c>
      <c r="CO40" s="86">
        <v>21954</v>
      </c>
      <c r="CP40" s="86">
        <v>5062</v>
      </c>
      <c r="CQ40" s="86">
        <v>489</v>
      </c>
      <c r="CR40" s="86">
        <v>1741</v>
      </c>
      <c r="CS40" s="86">
        <v>6867</v>
      </c>
      <c r="CT40" s="86">
        <v>1542</v>
      </c>
      <c r="CU40" s="86">
        <v>2238</v>
      </c>
      <c r="CV40" s="86">
        <v>512</v>
      </c>
      <c r="CW40" s="86">
        <v>43076</v>
      </c>
      <c r="CX40" s="86">
        <v>46864</v>
      </c>
      <c r="CY40" s="86">
        <v>3501</v>
      </c>
      <c r="CZ40" s="86">
        <v>2881</v>
      </c>
      <c r="DA40" s="86">
        <v>1350</v>
      </c>
      <c r="DB40" s="86">
        <v>70169</v>
      </c>
      <c r="DC40" s="86">
        <v>4958</v>
      </c>
      <c r="DD40" s="86">
        <v>93</v>
      </c>
      <c r="DE40" s="86">
        <v>13156</v>
      </c>
      <c r="DF40" s="86">
        <v>464849</v>
      </c>
      <c r="DG40" s="86">
        <v>730738</v>
      </c>
      <c r="DH40" s="86"/>
      <c r="DI40" s="87" t="s">
        <v>434</v>
      </c>
      <c r="DJ40" s="88">
        <v>35905</v>
      </c>
      <c r="DK40" s="88">
        <v>809</v>
      </c>
      <c r="DL40" s="88">
        <v>1147</v>
      </c>
      <c r="DM40" s="88">
        <v>45</v>
      </c>
      <c r="DN40" s="88">
        <v>66</v>
      </c>
      <c r="DO40" s="88">
        <v>4</v>
      </c>
      <c r="DP40" s="88">
        <v>402</v>
      </c>
      <c r="DQ40" s="88">
        <v>85</v>
      </c>
      <c r="DR40" s="88">
        <v>229</v>
      </c>
      <c r="DS40" s="88">
        <v>891</v>
      </c>
      <c r="DT40" s="88">
        <v>1164</v>
      </c>
      <c r="DU40" s="88">
        <v>277</v>
      </c>
      <c r="DV40" s="88">
        <v>54</v>
      </c>
      <c r="DW40" s="88">
        <v>988</v>
      </c>
      <c r="DX40" s="88">
        <v>2169</v>
      </c>
      <c r="DY40" s="88">
        <v>444</v>
      </c>
      <c r="DZ40" s="88">
        <v>744</v>
      </c>
      <c r="EA40" s="88">
        <v>26230</v>
      </c>
      <c r="EB40" s="88">
        <v>359</v>
      </c>
      <c r="EC40" s="88">
        <v>607</v>
      </c>
      <c r="ED40" s="88">
        <v>0</v>
      </c>
      <c r="EE40" s="88">
        <v>0</v>
      </c>
      <c r="EF40" s="88">
        <v>96</v>
      </c>
      <c r="EG40" s="88">
        <v>560</v>
      </c>
      <c r="EH40" s="88">
        <v>7259</v>
      </c>
      <c r="EI40" s="88">
        <v>3</v>
      </c>
      <c r="EJ40" s="88">
        <v>2</v>
      </c>
      <c r="EK40" s="88">
        <v>6</v>
      </c>
      <c r="EL40" s="88">
        <v>0</v>
      </c>
      <c r="EM40" s="88">
        <v>108</v>
      </c>
      <c r="EN40" s="88">
        <v>1</v>
      </c>
      <c r="EO40" s="88">
        <v>0</v>
      </c>
      <c r="EP40" s="88">
        <v>1</v>
      </c>
      <c r="EQ40" s="88">
        <v>0</v>
      </c>
      <c r="ER40" s="88">
        <v>3</v>
      </c>
      <c r="ES40" s="88">
        <v>8039</v>
      </c>
      <c r="ET40" s="88">
        <v>10</v>
      </c>
      <c r="EU40" s="88">
        <v>0</v>
      </c>
      <c r="EV40" s="88">
        <v>1</v>
      </c>
      <c r="EW40" s="88">
        <v>0</v>
      </c>
      <c r="EX40" s="88">
        <v>0</v>
      </c>
      <c r="EY40" s="88">
        <v>575</v>
      </c>
      <c r="EZ40" s="88">
        <v>0</v>
      </c>
      <c r="FA40" s="88">
        <v>13833</v>
      </c>
      <c r="FB40" s="88">
        <v>9391</v>
      </c>
      <c r="FC40" s="88">
        <v>54</v>
      </c>
      <c r="FD40" s="88">
        <v>1751</v>
      </c>
      <c r="FE40" s="88">
        <v>465</v>
      </c>
      <c r="FF40" s="88">
        <v>4971</v>
      </c>
      <c r="FG40" s="88">
        <v>0</v>
      </c>
      <c r="FH40" s="88">
        <v>0</v>
      </c>
      <c r="FI40" s="88">
        <v>21</v>
      </c>
      <c r="FJ40" s="88">
        <v>143</v>
      </c>
      <c r="FK40" s="88">
        <v>75968</v>
      </c>
    </row>
    <row r="41" spans="1:210" x14ac:dyDescent="0.35">
      <c r="A41" s="73" t="s">
        <v>435</v>
      </c>
      <c r="B41" s="85">
        <f t="shared" si="12"/>
        <v>16446322</v>
      </c>
      <c r="C41" s="85">
        <f t="shared" si="12"/>
        <v>96239</v>
      </c>
      <c r="D41" s="85">
        <f t="shared" si="12"/>
        <v>313486</v>
      </c>
      <c r="E41" s="85">
        <f t="shared" si="12"/>
        <v>105428</v>
      </c>
      <c r="F41" s="85">
        <f t="shared" si="12"/>
        <v>113315</v>
      </c>
      <c r="G41" s="85">
        <f t="shared" si="12"/>
        <v>129120</v>
      </c>
      <c r="H41" s="85">
        <f t="shared" si="12"/>
        <v>1182139</v>
      </c>
      <c r="I41" s="85">
        <f t="shared" si="12"/>
        <v>246642</v>
      </c>
      <c r="J41" s="85">
        <f t="shared" si="12"/>
        <v>138529</v>
      </c>
      <c r="K41" s="85">
        <f t="shared" si="12"/>
        <v>499366</v>
      </c>
      <c r="L41" s="85">
        <f t="shared" si="12"/>
        <v>425791</v>
      </c>
      <c r="M41" s="85">
        <f t="shared" si="12"/>
        <v>704603</v>
      </c>
      <c r="N41" s="85">
        <f t="shared" si="12"/>
        <v>98507</v>
      </c>
      <c r="O41" s="85">
        <f t="shared" si="12"/>
        <v>70411</v>
      </c>
      <c r="P41" s="85">
        <f t="shared" si="12"/>
        <v>1137449</v>
      </c>
      <c r="Q41" s="85">
        <f t="shared" si="12"/>
        <v>326686</v>
      </c>
      <c r="R41" s="85">
        <f t="shared" si="13"/>
        <v>454085</v>
      </c>
      <c r="S41" s="85">
        <f t="shared" si="13"/>
        <v>9964935</v>
      </c>
      <c r="T41" s="85">
        <f t="shared" si="13"/>
        <v>63934</v>
      </c>
      <c r="U41" s="85">
        <f t="shared" si="13"/>
        <v>471896</v>
      </c>
      <c r="V41" s="85">
        <f t="shared" si="13"/>
        <v>274172</v>
      </c>
      <c r="W41" s="85">
        <f t="shared" si="13"/>
        <v>9392</v>
      </c>
      <c r="X41" s="85">
        <f t="shared" si="13"/>
        <v>300573</v>
      </c>
      <c r="Y41" s="85">
        <f t="shared" si="13"/>
        <v>63365</v>
      </c>
      <c r="Z41" s="85">
        <f t="shared" si="13"/>
        <v>1098569</v>
      </c>
      <c r="AA41" s="85">
        <f t="shared" si="13"/>
        <v>53920</v>
      </c>
      <c r="AB41" s="85">
        <f t="shared" si="13"/>
        <v>24425</v>
      </c>
      <c r="AC41" s="85">
        <f t="shared" si="13"/>
        <v>8203</v>
      </c>
      <c r="AD41" s="85">
        <f t="shared" si="13"/>
        <v>22621</v>
      </c>
      <c r="AE41" s="85">
        <f t="shared" si="13"/>
        <v>116020</v>
      </c>
      <c r="AF41" s="85">
        <f t="shared" si="13"/>
        <v>43351</v>
      </c>
      <c r="AG41" s="85">
        <f t="shared" si="13"/>
        <v>16188</v>
      </c>
      <c r="AH41" s="85">
        <f t="shared" si="14"/>
        <v>8324</v>
      </c>
      <c r="AI41" s="85">
        <f t="shared" si="14"/>
        <v>6195</v>
      </c>
      <c r="AJ41" s="85">
        <f t="shared" si="14"/>
        <v>11473</v>
      </c>
      <c r="AK41" s="85">
        <f t="shared" si="14"/>
        <v>2056791</v>
      </c>
      <c r="AL41" s="85">
        <f t="shared" si="14"/>
        <v>65725</v>
      </c>
      <c r="AM41" s="85">
        <f t="shared" si="14"/>
        <v>87465</v>
      </c>
      <c r="AN41" s="85">
        <f t="shared" si="14"/>
        <v>24746</v>
      </c>
      <c r="AO41" s="85">
        <f t="shared" si="14"/>
        <v>146168</v>
      </c>
      <c r="AP41" s="85">
        <f t="shared" si="14"/>
        <v>98936</v>
      </c>
      <c r="AQ41" s="85">
        <f t="shared" si="14"/>
        <v>316580</v>
      </c>
      <c r="AR41" s="85">
        <f t="shared" si="14"/>
        <v>152364</v>
      </c>
      <c r="AS41" s="85">
        <f t="shared" si="14"/>
        <v>4104303</v>
      </c>
      <c r="AT41" s="85">
        <f t="shared" si="14"/>
        <v>2799338</v>
      </c>
      <c r="AU41" s="85">
        <f t="shared" si="14"/>
        <v>84447</v>
      </c>
      <c r="AV41" s="85">
        <f t="shared" si="14"/>
        <v>897376</v>
      </c>
      <c r="AW41" s="85">
        <f t="shared" si="14"/>
        <v>152520</v>
      </c>
      <c r="AX41" s="85">
        <f t="shared" si="15"/>
        <v>1130956</v>
      </c>
      <c r="AY41" s="85">
        <f t="shared" si="15"/>
        <v>50785</v>
      </c>
      <c r="AZ41" s="85">
        <f t="shared" si="15"/>
        <v>18962</v>
      </c>
      <c r="BA41" s="85">
        <f t="shared" si="15"/>
        <v>82944</v>
      </c>
      <c r="BB41" s="85">
        <f t="shared" si="15"/>
        <v>1256561</v>
      </c>
      <c r="BC41" s="85">
        <f t="shared" si="15"/>
        <v>30069528</v>
      </c>
      <c r="BD41" s="72"/>
      <c r="BE41" s="73" t="s">
        <v>435</v>
      </c>
      <c r="BF41" s="86">
        <v>2046979</v>
      </c>
      <c r="BG41" s="86">
        <v>32841</v>
      </c>
      <c r="BH41" s="86">
        <v>66386</v>
      </c>
      <c r="BI41" s="86">
        <v>19120</v>
      </c>
      <c r="BJ41" s="86">
        <v>22821</v>
      </c>
      <c r="BK41" s="86">
        <v>74500</v>
      </c>
      <c r="BL41" s="86">
        <v>420801</v>
      </c>
      <c r="BM41" s="86">
        <v>52209</v>
      </c>
      <c r="BN41" s="86">
        <v>4529</v>
      </c>
      <c r="BO41" s="86">
        <v>65753</v>
      </c>
      <c r="BP41" s="86">
        <v>49024</v>
      </c>
      <c r="BQ41" s="86">
        <v>232879</v>
      </c>
      <c r="BR41" s="86">
        <v>40502</v>
      </c>
      <c r="BS41" s="86">
        <v>12134</v>
      </c>
      <c r="BT41" s="86">
        <v>267893</v>
      </c>
      <c r="BU41" s="86">
        <v>123321</v>
      </c>
      <c r="BV41" s="86">
        <v>127391</v>
      </c>
      <c r="BW41" s="86">
        <v>235208</v>
      </c>
      <c r="BX41" s="86">
        <v>42567</v>
      </c>
      <c r="BY41" s="86">
        <v>189941</v>
      </c>
      <c r="BZ41" s="86">
        <v>274172</v>
      </c>
      <c r="CA41" s="86">
        <v>9246</v>
      </c>
      <c r="CB41" s="86">
        <v>288874</v>
      </c>
      <c r="CC41" s="86">
        <v>29478</v>
      </c>
      <c r="CD41" s="86">
        <v>35123</v>
      </c>
      <c r="CE41" s="86">
        <v>43167</v>
      </c>
      <c r="CF41" s="86">
        <v>19760</v>
      </c>
      <c r="CG41" s="86">
        <v>2269</v>
      </c>
      <c r="CH41" s="86">
        <v>22621</v>
      </c>
      <c r="CI41" s="86">
        <v>110308</v>
      </c>
      <c r="CJ41" s="86">
        <v>38181</v>
      </c>
      <c r="CK41" s="86">
        <v>16188</v>
      </c>
      <c r="CL41" s="86">
        <v>5230</v>
      </c>
      <c r="CM41" s="86">
        <v>6195</v>
      </c>
      <c r="CN41" s="86">
        <v>10014</v>
      </c>
      <c r="CO41" s="86">
        <v>910826</v>
      </c>
      <c r="CP41" s="86">
        <v>59934</v>
      </c>
      <c r="CQ41" s="86">
        <v>87016</v>
      </c>
      <c r="CR41" s="86">
        <v>23595</v>
      </c>
      <c r="CS41" s="86">
        <v>146168</v>
      </c>
      <c r="CT41" s="86">
        <v>98936</v>
      </c>
      <c r="CU41" s="86">
        <v>260397</v>
      </c>
      <c r="CV41" s="86">
        <v>151605</v>
      </c>
      <c r="CW41" s="86">
        <v>3576745</v>
      </c>
      <c r="CX41" s="86">
        <v>1438342</v>
      </c>
      <c r="CY41" s="86">
        <v>74423</v>
      </c>
      <c r="CZ41" s="86">
        <v>603146</v>
      </c>
      <c r="DA41" s="86">
        <v>32053</v>
      </c>
      <c r="DB41" s="86">
        <v>465574</v>
      </c>
      <c r="DC41" s="86">
        <v>45429</v>
      </c>
      <c r="DD41" s="86">
        <v>18962</v>
      </c>
      <c r="DE41" s="86">
        <v>81844</v>
      </c>
      <c r="DF41" s="86">
        <v>1244742</v>
      </c>
      <c r="DG41" s="86">
        <v>11399557</v>
      </c>
      <c r="DH41" s="86"/>
      <c r="DI41" s="87" t="s">
        <v>435</v>
      </c>
      <c r="DJ41" s="88">
        <v>14399343</v>
      </c>
      <c r="DK41" s="88">
        <v>63398</v>
      </c>
      <c r="DL41" s="88">
        <v>247100</v>
      </c>
      <c r="DM41" s="88">
        <v>86308</v>
      </c>
      <c r="DN41" s="88">
        <v>90494</v>
      </c>
      <c r="DO41" s="88">
        <v>54620</v>
      </c>
      <c r="DP41" s="88">
        <v>761338</v>
      </c>
      <c r="DQ41" s="88">
        <v>194433</v>
      </c>
      <c r="DR41" s="88">
        <v>134000</v>
      </c>
      <c r="DS41" s="88">
        <v>433613</v>
      </c>
      <c r="DT41" s="88">
        <v>376767</v>
      </c>
      <c r="DU41" s="88">
        <v>471724</v>
      </c>
      <c r="DV41" s="88">
        <v>58005</v>
      </c>
      <c r="DW41" s="88">
        <v>58277</v>
      </c>
      <c r="DX41" s="88">
        <v>869556</v>
      </c>
      <c r="DY41" s="88">
        <v>203365</v>
      </c>
      <c r="DZ41" s="88">
        <v>326694</v>
      </c>
      <c r="EA41" s="88">
        <v>9729727</v>
      </c>
      <c r="EB41" s="88">
        <v>21367</v>
      </c>
      <c r="EC41" s="88">
        <v>281955</v>
      </c>
      <c r="ED41" s="88">
        <v>0</v>
      </c>
      <c r="EE41" s="88">
        <v>146</v>
      </c>
      <c r="EF41" s="88">
        <v>11699</v>
      </c>
      <c r="EG41" s="88">
        <v>33887</v>
      </c>
      <c r="EH41" s="88">
        <v>1063446</v>
      </c>
      <c r="EI41" s="88">
        <v>10753</v>
      </c>
      <c r="EJ41" s="88">
        <v>4665</v>
      </c>
      <c r="EK41" s="88">
        <v>5934</v>
      </c>
      <c r="EL41" s="88">
        <v>0</v>
      </c>
      <c r="EM41" s="88">
        <v>5712</v>
      </c>
      <c r="EN41" s="88">
        <v>5170</v>
      </c>
      <c r="EO41" s="88">
        <v>0</v>
      </c>
      <c r="EP41" s="88">
        <v>3094</v>
      </c>
      <c r="EQ41" s="88">
        <v>0</v>
      </c>
      <c r="ER41" s="88">
        <v>1459</v>
      </c>
      <c r="ES41" s="88">
        <v>1145965</v>
      </c>
      <c r="ET41" s="88">
        <v>5791</v>
      </c>
      <c r="EU41" s="88">
        <v>449</v>
      </c>
      <c r="EV41" s="88">
        <v>1151</v>
      </c>
      <c r="EW41" s="88">
        <v>0</v>
      </c>
      <c r="EX41" s="88">
        <v>0</v>
      </c>
      <c r="EY41" s="88">
        <v>56183</v>
      </c>
      <c r="EZ41" s="88">
        <v>759</v>
      </c>
      <c r="FA41" s="88">
        <v>527558</v>
      </c>
      <c r="FB41" s="88">
        <v>1360996</v>
      </c>
      <c r="FC41" s="88">
        <v>10024</v>
      </c>
      <c r="FD41" s="88">
        <v>294230</v>
      </c>
      <c r="FE41" s="88">
        <v>120467</v>
      </c>
      <c r="FF41" s="88">
        <v>665382</v>
      </c>
      <c r="FG41" s="88">
        <v>5356</v>
      </c>
      <c r="FH41" s="88">
        <v>0</v>
      </c>
      <c r="FI41" s="88">
        <v>1100</v>
      </c>
      <c r="FJ41" s="88">
        <v>11819</v>
      </c>
      <c r="FK41" s="88">
        <v>18669971</v>
      </c>
    </row>
    <row r="42" spans="1:210" x14ac:dyDescent="0.35">
      <c r="A42" s="73" t="s">
        <v>436</v>
      </c>
      <c r="B42" s="85">
        <f t="shared" si="12"/>
        <v>287831</v>
      </c>
      <c r="C42" s="85">
        <f t="shared" si="12"/>
        <v>20191</v>
      </c>
      <c r="D42" s="85">
        <f t="shared" si="12"/>
        <v>990</v>
      </c>
      <c r="E42" s="85">
        <f t="shared" si="12"/>
        <v>523</v>
      </c>
      <c r="F42" s="85">
        <f t="shared" si="12"/>
        <v>2487</v>
      </c>
      <c r="G42" s="85">
        <f t="shared" si="12"/>
        <v>1361</v>
      </c>
      <c r="H42" s="85">
        <f t="shared" si="12"/>
        <v>9356</v>
      </c>
      <c r="I42" s="85">
        <f t="shared" si="12"/>
        <v>6573</v>
      </c>
      <c r="J42" s="85">
        <f t="shared" si="12"/>
        <v>5905</v>
      </c>
      <c r="K42" s="85">
        <f t="shared" si="12"/>
        <v>2176</v>
      </c>
      <c r="L42" s="85">
        <f t="shared" si="12"/>
        <v>4540</v>
      </c>
      <c r="M42" s="85">
        <f t="shared" si="12"/>
        <v>7884</v>
      </c>
      <c r="N42" s="85">
        <f t="shared" si="12"/>
        <v>2953</v>
      </c>
      <c r="O42" s="85">
        <f t="shared" si="12"/>
        <v>418</v>
      </c>
      <c r="P42" s="85">
        <f t="shared" si="12"/>
        <v>67637</v>
      </c>
      <c r="Q42" s="85">
        <f t="shared" si="12"/>
        <v>1374</v>
      </c>
      <c r="R42" s="85">
        <f t="shared" si="13"/>
        <v>5661</v>
      </c>
      <c r="S42" s="85">
        <f t="shared" si="13"/>
        <v>159717</v>
      </c>
      <c r="T42" s="85">
        <f t="shared" si="13"/>
        <v>447</v>
      </c>
      <c r="U42" s="85">
        <f t="shared" si="13"/>
        <v>7829</v>
      </c>
      <c r="V42" s="85">
        <f t="shared" si="13"/>
        <v>2484</v>
      </c>
      <c r="W42" s="85">
        <f t="shared" si="13"/>
        <v>384</v>
      </c>
      <c r="X42" s="85">
        <f t="shared" si="13"/>
        <v>6253</v>
      </c>
      <c r="Y42" s="85">
        <f t="shared" si="13"/>
        <v>1621</v>
      </c>
      <c r="Z42" s="85">
        <f t="shared" si="13"/>
        <v>14530</v>
      </c>
      <c r="AA42" s="85">
        <f t="shared" si="13"/>
        <v>2040</v>
      </c>
      <c r="AB42" s="85">
        <f t="shared" si="13"/>
        <v>546</v>
      </c>
      <c r="AC42" s="85">
        <f t="shared" si="13"/>
        <v>448</v>
      </c>
      <c r="AD42" s="85">
        <f t="shared" si="13"/>
        <v>710</v>
      </c>
      <c r="AE42" s="85">
        <f t="shared" si="13"/>
        <v>20342</v>
      </c>
      <c r="AF42" s="85">
        <f t="shared" si="13"/>
        <v>1424</v>
      </c>
      <c r="AG42" s="85">
        <f t="shared" si="13"/>
        <v>420</v>
      </c>
      <c r="AH42" s="85">
        <f t="shared" si="14"/>
        <v>146</v>
      </c>
      <c r="AI42" s="85">
        <f t="shared" si="14"/>
        <v>206</v>
      </c>
      <c r="AJ42" s="85">
        <f t="shared" si="14"/>
        <v>939</v>
      </c>
      <c r="AK42" s="85">
        <f t="shared" si="14"/>
        <v>52493</v>
      </c>
      <c r="AL42" s="85">
        <f t="shared" si="14"/>
        <v>15665</v>
      </c>
      <c r="AM42" s="85">
        <f t="shared" si="14"/>
        <v>2940</v>
      </c>
      <c r="AN42" s="85">
        <f t="shared" si="14"/>
        <v>2076</v>
      </c>
      <c r="AO42" s="85">
        <f t="shared" si="14"/>
        <v>85917</v>
      </c>
      <c r="AP42" s="85">
        <f t="shared" si="14"/>
        <v>49260</v>
      </c>
      <c r="AQ42" s="85">
        <f t="shared" si="14"/>
        <v>16273</v>
      </c>
      <c r="AR42" s="85">
        <f t="shared" si="14"/>
        <v>20</v>
      </c>
      <c r="AS42" s="85">
        <f t="shared" si="14"/>
        <v>3330196</v>
      </c>
      <c r="AT42" s="85">
        <f t="shared" si="14"/>
        <v>2217190</v>
      </c>
      <c r="AU42" s="85">
        <f t="shared" si="14"/>
        <v>3334</v>
      </c>
      <c r="AV42" s="85">
        <f t="shared" si="14"/>
        <v>35156</v>
      </c>
      <c r="AW42" s="85">
        <f t="shared" si="14"/>
        <v>1608</v>
      </c>
      <c r="AX42" s="85">
        <f t="shared" si="15"/>
        <v>10189</v>
      </c>
      <c r="AY42" s="85">
        <f t="shared" si="15"/>
        <v>6635</v>
      </c>
      <c r="AZ42" s="85">
        <f t="shared" si="15"/>
        <v>290</v>
      </c>
      <c r="BA42" s="85">
        <f t="shared" si="15"/>
        <v>6933</v>
      </c>
      <c r="BB42" s="85">
        <f t="shared" si="15"/>
        <v>72616</v>
      </c>
      <c r="BC42" s="85">
        <f t="shared" si="15"/>
        <v>6216813</v>
      </c>
      <c r="BD42" s="72"/>
      <c r="BE42" s="73" t="s">
        <v>436</v>
      </c>
      <c r="BF42" s="86">
        <v>79395</v>
      </c>
      <c r="BG42" s="86">
        <v>19436</v>
      </c>
      <c r="BH42" s="86">
        <v>668</v>
      </c>
      <c r="BI42" s="86">
        <v>241</v>
      </c>
      <c r="BJ42" s="86">
        <v>1268</v>
      </c>
      <c r="BK42" s="86">
        <v>941</v>
      </c>
      <c r="BL42" s="86">
        <v>4157</v>
      </c>
      <c r="BM42" s="86">
        <v>1239</v>
      </c>
      <c r="BN42" s="86">
        <v>7</v>
      </c>
      <c r="BO42" s="86">
        <v>528</v>
      </c>
      <c r="BP42" s="86">
        <v>1299</v>
      </c>
      <c r="BQ42" s="86">
        <v>5442</v>
      </c>
      <c r="BR42" s="86">
        <v>2694</v>
      </c>
      <c r="BS42" s="86">
        <v>172</v>
      </c>
      <c r="BT42" s="86">
        <v>48837</v>
      </c>
      <c r="BU42" s="86">
        <v>877</v>
      </c>
      <c r="BV42" s="86">
        <v>1989</v>
      </c>
      <c r="BW42" s="86">
        <v>3300</v>
      </c>
      <c r="BX42" s="86">
        <v>444</v>
      </c>
      <c r="BY42" s="86">
        <v>5292</v>
      </c>
      <c r="BZ42" s="86">
        <v>2484</v>
      </c>
      <c r="CA42" s="86">
        <v>381</v>
      </c>
      <c r="CB42" s="86">
        <v>6168</v>
      </c>
      <c r="CC42" s="86">
        <v>1281</v>
      </c>
      <c r="CD42" s="86">
        <v>10808</v>
      </c>
      <c r="CE42" s="86">
        <v>2011</v>
      </c>
      <c r="CF42" s="86">
        <v>546</v>
      </c>
      <c r="CG42" s="86">
        <v>441</v>
      </c>
      <c r="CH42" s="86">
        <v>710</v>
      </c>
      <c r="CI42" s="86">
        <v>20312</v>
      </c>
      <c r="CJ42" s="86">
        <v>1347</v>
      </c>
      <c r="CK42" s="86">
        <v>420</v>
      </c>
      <c r="CL42" s="86">
        <v>143</v>
      </c>
      <c r="CM42" s="86">
        <v>206</v>
      </c>
      <c r="CN42" s="86">
        <v>934</v>
      </c>
      <c r="CO42" s="86">
        <v>48192</v>
      </c>
      <c r="CP42" s="86">
        <v>15622</v>
      </c>
      <c r="CQ42" s="86">
        <v>2940</v>
      </c>
      <c r="CR42" s="86">
        <v>2012</v>
      </c>
      <c r="CS42" s="86">
        <v>85917</v>
      </c>
      <c r="CT42" s="86">
        <v>49260</v>
      </c>
      <c r="CU42" s="86">
        <v>15442</v>
      </c>
      <c r="CV42" s="86">
        <v>20</v>
      </c>
      <c r="CW42" s="86">
        <v>2873231</v>
      </c>
      <c r="CX42" s="86">
        <v>1186548</v>
      </c>
      <c r="CY42" s="86">
        <v>3334</v>
      </c>
      <c r="CZ42" s="86">
        <v>33331</v>
      </c>
      <c r="DA42" s="86">
        <v>846</v>
      </c>
      <c r="DB42" s="86">
        <v>10189</v>
      </c>
      <c r="DC42" s="86">
        <v>6635</v>
      </c>
      <c r="DD42" s="86">
        <v>290</v>
      </c>
      <c r="DE42" s="86">
        <v>6922</v>
      </c>
      <c r="DF42" s="86">
        <v>71768</v>
      </c>
      <c r="DG42" s="86">
        <v>4511330</v>
      </c>
      <c r="DH42" s="86"/>
      <c r="DI42" s="87" t="s">
        <v>436</v>
      </c>
      <c r="DJ42" s="88">
        <v>208436</v>
      </c>
      <c r="DK42" s="88">
        <v>755</v>
      </c>
      <c r="DL42" s="88">
        <v>322</v>
      </c>
      <c r="DM42" s="88">
        <v>282</v>
      </c>
      <c r="DN42" s="88">
        <v>1219</v>
      </c>
      <c r="DO42" s="88">
        <v>420</v>
      </c>
      <c r="DP42" s="88">
        <v>5199</v>
      </c>
      <c r="DQ42" s="88">
        <v>5334</v>
      </c>
      <c r="DR42" s="88">
        <v>5898</v>
      </c>
      <c r="DS42" s="88">
        <v>1648</v>
      </c>
      <c r="DT42" s="88">
        <v>3241</v>
      </c>
      <c r="DU42" s="88">
        <v>2442</v>
      </c>
      <c r="DV42" s="88">
        <v>259</v>
      </c>
      <c r="DW42" s="88">
        <v>246</v>
      </c>
      <c r="DX42" s="88">
        <v>18800</v>
      </c>
      <c r="DY42" s="88">
        <v>497</v>
      </c>
      <c r="DZ42" s="88">
        <v>3672</v>
      </c>
      <c r="EA42" s="88">
        <v>156417</v>
      </c>
      <c r="EB42" s="88">
        <v>3</v>
      </c>
      <c r="EC42" s="88">
        <v>2537</v>
      </c>
      <c r="ED42" s="88">
        <v>0</v>
      </c>
      <c r="EE42" s="88">
        <v>3</v>
      </c>
      <c r="EF42" s="88">
        <v>85</v>
      </c>
      <c r="EG42" s="88">
        <v>340</v>
      </c>
      <c r="EH42" s="88">
        <v>3722</v>
      </c>
      <c r="EI42" s="88">
        <v>29</v>
      </c>
      <c r="EJ42" s="88">
        <v>0</v>
      </c>
      <c r="EK42" s="88">
        <v>7</v>
      </c>
      <c r="EL42" s="88">
        <v>0</v>
      </c>
      <c r="EM42" s="88">
        <v>30</v>
      </c>
      <c r="EN42" s="88">
        <v>77</v>
      </c>
      <c r="EO42" s="88">
        <v>0</v>
      </c>
      <c r="EP42" s="88">
        <v>3</v>
      </c>
      <c r="EQ42" s="88">
        <v>0</v>
      </c>
      <c r="ER42" s="88">
        <v>5</v>
      </c>
      <c r="ES42" s="88">
        <v>4301</v>
      </c>
      <c r="ET42" s="88">
        <v>43</v>
      </c>
      <c r="EU42" s="88">
        <v>0</v>
      </c>
      <c r="EV42" s="88">
        <v>64</v>
      </c>
      <c r="EW42" s="88">
        <v>0</v>
      </c>
      <c r="EX42" s="88">
        <v>0</v>
      </c>
      <c r="EY42" s="88">
        <v>831</v>
      </c>
      <c r="EZ42" s="88">
        <v>0</v>
      </c>
      <c r="FA42" s="88">
        <v>456965</v>
      </c>
      <c r="FB42" s="88">
        <v>1030642</v>
      </c>
      <c r="FC42" s="88">
        <v>0</v>
      </c>
      <c r="FD42" s="88">
        <v>1825</v>
      </c>
      <c r="FE42" s="88">
        <v>762</v>
      </c>
      <c r="FF42" s="88">
        <v>0</v>
      </c>
      <c r="FG42" s="88">
        <v>0</v>
      </c>
      <c r="FH42" s="88">
        <v>0</v>
      </c>
      <c r="FI42" s="88">
        <v>11</v>
      </c>
      <c r="FJ42" s="88">
        <v>848</v>
      </c>
      <c r="FK42" s="88">
        <v>1705483</v>
      </c>
    </row>
    <row r="43" spans="1:210" x14ac:dyDescent="0.35">
      <c r="A43" s="73" t="s">
        <v>437</v>
      </c>
      <c r="B43" s="85">
        <f t="shared" si="12"/>
        <v>0</v>
      </c>
      <c r="C43" s="85">
        <f t="shared" si="12"/>
        <v>0</v>
      </c>
      <c r="D43" s="85">
        <f t="shared" si="12"/>
        <v>0</v>
      </c>
      <c r="E43" s="85">
        <f t="shared" si="12"/>
        <v>0</v>
      </c>
      <c r="F43" s="85">
        <f t="shared" si="12"/>
        <v>0</v>
      </c>
      <c r="G43" s="85">
        <f t="shared" si="12"/>
        <v>0</v>
      </c>
      <c r="H43" s="85">
        <f t="shared" si="12"/>
        <v>0</v>
      </c>
      <c r="I43" s="85">
        <f t="shared" si="12"/>
        <v>0</v>
      </c>
      <c r="J43" s="85">
        <f t="shared" si="12"/>
        <v>0</v>
      </c>
      <c r="K43" s="85">
        <f t="shared" si="12"/>
        <v>0</v>
      </c>
      <c r="L43" s="85">
        <f t="shared" si="12"/>
        <v>0</v>
      </c>
      <c r="M43" s="85">
        <f t="shared" si="12"/>
        <v>0</v>
      </c>
      <c r="N43" s="85">
        <f t="shared" si="12"/>
        <v>0</v>
      </c>
      <c r="O43" s="85">
        <f t="shared" si="12"/>
        <v>0</v>
      </c>
      <c r="P43" s="85">
        <f t="shared" si="12"/>
        <v>0</v>
      </c>
      <c r="Q43" s="85">
        <f t="shared" si="12"/>
        <v>0</v>
      </c>
      <c r="R43" s="85">
        <f t="shared" si="13"/>
        <v>0</v>
      </c>
      <c r="S43" s="85">
        <f t="shared" si="13"/>
        <v>0</v>
      </c>
      <c r="T43" s="85">
        <f t="shared" si="13"/>
        <v>0</v>
      </c>
      <c r="U43" s="85">
        <f t="shared" si="13"/>
        <v>0</v>
      </c>
      <c r="V43" s="85">
        <f t="shared" si="13"/>
        <v>0</v>
      </c>
      <c r="W43" s="85">
        <f t="shared" si="13"/>
        <v>0</v>
      </c>
      <c r="X43" s="85">
        <f t="shared" si="13"/>
        <v>0</v>
      </c>
      <c r="Y43" s="85">
        <f t="shared" si="13"/>
        <v>0</v>
      </c>
      <c r="Z43" s="85">
        <f t="shared" si="13"/>
        <v>-484</v>
      </c>
      <c r="AA43" s="85">
        <f t="shared" si="13"/>
        <v>0</v>
      </c>
      <c r="AB43" s="85">
        <f t="shared" si="13"/>
        <v>0</v>
      </c>
      <c r="AC43" s="85">
        <f t="shared" si="13"/>
        <v>0</v>
      </c>
      <c r="AD43" s="85">
        <f t="shared" si="13"/>
        <v>0</v>
      </c>
      <c r="AE43" s="85">
        <f t="shared" si="13"/>
        <v>0</v>
      </c>
      <c r="AF43" s="85">
        <f t="shared" si="13"/>
        <v>0</v>
      </c>
      <c r="AG43" s="85">
        <f t="shared" si="13"/>
        <v>0</v>
      </c>
      <c r="AH43" s="85">
        <f t="shared" si="14"/>
        <v>0</v>
      </c>
      <c r="AI43" s="85">
        <f t="shared" si="14"/>
        <v>0</v>
      </c>
      <c r="AJ43" s="85">
        <f t="shared" si="14"/>
        <v>0</v>
      </c>
      <c r="AK43" s="85">
        <f t="shared" si="14"/>
        <v>-484</v>
      </c>
      <c r="AL43" s="85">
        <f t="shared" si="14"/>
        <v>0</v>
      </c>
      <c r="AM43" s="85">
        <f t="shared" si="14"/>
        <v>0</v>
      </c>
      <c r="AN43" s="85">
        <f t="shared" si="14"/>
        <v>0</v>
      </c>
      <c r="AO43" s="85">
        <f t="shared" si="14"/>
        <v>0</v>
      </c>
      <c r="AP43" s="85">
        <f t="shared" si="14"/>
        <v>0</v>
      </c>
      <c r="AQ43" s="85">
        <f t="shared" si="14"/>
        <v>0</v>
      </c>
      <c r="AR43" s="85">
        <f t="shared" si="14"/>
        <v>0</v>
      </c>
      <c r="AS43" s="85">
        <f t="shared" si="14"/>
        <v>0</v>
      </c>
      <c r="AT43" s="85">
        <f t="shared" si="14"/>
        <v>13</v>
      </c>
      <c r="AU43" s="85">
        <f t="shared" si="14"/>
        <v>0</v>
      </c>
      <c r="AV43" s="85">
        <f t="shared" si="14"/>
        <v>-2</v>
      </c>
      <c r="AW43" s="85">
        <f t="shared" si="14"/>
        <v>0</v>
      </c>
      <c r="AX43" s="85">
        <f t="shared" si="15"/>
        <v>0</v>
      </c>
      <c r="AY43" s="85">
        <f t="shared" si="15"/>
        <v>0</v>
      </c>
      <c r="AZ43" s="85">
        <f t="shared" si="15"/>
        <v>0</v>
      </c>
      <c r="BA43" s="85">
        <f t="shared" si="15"/>
        <v>-12</v>
      </c>
      <c r="BB43" s="85">
        <f t="shared" si="15"/>
        <v>0</v>
      </c>
      <c r="BC43" s="85">
        <f t="shared" si="15"/>
        <v>-485</v>
      </c>
      <c r="BD43" s="72"/>
      <c r="BE43" s="73" t="s">
        <v>437</v>
      </c>
      <c r="BF43" s="86">
        <v>0</v>
      </c>
      <c r="BG43" s="86">
        <v>0</v>
      </c>
      <c r="BH43" s="86">
        <v>0</v>
      </c>
      <c r="BI43" s="86">
        <v>0</v>
      </c>
      <c r="BJ43" s="86">
        <v>0</v>
      </c>
      <c r="BK43" s="86">
        <v>0</v>
      </c>
      <c r="BL43" s="86">
        <v>0</v>
      </c>
      <c r="BM43" s="86">
        <v>0</v>
      </c>
      <c r="BN43" s="86">
        <v>0</v>
      </c>
      <c r="BO43" s="86">
        <v>0</v>
      </c>
      <c r="BP43" s="86">
        <v>0</v>
      </c>
      <c r="BQ43" s="86">
        <v>0</v>
      </c>
      <c r="BR43" s="86">
        <v>0</v>
      </c>
      <c r="BS43" s="86">
        <v>0</v>
      </c>
      <c r="BT43" s="86">
        <v>0</v>
      </c>
      <c r="BU43" s="86">
        <v>0</v>
      </c>
      <c r="BV43" s="86">
        <v>0</v>
      </c>
      <c r="BW43" s="86">
        <v>0</v>
      </c>
      <c r="BX43" s="86">
        <v>0</v>
      </c>
      <c r="BY43" s="86">
        <v>0</v>
      </c>
      <c r="BZ43" s="86">
        <v>0</v>
      </c>
      <c r="CA43" s="86">
        <v>0</v>
      </c>
      <c r="CB43" s="86">
        <v>0</v>
      </c>
      <c r="CC43" s="86">
        <v>0</v>
      </c>
      <c r="CD43" s="86">
        <v>0</v>
      </c>
      <c r="CE43" s="86">
        <v>0</v>
      </c>
      <c r="CF43" s="86">
        <v>0</v>
      </c>
      <c r="CG43" s="86">
        <v>0</v>
      </c>
      <c r="CH43" s="86">
        <v>0</v>
      </c>
      <c r="CI43" s="86">
        <v>0</v>
      </c>
      <c r="CJ43" s="86">
        <v>0</v>
      </c>
      <c r="CK43" s="86">
        <v>0</v>
      </c>
      <c r="CL43" s="86">
        <v>0</v>
      </c>
      <c r="CM43" s="86">
        <v>0</v>
      </c>
      <c r="CN43" s="86">
        <v>0</v>
      </c>
      <c r="CO43" s="86">
        <v>0</v>
      </c>
      <c r="CP43" s="86">
        <v>0</v>
      </c>
      <c r="CQ43" s="86">
        <v>0</v>
      </c>
      <c r="CR43" s="86">
        <v>0</v>
      </c>
      <c r="CS43" s="86">
        <v>0</v>
      </c>
      <c r="CT43" s="86">
        <v>0</v>
      </c>
      <c r="CU43" s="86">
        <v>0</v>
      </c>
      <c r="CV43" s="86">
        <v>0</v>
      </c>
      <c r="CW43" s="86">
        <v>0</v>
      </c>
      <c r="CX43" s="86">
        <v>0</v>
      </c>
      <c r="CY43" s="86">
        <v>0</v>
      </c>
      <c r="CZ43" s="86">
        <v>0</v>
      </c>
      <c r="DA43" s="86">
        <v>0</v>
      </c>
      <c r="DB43" s="86">
        <v>0</v>
      </c>
      <c r="DC43" s="86">
        <v>0</v>
      </c>
      <c r="DD43" s="86">
        <v>0</v>
      </c>
      <c r="DE43" s="86">
        <v>0</v>
      </c>
      <c r="DF43" s="86">
        <v>0</v>
      </c>
      <c r="DG43" s="86">
        <v>0</v>
      </c>
      <c r="DH43" s="86"/>
      <c r="DI43" s="87" t="s">
        <v>437</v>
      </c>
      <c r="DJ43" s="88">
        <v>0</v>
      </c>
      <c r="DK43" s="88">
        <v>0</v>
      </c>
      <c r="DL43" s="88">
        <v>0</v>
      </c>
      <c r="DM43" s="88">
        <v>0</v>
      </c>
      <c r="DN43" s="88">
        <v>0</v>
      </c>
      <c r="DO43" s="88">
        <v>0</v>
      </c>
      <c r="DP43" s="88">
        <v>0</v>
      </c>
      <c r="DQ43" s="88">
        <v>0</v>
      </c>
      <c r="DR43" s="88">
        <v>0</v>
      </c>
      <c r="DS43" s="88">
        <v>0</v>
      </c>
      <c r="DT43" s="88">
        <v>0</v>
      </c>
      <c r="DU43" s="88">
        <v>0</v>
      </c>
      <c r="DV43" s="88">
        <v>0</v>
      </c>
      <c r="DW43" s="88">
        <v>0</v>
      </c>
      <c r="DX43" s="88">
        <v>0</v>
      </c>
      <c r="DY43" s="88">
        <v>0</v>
      </c>
      <c r="DZ43" s="88">
        <v>0</v>
      </c>
      <c r="EA43" s="88">
        <v>0</v>
      </c>
      <c r="EB43" s="88">
        <v>0</v>
      </c>
      <c r="EC43" s="88">
        <v>0</v>
      </c>
      <c r="ED43" s="88">
        <v>0</v>
      </c>
      <c r="EE43" s="88">
        <v>0</v>
      </c>
      <c r="EF43" s="88">
        <v>0</v>
      </c>
      <c r="EG43" s="88">
        <v>0</v>
      </c>
      <c r="EH43" s="88">
        <v>-484</v>
      </c>
      <c r="EI43" s="88">
        <v>0</v>
      </c>
      <c r="EJ43" s="88">
        <v>0</v>
      </c>
      <c r="EK43" s="88">
        <v>0</v>
      </c>
      <c r="EL43" s="88">
        <v>0</v>
      </c>
      <c r="EM43" s="88">
        <v>0</v>
      </c>
      <c r="EN43" s="88">
        <v>0</v>
      </c>
      <c r="EO43" s="88">
        <v>0</v>
      </c>
      <c r="EP43" s="88">
        <v>0</v>
      </c>
      <c r="EQ43" s="88">
        <v>0</v>
      </c>
      <c r="ER43" s="88">
        <v>0</v>
      </c>
      <c r="ES43" s="88">
        <v>-484</v>
      </c>
      <c r="ET43" s="88">
        <v>0</v>
      </c>
      <c r="EU43" s="88">
        <v>0</v>
      </c>
      <c r="EV43" s="88">
        <v>0</v>
      </c>
      <c r="EW43" s="88">
        <v>0</v>
      </c>
      <c r="EX43" s="88">
        <v>0</v>
      </c>
      <c r="EY43" s="88">
        <v>0</v>
      </c>
      <c r="EZ43" s="88">
        <v>0</v>
      </c>
      <c r="FA43" s="88">
        <v>0</v>
      </c>
      <c r="FB43" s="88">
        <v>13</v>
      </c>
      <c r="FC43" s="88">
        <v>0</v>
      </c>
      <c r="FD43" s="88">
        <v>-2</v>
      </c>
      <c r="FE43" s="88">
        <v>0</v>
      </c>
      <c r="FF43" s="88">
        <v>0</v>
      </c>
      <c r="FG43" s="88">
        <v>0</v>
      </c>
      <c r="FH43" s="88">
        <v>0</v>
      </c>
      <c r="FI43" s="88">
        <v>-12</v>
      </c>
      <c r="FJ43" s="88">
        <v>0</v>
      </c>
      <c r="FK43" s="88">
        <v>-485</v>
      </c>
    </row>
    <row r="44" spans="1:210" x14ac:dyDescent="0.35">
      <c r="A44" s="73" t="s">
        <v>438</v>
      </c>
      <c r="B44" s="85">
        <f t="shared" si="12"/>
        <v>3399</v>
      </c>
      <c r="C44" s="85">
        <f t="shared" si="12"/>
        <v>477</v>
      </c>
      <c r="D44" s="85">
        <f t="shared" si="12"/>
        <v>2</v>
      </c>
      <c r="E44" s="85">
        <f t="shared" si="12"/>
        <v>1</v>
      </c>
      <c r="F44" s="85">
        <f t="shared" si="12"/>
        <v>0</v>
      </c>
      <c r="G44" s="85">
        <f t="shared" si="12"/>
        <v>1</v>
      </c>
      <c r="H44" s="85">
        <f t="shared" si="12"/>
        <v>3</v>
      </c>
      <c r="I44" s="85">
        <f t="shared" si="12"/>
        <v>1</v>
      </c>
      <c r="J44" s="85">
        <f t="shared" si="12"/>
        <v>0</v>
      </c>
      <c r="K44" s="85">
        <f t="shared" si="12"/>
        <v>1</v>
      </c>
      <c r="L44" s="85">
        <f t="shared" si="12"/>
        <v>379</v>
      </c>
      <c r="M44" s="85">
        <f t="shared" si="12"/>
        <v>1</v>
      </c>
      <c r="N44" s="85">
        <f t="shared" si="12"/>
        <v>33</v>
      </c>
      <c r="O44" s="85">
        <f t="shared" si="12"/>
        <v>2</v>
      </c>
      <c r="P44" s="85">
        <f t="shared" si="12"/>
        <v>435</v>
      </c>
      <c r="Q44" s="85">
        <f t="shared" si="12"/>
        <v>1</v>
      </c>
      <c r="R44" s="85">
        <f t="shared" si="13"/>
        <v>91</v>
      </c>
      <c r="S44" s="85">
        <f t="shared" si="13"/>
        <v>2155</v>
      </c>
      <c r="T44" s="85">
        <f t="shared" si="13"/>
        <v>0</v>
      </c>
      <c r="U44" s="85">
        <f t="shared" si="13"/>
        <v>293</v>
      </c>
      <c r="V44" s="85">
        <f t="shared" si="13"/>
        <v>355</v>
      </c>
      <c r="W44" s="85">
        <f t="shared" si="13"/>
        <v>2</v>
      </c>
      <c r="X44" s="85">
        <f t="shared" si="13"/>
        <v>2874</v>
      </c>
      <c r="Y44" s="85">
        <f t="shared" si="13"/>
        <v>4</v>
      </c>
      <c r="Z44" s="85">
        <f t="shared" si="13"/>
        <v>38</v>
      </c>
      <c r="AA44" s="85">
        <f t="shared" si="13"/>
        <v>0</v>
      </c>
      <c r="AB44" s="85">
        <f t="shared" si="13"/>
        <v>0</v>
      </c>
      <c r="AC44" s="85">
        <f t="shared" si="13"/>
        <v>0</v>
      </c>
      <c r="AD44" s="85">
        <f t="shared" si="13"/>
        <v>78</v>
      </c>
      <c r="AE44" s="85">
        <f t="shared" si="13"/>
        <v>8929</v>
      </c>
      <c r="AF44" s="85">
        <f t="shared" si="13"/>
        <v>32</v>
      </c>
      <c r="AG44" s="85">
        <f t="shared" si="13"/>
        <v>52</v>
      </c>
      <c r="AH44" s="85">
        <f t="shared" si="14"/>
        <v>115</v>
      </c>
      <c r="AI44" s="85">
        <f t="shared" si="14"/>
        <v>5</v>
      </c>
      <c r="AJ44" s="85">
        <f t="shared" si="14"/>
        <v>8</v>
      </c>
      <c r="AK44" s="85">
        <f t="shared" si="14"/>
        <v>12492</v>
      </c>
      <c r="AL44" s="85">
        <f t="shared" si="14"/>
        <v>7720</v>
      </c>
      <c r="AM44" s="85">
        <f t="shared" si="14"/>
        <v>266</v>
      </c>
      <c r="AN44" s="85">
        <f t="shared" si="14"/>
        <v>3519</v>
      </c>
      <c r="AO44" s="85">
        <f t="shared" si="14"/>
        <v>113407</v>
      </c>
      <c r="AP44" s="85">
        <f t="shared" si="14"/>
        <v>33191</v>
      </c>
      <c r="AQ44" s="85">
        <f t="shared" si="14"/>
        <v>54</v>
      </c>
      <c r="AR44" s="85">
        <f t="shared" si="14"/>
        <v>0</v>
      </c>
      <c r="AS44" s="85">
        <f t="shared" si="14"/>
        <v>120834</v>
      </c>
      <c r="AT44" s="85">
        <f t="shared" si="14"/>
        <v>18855</v>
      </c>
      <c r="AU44" s="85">
        <f t="shared" si="14"/>
        <v>129</v>
      </c>
      <c r="AV44" s="85">
        <f t="shared" si="14"/>
        <v>10910</v>
      </c>
      <c r="AW44" s="85">
        <f t="shared" si="14"/>
        <v>668</v>
      </c>
      <c r="AX44" s="85">
        <f t="shared" si="15"/>
        <v>5493</v>
      </c>
      <c r="AY44" s="85">
        <f t="shared" si="15"/>
        <v>13</v>
      </c>
      <c r="AZ44" s="85">
        <f t="shared" si="15"/>
        <v>125</v>
      </c>
      <c r="BA44" s="85">
        <f t="shared" si="15"/>
        <v>751</v>
      </c>
      <c r="BB44" s="85">
        <f t="shared" si="15"/>
        <v>1334</v>
      </c>
      <c r="BC44" s="85">
        <f t="shared" si="15"/>
        <v>333637</v>
      </c>
      <c r="BD44" s="72"/>
      <c r="BE44" s="73" t="s">
        <v>438</v>
      </c>
      <c r="BF44" s="86">
        <v>1089</v>
      </c>
      <c r="BG44" s="86">
        <v>477</v>
      </c>
      <c r="BH44" s="86">
        <v>2</v>
      </c>
      <c r="BI44" s="86">
        <v>1</v>
      </c>
      <c r="BJ44" s="86">
        <v>0</v>
      </c>
      <c r="BK44" s="86">
        <v>1</v>
      </c>
      <c r="BL44" s="86">
        <v>3</v>
      </c>
      <c r="BM44" s="86">
        <v>1</v>
      </c>
      <c r="BN44" s="86">
        <v>0</v>
      </c>
      <c r="BO44" s="86">
        <v>1</v>
      </c>
      <c r="BP44" s="86">
        <v>379</v>
      </c>
      <c r="BQ44" s="86">
        <v>1</v>
      </c>
      <c r="BR44" s="86">
        <v>33</v>
      </c>
      <c r="BS44" s="86">
        <v>2</v>
      </c>
      <c r="BT44" s="86">
        <v>435</v>
      </c>
      <c r="BU44" s="86">
        <v>1</v>
      </c>
      <c r="BV44" s="86">
        <v>91</v>
      </c>
      <c r="BW44" s="86">
        <v>0</v>
      </c>
      <c r="BX44" s="86">
        <v>0</v>
      </c>
      <c r="BY44" s="86">
        <v>138</v>
      </c>
      <c r="BZ44" s="86">
        <v>355</v>
      </c>
      <c r="CA44" s="86">
        <v>2</v>
      </c>
      <c r="CB44" s="86">
        <v>2874</v>
      </c>
      <c r="CC44" s="86">
        <v>4</v>
      </c>
      <c r="CD44" s="86">
        <v>16</v>
      </c>
      <c r="CE44" s="86">
        <v>0</v>
      </c>
      <c r="CF44" s="86">
        <v>0</v>
      </c>
      <c r="CG44" s="86">
        <v>0</v>
      </c>
      <c r="CH44" s="86">
        <v>78</v>
      </c>
      <c r="CI44" s="86">
        <v>8929</v>
      </c>
      <c r="CJ44" s="86">
        <v>32</v>
      </c>
      <c r="CK44" s="86">
        <v>52</v>
      </c>
      <c r="CL44" s="86">
        <v>115</v>
      </c>
      <c r="CM44" s="86">
        <v>5</v>
      </c>
      <c r="CN44" s="86">
        <v>8</v>
      </c>
      <c r="CO44" s="86">
        <v>12470</v>
      </c>
      <c r="CP44" s="86">
        <v>7720</v>
      </c>
      <c r="CQ44" s="86">
        <v>266</v>
      </c>
      <c r="CR44" s="86">
        <v>3519</v>
      </c>
      <c r="CS44" s="86">
        <v>113407</v>
      </c>
      <c r="CT44" s="86">
        <v>33191</v>
      </c>
      <c r="CU44" s="86">
        <v>54</v>
      </c>
      <c r="CV44" s="86">
        <v>0</v>
      </c>
      <c r="CW44" s="86">
        <v>115954</v>
      </c>
      <c r="CX44" s="86">
        <v>17586</v>
      </c>
      <c r="CY44" s="86">
        <v>129</v>
      </c>
      <c r="CZ44" s="86">
        <v>8652</v>
      </c>
      <c r="DA44" s="86">
        <v>668</v>
      </c>
      <c r="DB44" s="86">
        <v>5493</v>
      </c>
      <c r="DC44" s="86">
        <v>13</v>
      </c>
      <c r="DD44" s="86">
        <v>125</v>
      </c>
      <c r="DE44" s="86">
        <v>751</v>
      </c>
      <c r="DF44" s="86">
        <v>1334</v>
      </c>
      <c r="DG44" s="86">
        <v>322898</v>
      </c>
      <c r="DH44" s="86"/>
      <c r="DI44" s="87" t="s">
        <v>438</v>
      </c>
      <c r="DJ44" s="88">
        <v>2310</v>
      </c>
      <c r="DK44" s="88">
        <v>0</v>
      </c>
      <c r="DL44" s="88">
        <v>0</v>
      </c>
      <c r="DM44" s="88">
        <v>0</v>
      </c>
      <c r="DN44" s="88">
        <v>0</v>
      </c>
      <c r="DO44" s="88">
        <v>0</v>
      </c>
      <c r="DP44" s="88">
        <v>0</v>
      </c>
      <c r="DQ44" s="88">
        <v>0</v>
      </c>
      <c r="DR44" s="88">
        <v>0</v>
      </c>
      <c r="DS44" s="88">
        <v>0</v>
      </c>
      <c r="DT44" s="88">
        <v>0</v>
      </c>
      <c r="DU44" s="88">
        <v>0</v>
      </c>
      <c r="DV44" s="88">
        <v>0</v>
      </c>
      <c r="DW44" s="88">
        <v>0</v>
      </c>
      <c r="DX44" s="88">
        <v>0</v>
      </c>
      <c r="DY44" s="88">
        <v>0</v>
      </c>
      <c r="DZ44" s="88">
        <v>0</v>
      </c>
      <c r="EA44" s="88">
        <v>2155</v>
      </c>
      <c r="EB44" s="88">
        <v>0</v>
      </c>
      <c r="EC44" s="88">
        <v>155</v>
      </c>
      <c r="ED44" s="88">
        <v>0</v>
      </c>
      <c r="EE44" s="88">
        <v>0</v>
      </c>
      <c r="EF44" s="88">
        <v>0</v>
      </c>
      <c r="EG44" s="88">
        <v>0</v>
      </c>
      <c r="EH44" s="88">
        <v>22</v>
      </c>
      <c r="EI44" s="88">
        <v>0</v>
      </c>
      <c r="EJ44" s="88">
        <v>0</v>
      </c>
      <c r="EK44" s="88">
        <v>0</v>
      </c>
      <c r="EL44" s="88">
        <v>0</v>
      </c>
      <c r="EM44" s="88">
        <v>0</v>
      </c>
      <c r="EN44" s="88">
        <v>0</v>
      </c>
      <c r="EO44" s="88">
        <v>0</v>
      </c>
      <c r="EP44" s="88">
        <v>0</v>
      </c>
      <c r="EQ44" s="88">
        <v>0</v>
      </c>
      <c r="ER44" s="88">
        <v>0</v>
      </c>
      <c r="ES44" s="88">
        <v>22</v>
      </c>
      <c r="ET44" s="88">
        <v>0</v>
      </c>
      <c r="EU44" s="88">
        <v>0</v>
      </c>
      <c r="EV44" s="88">
        <v>0</v>
      </c>
      <c r="EW44" s="88">
        <v>0</v>
      </c>
      <c r="EX44" s="88">
        <v>0</v>
      </c>
      <c r="EY44" s="88">
        <v>0</v>
      </c>
      <c r="EZ44" s="88">
        <v>0</v>
      </c>
      <c r="FA44" s="88">
        <v>4880</v>
      </c>
      <c r="FB44" s="88">
        <v>1269</v>
      </c>
      <c r="FC44" s="88">
        <v>0</v>
      </c>
      <c r="FD44" s="88">
        <v>2258</v>
      </c>
      <c r="FE44" s="88">
        <v>0</v>
      </c>
      <c r="FF44" s="88">
        <v>0</v>
      </c>
      <c r="FG44" s="88">
        <v>0</v>
      </c>
      <c r="FH44" s="88">
        <v>0</v>
      </c>
      <c r="FI44" s="88">
        <v>0</v>
      </c>
      <c r="FJ44" s="88">
        <v>0</v>
      </c>
      <c r="FK44" s="88">
        <v>10739</v>
      </c>
    </row>
    <row r="45" spans="1:210" x14ac:dyDescent="0.35">
      <c r="A45" s="73" t="s">
        <v>439</v>
      </c>
      <c r="B45" s="85">
        <f t="shared" si="12"/>
        <v>93237</v>
      </c>
      <c r="C45" s="85">
        <f t="shared" si="12"/>
        <v>32413</v>
      </c>
      <c r="D45" s="85">
        <f t="shared" si="12"/>
        <v>247</v>
      </c>
      <c r="E45" s="85">
        <f t="shared" si="12"/>
        <v>199</v>
      </c>
      <c r="F45" s="85">
        <f t="shared" si="12"/>
        <v>704</v>
      </c>
      <c r="G45" s="85">
        <f t="shared" si="12"/>
        <v>606</v>
      </c>
      <c r="H45" s="85">
        <f t="shared" si="12"/>
        <v>3883</v>
      </c>
      <c r="I45" s="85">
        <f t="shared" si="12"/>
        <v>323</v>
      </c>
      <c r="J45" s="85">
        <f t="shared" si="12"/>
        <v>56</v>
      </c>
      <c r="K45" s="85">
        <f t="shared" si="12"/>
        <v>819</v>
      </c>
      <c r="L45" s="85">
        <f t="shared" si="12"/>
        <v>6099</v>
      </c>
      <c r="M45" s="85">
        <f t="shared" si="12"/>
        <v>1658</v>
      </c>
      <c r="N45" s="85">
        <f t="shared" si="12"/>
        <v>2558</v>
      </c>
      <c r="O45" s="85">
        <f t="shared" si="12"/>
        <v>67</v>
      </c>
      <c r="P45" s="85">
        <f t="shared" si="12"/>
        <v>26518</v>
      </c>
      <c r="Q45" s="85">
        <f t="shared" si="12"/>
        <v>358</v>
      </c>
      <c r="R45" s="85">
        <f t="shared" si="13"/>
        <v>3076</v>
      </c>
      <c r="S45" s="85">
        <f t="shared" si="13"/>
        <v>42617</v>
      </c>
      <c r="T45" s="85">
        <f t="shared" si="13"/>
        <v>98</v>
      </c>
      <c r="U45" s="85">
        <f t="shared" si="13"/>
        <v>3351</v>
      </c>
      <c r="V45" s="85">
        <f t="shared" si="13"/>
        <v>6709</v>
      </c>
      <c r="W45" s="85">
        <f t="shared" si="13"/>
        <v>149</v>
      </c>
      <c r="X45" s="85">
        <f t="shared" si="13"/>
        <v>13801</v>
      </c>
      <c r="Y45" s="85">
        <f t="shared" si="13"/>
        <v>363</v>
      </c>
      <c r="Z45" s="85">
        <f t="shared" si="13"/>
        <v>246</v>
      </c>
      <c r="AA45" s="85">
        <f t="shared" si="13"/>
        <v>908</v>
      </c>
      <c r="AB45" s="85">
        <f t="shared" si="13"/>
        <v>576</v>
      </c>
      <c r="AC45" s="85">
        <f t="shared" si="13"/>
        <v>1022</v>
      </c>
      <c r="AD45" s="85">
        <f t="shared" si="13"/>
        <v>352</v>
      </c>
      <c r="AE45" s="85">
        <f t="shared" si="13"/>
        <v>1641</v>
      </c>
      <c r="AF45" s="85">
        <f t="shared" si="13"/>
        <v>484</v>
      </c>
      <c r="AG45" s="85">
        <f t="shared" si="13"/>
        <v>322</v>
      </c>
      <c r="AH45" s="85">
        <f t="shared" si="14"/>
        <v>0</v>
      </c>
      <c r="AI45" s="85">
        <f t="shared" si="14"/>
        <v>0</v>
      </c>
      <c r="AJ45" s="85">
        <f t="shared" si="14"/>
        <v>1503</v>
      </c>
      <c r="AK45" s="85">
        <f t="shared" si="14"/>
        <v>28076</v>
      </c>
      <c r="AL45" s="85">
        <f t="shared" si="14"/>
        <v>5552</v>
      </c>
      <c r="AM45" s="85">
        <f t="shared" si="14"/>
        <v>58</v>
      </c>
      <c r="AN45" s="85">
        <f t="shared" si="14"/>
        <v>289</v>
      </c>
      <c r="AO45" s="85">
        <f t="shared" si="14"/>
        <v>1338</v>
      </c>
      <c r="AP45" s="85">
        <f t="shared" si="14"/>
        <v>817</v>
      </c>
      <c r="AQ45" s="85">
        <f t="shared" si="14"/>
        <v>100</v>
      </c>
      <c r="AR45" s="85">
        <f t="shared" si="14"/>
        <v>15</v>
      </c>
      <c r="AS45" s="85">
        <f t="shared" si="14"/>
        <v>102704</v>
      </c>
      <c r="AT45" s="85">
        <f t="shared" si="14"/>
        <v>561843</v>
      </c>
      <c r="AU45" s="85">
        <f t="shared" si="14"/>
        <v>743</v>
      </c>
      <c r="AV45" s="85">
        <f t="shared" si="14"/>
        <v>746</v>
      </c>
      <c r="AW45" s="85">
        <f t="shared" si="14"/>
        <v>80</v>
      </c>
      <c r="AX45" s="85">
        <f t="shared" si="15"/>
        <v>74</v>
      </c>
      <c r="AY45" s="85">
        <f t="shared" si="15"/>
        <v>2</v>
      </c>
      <c r="AZ45" s="85">
        <f t="shared" si="15"/>
        <v>-3</v>
      </c>
      <c r="BA45" s="85">
        <f t="shared" si="15"/>
        <v>20</v>
      </c>
      <c r="BB45" s="85">
        <f t="shared" si="15"/>
        <v>1265</v>
      </c>
      <c r="BC45" s="85">
        <f t="shared" si="15"/>
        <v>829369</v>
      </c>
      <c r="BD45" s="72"/>
      <c r="BE45" s="73" t="s">
        <v>439</v>
      </c>
      <c r="BF45" s="86">
        <v>35001</v>
      </c>
      <c r="BG45" s="86">
        <v>32285</v>
      </c>
      <c r="BH45" s="86">
        <v>43</v>
      </c>
      <c r="BI45" s="86">
        <v>6</v>
      </c>
      <c r="BJ45" s="86">
        <v>514</v>
      </c>
      <c r="BK45" s="86">
        <v>281</v>
      </c>
      <c r="BL45" s="86">
        <v>2518</v>
      </c>
      <c r="BM45" s="86">
        <v>17</v>
      </c>
      <c r="BN45" s="86">
        <v>8</v>
      </c>
      <c r="BO45" s="86">
        <v>337</v>
      </c>
      <c r="BP45" s="86">
        <v>535</v>
      </c>
      <c r="BQ45" s="86">
        <v>764</v>
      </c>
      <c r="BR45" s="86">
        <v>2525</v>
      </c>
      <c r="BS45" s="86">
        <v>27</v>
      </c>
      <c r="BT45" s="86">
        <v>20947</v>
      </c>
      <c r="BU45" s="86">
        <v>53</v>
      </c>
      <c r="BV45" s="86">
        <v>2550</v>
      </c>
      <c r="BW45" s="86">
        <v>1182</v>
      </c>
      <c r="BX45" s="86">
        <v>6</v>
      </c>
      <c r="BY45" s="86">
        <v>2688</v>
      </c>
      <c r="BZ45" s="86">
        <v>6709</v>
      </c>
      <c r="CA45" s="86">
        <v>149</v>
      </c>
      <c r="CB45" s="86">
        <v>13801</v>
      </c>
      <c r="CC45" s="86">
        <v>363</v>
      </c>
      <c r="CD45" s="86">
        <v>0</v>
      </c>
      <c r="CE45" s="86">
        <v>908</v>
      </c>
      <c r="CF45" s="86">
        <v>576</v>
      </c>
      <c r="CG45" s="86">
        <v>1022</v>
      </c>
      <c r="CH45" s="86">
        <v>352</v>
      </c>
      <c r="CI45" s="86">
        <v>1641</v>
      </c>
      <c r="CJ45" s="86">
        <v>484</v>
      </c>
      <c r="CK45" s="86">
        <v>322</v>
      </c>
      <c r="CL45" s="86">
        <v>0</v>
      </c>
      <c r="CM45" s="86">
        <v>0</v>
      </c>
      <c r="CN45" s="86">
        <v>1503</v>
      </c>
      <c r="CO45" s="86">
        <v>27830</v>
      </c>
      <c r="CP45" s="86">
        <v>5552</v>
      </c>
      <c r="CQ45" s="86">
        <v>58</v>
      </c>
      <c r="CR45" s="86">
        <v>269</v>
      </c>
      <c r="CS45" s="86">
        <v>1338</v>
      </c>
      <c r="CT45" s="86">
        <v>817</v>
      </c>
      <c r="CU45" s="86">
        <v>100</v>
      </c>
      <c r="CV45" s="86">
        <v>15</v>
      </c>
      <c r="CW45" s="86">
        <v>88973</v>
      </c>
      <c r="CX45" s="86">
        <v>298853</v>
      </c>
      <c r="CY45" s="86">
        <v>743</v>
      </c>
      <c r="CZ45" s="86">
        <v>746</v>
      </c>
      <c r="DA45" s="86">
        <v>80</v>
      </c>
      <c r="DB45" s="86">
        <v>74</v>
      </c>
      <c r="DC45" s="86">
        <v>2</v>
      </c>
      <c r="DD45" s="86">
        <v>-3</v>
      </c>
      <c r="DE45" s="86">
        <v>20</v>
      </c>
      <c r="DF45" s="86">
        <v>1244</v>
      </c>
      <c r="DG45" s="86">
        <v>493997</v>
      </c>
      <c r="DH45" s="86"/>
      <c r="DI45" s="90" t="s">
        <v>439</v>
      </c>
      <c r="DJ45" s="88">
        <v>58236</v>
      </c>
      <c r="DK45" s="88">
        <v>128</v>
      </c>
      <c r="DL45" s="88">
        <v>204</v>
      </c>
      <c r="DM45" s="88">
        <v>193</v>
      </c>
      <c r="DN45" s="88">
        <v>190</v>
      </c>
      <c r="DO45" s="88">
        <v>325</v>
      </c>
      <c r="DP45" s="88">
        <v>1365</v>
      </c>
      <c r="DQ45" s="88">
        <v>306</v>
      </c>
      <c r="DR45" s="88">
        <v>48</v>
      </c>
      <c r="DS45" s="88">
        <v>482</v>
      </c>
      <c r="DT45" s="88">
        <v>5564</v>
      </c>
      <c r="DU45" s="88">
        <v>894</v>
      </c>
      <c r="DV45" s="88">
        <v>33</v>
      </c>
      <c r="DW45" s="88">
        <v>40</v>
      </c>
      <c r="DX45" s="88">
        <v>5571</v>
      </c>
      <c r="DY45" s="88">
        <v>305</v>
      </c>
      <c r="DZ45" s="88">
        <v>526</v>
      </c>
      <c r="EA45" s="88">
        <v>41435</v>
      </c>
      <c r="EB45" s="88">
        <v>92</v>
      </c>
      <c r="EC45" s="88">
        <v>663</v>
      </c>
      <c r="ED45" s="88">
        <v>0</v>
      </c>
      <c r="EE45" s="88">
        <v>0</v>
      </c>
      <c r="EF45" s="88">
        <v>0</v>
      </c>
      <c r="EG45" s="88">
        <v>0</v>
      </c>
      <c r="EH45" s="88">
        <v>246</v>
      </c>
      <c r="EI45" s="88">
        <v>0</v>
      </c>
      <c r="EJ45" s="88">
        <v>0</v>
      </c>
      <c r="EK45" s="88">
        <v>0</v>
      </c>
      <c r="EL45" s="88">
        <v>0</v>
      </c>
      <c r="EM45" s="88">
        <v>0</v>
      </c>
      <c r="EN45" s="88">
        <v>0</v>
      </c>
      <c r="EO45" s="88">
        <v>0</v>
      </c>
      <c r="EP45" s="88">
        <v>0</v>
      </c>
      <c r="EQ45" s="88">
        <v>0</v>
      </c>
      <c r="ER45" s="88">
        <v>0</v>
      </c>
      <c r="ES45" s="88">
        <v>246</v>
      </c>
      <c r="ET45" s="88">
        <v>0</v>
      </c>
      <c r="EU45" s="88">
        <v>0</v>
      </c>
      <c r="EV45" s="88">
        <v>20</v>
      </c>
      <c r="EW45" s="88">
        <v>0</v>
      </c>
      <c r="EX45" s="88">
        <v>0</v>
      </c>
      <c r="EY45" s="88">
        <v>0</v>
      </c>
      <c r="EZ45" s="88">
        <v>0</v>
      </c>
      <c r="FA45" s="88">
        <v>13731</v>
      </c>
      <c r="FB45" s="88">
        <v>262990</v>
      </c>
      <c r="FC45" s="88">
        <v>0</v>
      </c>
      <c r="FD45" s="88">
        <v>0</v>
      </c>
      <c r="FE45" s="88">
        <v>0</v>
      </c>
      <c r="FF45" s="88">
        <v>0</v>
      </c>
      <c r="FG45" s="88">
        <v>0</v>
      </c>
      <c r="FH45" s="88">
        <v>0</v>
      </c>
      <c r="FI45" s="88">
        <v>0</v>
      </c>
      <c r="FJ45" s="88">
        <v>21</v>
      </c>
      <c r="FK45" s="88">
        <v>335372</v>
      </c>
    </row>
    <row r="46" spans="1:210" x14ac:dyDescent="0.35">
      <c r="A46" s="75" t="s">
        <v>440</v>
      </c>
      <c r="B46" s="91">
        <f t="shared" ref="B46:BC46" si="16">B19+B21+B22</f>
        <v>36537965</v>
      </c>
      <c r="C46" s="91">
        <f t="shared" si="16"/>
        <v>653766</v>
      </c>
      <c r="D46" s="91">
        <f t="shared" si="16"/>
        <v>1205363</v>
      </c>
      <c r="E46" s="91">
        <f t="shared" si="16"/>
        <v>443153</v>
      </c>
      <c r="F46" s="91">
        <f t="shared" si="16"/>
        <v>456219</v>
      </c>
      <c r="G46" s="91">
        <f t="shared" si="16"/>
        <v>462010</v>
      </c>
      <c r="H46" s="91">
        <f t="shared" si="16"/>
        <v>3037155</v>
      </c>
      <c r="I46" s="91">
        <f t="shared" si="16"/>
        <v>700988</v>
      </c>
      <c r="J46" s="91">
        <f t="shared" si="16"/>
        <v>229394</v>
      </c>
      <c r="K46" s="91">
        <f t="shared" si="16"/>
        <v>1357768</v>
      </c>
      <c r="L46" s="91">
        <f t="shared" si="16"/>
        <v>1486795</v>
      </c>
      <c r="M46" s="91">
        <f t="shared" si="16"/>
        <v>1900032</v>
      </c>
      <c r="N46" s="91">
        <f t="shared" si="16"/>
        <v>666437</v>
      </c>
      <c r="O46" s="91">
        <f t="shared" si="16"/>
        <v>290615</v>
      </c>
      <c r="P46" s="91">
        <f t="shared" si="16"/>
        <v>3489277</v>
      </c>
      <c r="Q46" s="91">
        <f t="shared" si="16"/>
        <v>819836</v>
      </c>
      <c r="R46" s="91">
        <f t="shared" si="16"/>
        <v>1367518</v>
      </c>
      <c r="S46" s="91">
        <f t="shared" si="16"/>
        <v>17346278</v>
      </c>
      <c r="T46" s="91">
        <f t="shared" si="16"/>
        <v>142812</v>
      </c>
      <c r="U46" s="91">
        <f t="shared" si="16"/>
        <v>1136315</v>
      </c>
      <c r="V46" s="91">
        <f t="shared" si="16"/>
        <v>3236137</v>
      </c>
      <c r="W46" s="91">
        <f t="shared" si="16"/>
        <v>375279</v>
      </c>
      <c r="X46" s="91">
        <f t="shared" si="16"/>
        <v>5582686</v>
      </c>
      <c r="Y46" s="91">
        <f t="shared" si="16"/>
        <v>729174</v>
      </c>
      <c r="Z46" s="91">
        <f t="shared" si="16"/>
        <v>1418903</v>
      </c>
      <c r="AA46" s="91">
        <f t="shared" si="16"/>
        <v>186838</v>
      </c>
      <c r="AB46" s="91">
        <f t="shared" si="16"/>
        <v>96162</v>
      </c>
      <c r="AC46" s="91">
        <f t="shared" si="16"/>
        <v>21208</v>
      </c>
      <c r="AD46" s="91">
        <f t="shared" si="16"/>
        <v>346516</v>
      </c>
      <c r="AE46" s="91">
        <f t="shared" si="16"/>
        <v>782230</v>
      </c>
      <c r="AF46" s="91">
        <f t="shared" si="16"/>
        <v>228387</v>
      </c>
      <c r="AG46" s="91">
        <f t="shared" si="16"/>
        <v>145088</v>
      </c>
      <c r="AH46" s="91">
        <f t="shared" si="16"/>
        <v>82531</v>
      </c>
      <c r="AI46" s="91">
        <f t="shared" si="16"/>
        <v>79096</v>
      </c>
      <c r="AJ46" s="91">
        <f t="shared" si="16"/>
        <v>158844</v>
      </c>
      <c r="AK46" s="91">
        <f t="shared" si="16"/>
        <v>13469079</v>
      </c>
      <c r="AL46" s="91">
        <f t="shared" si="16"/>
        <v>337589</v>
      </c>
      <c r="AM46" s="91">
        <f t="shared" si="16"/>
        <v>91283</v>
      </c>
      <c r="AN46" s="91">
        <f t="shared" si="16"/>
        <v>86509</v>
      </c>
      <c r="AO46" s="91">
        <f t="shared" si="16"/>
        <v>1157543</v>
      </c>
      <c r="AP46" s="91">
        <f t="shared" si="16"/>
        <v>395585</v>
      </c>
      <c r="AQ46" s="91">
        <f t="shared" si="16"/>
        <v>759851</v>
      </c>
      <c r="AR46" s="91">
        <f t="shared" si="16"/>
        <v>153052</v>
      </c>
      <c r="AS46" s="91">
        <f t="shared" si="16"/>
        <v>4049960</v>
      </c>
      <c r="AT46" s="91">
        <f t="shared" si="16"/>
        <v>3886702</v>
      </c>
      <c r="AU46" s="91">
        <f t="shared" si="16"/>
        <v>397505</v>
      </c>
      <c r="AV46" s="91">
        <f t="shared" si="16"/>
        <v>713945</v>
      </c>
      <c r="AW46" s="91">
        <f t="shared" si="16"/>
        <v>149404</v>
      </c>
      <c r="AX46" s="91">
        <f t="shared" si="16"/>
        <v>1669165</v>
      </c>
      <c r="AY46" s="91">
        <f t="shared" si="16"/>
        <v>43221</v>
      </c>
      <c r="AZ46" s="91">
        <f t="shared" si="16"/>
        <v>14112</v>
      </c>
      <c r="BA46" s="91">
        <f t="shared" si="16"/>
        <v>37452</v>
      </c>
      <c r="BB46" s="91">
        <f t="shared" si="16"/>
        <v>215263</v>
      </c>
      <c r="BC46" s="91">
        <f t="shared" si="16"/>
        <v>64818951</v>
      </c>
      <c r="BD46" s="72"/>
      <c r="BE46" s="92" t="s">
        <v>440</v>
      </c>
      <c r="BF46" s="91">
        <f t="shared" ref="BF46:DG46" si="17">BF19+BF21+BF22</f>
        <v>22070028</v>
      </c>
      <c r="BG46" s="91">
        <f t="shared" si="17"/>
        <v>598584</v>
      </c>
      <c r="BH46" s="91">
        <f t="shared" si="17"/>
        <v>954827</v>
      </c>
      <c r="BI46" s="91">
        <f t="shared" si="17"/>
        <v>353843</v>
      </c>
      <c r="BJ46" s="91">
        <f t="shared" si="17"/>
        <v>365287</v>
      </c>
      <c r="BK46" s="91">
        <f t="shared" si="17"/>
        <v>404393</v>
      </c>
      <c r="BL46" s="91">
        <f t="shared" si="17"/>
        <v>2287262</v>
      </c>
      <c r="BM46" s="91">
        <f t="shared" si="17"/>
        <v>516941</v>
      </c>
      <c r="BN46" s="91">
        <f t="shared" si="17"/>
        <v>108335</v>
      </c>
      <c r="BO46" s="91">
        <f t="shared" si="17"/>
        <v>932773</v>
      </c>
      <c r="BP46" s="91">
        <f t="shared" si="17"/>
        <v>1086400</v>
      </c>
      <c r="BQ46" s="91">
        <f t="shared" si="17"/>
        <v>1425004</v>
      </c>
      <c r="BR46" s="91">
        <f t="shared" si="17"/>
        <v>607081</v>
      </c>
      <c r="BS46" s="91">
        <f t="shared" si="17"/>
        <v>231640</v>
      </c>
      <c r="BT46" s="91">
        <f t="shared" si="17"/>
        <v>2592357</v>
      </c>
      <c r="BU46" s="91">
        <f t="shared" si="17"/>
        <v>617337</v>
      </c>
      <c r="BV46" s="91">
        <f t="shared" si="17"/>
        <v>1029649</v>
      </c>
      <c r="BW46" s="91">
        <f t="shared" si="17"/>
        <v>7578816</v>
      </c>
      <c r="BX46" s="91">
        <f t="shared" si="17"/>
        <v>121365</v>
      </c>
      <c r="BY46" s="91">
        <f t="shared" si="17"/>
        <v>856718</v>
      </c>
      <c r="BZ46" s="91">
        <f t="shared" si="17"/>
        <v>3236137</v>
      </c>
      <c r="CA46" s="91">
        <f t="shared" si="17"/>
        <v>375046</v>
      </c>
      <c r="CB46" s="91">
        <f t="shared" si="17"/>
        <v>5571198</v>
      </c>
      <c r="CC46" s="91">
        <f t="shared" si="17"/>
        <v>694925</v>
      </c>
      <c r="CD46" s="91">
        <f t="shared" si="17"/>
        <v>412739</v>
      </c>
      <c r="CE46" s="91">
        <f t="shared" si="17"/>
        <v>175891</v>
      </c>
      <c r="CF46" s="91">
        <f t="shared" si="17"/>
        <v>91556</v>
      </c>
      <c r="CG46" s="91">
        <f t="shared" si="17"/>
        <v>15631</v>
      </c>
      <c r="CH46" s="91">
        <f t="shared" si="17"/>
        <v>346516</v>
      </c>
      <c r="CI46" s="91">
        <f t="shared" si="17"/>
        <v>775838</v>
      </c>
      <c r="CJ46" s="91">
        <f t="shared" si="17"/>
        <v>223296</v>
      </c>
      <c r="CK46" s="91">
        <f t="shared" si="17"/>
        <v>145088</v>
      </c>
      <c r="CL46" s="91">
        <f t="shared" si="17"/>
        <v>79426</v>
      </c>
      <c r="CM46" s="91">
        <f t="shared" si="17"/>
        <v>79096</v>
      </c>
      <c r="CN46" s="91">
        <f t="shared" si="17"/>
        <v>157123</v>
      </c>
      <c r="CO46" s="91">
        <f t="shared" si="17"/>
        <v>12379506</v>
      </c>
      <c r="CP46" s="91">
        <f t="shared" si="17"/>
        <v>326040</v>
      </c>
      <c r="CQ46" s="91">
        <f t="shared" si="17"/>
        <v>91001</v>
      </c>
      <c r="CR46" s="91">
        <f t="shared" si="17"/>
        <v>85370</v>
      </c>
      <c r="CS46" s="91">
        <f t="shared" si="17"/>
        <v>1157543</v>
      </c>
      <c r="CT46" s="91">
        <f t="shared" si="17"/>
        <v>395585</v>
      </c>
      <c r="CU46" s="91">
        <f t="shared" si="17"/>
        <v>704370</v>
      </c>
      <c r="CV46" s="91">
        <f t="shared" si="17"/>
        <v>152270</v>
      </c>
      <c r="CW46" s="91">
        <f t="shared" si="17"/>
        <v>3502038</v>
      </c>
      <c r="CX46" s="91">
        <f t="shared" si="17"/>
        <v>2221801</v>
      </c>
      <c r="CY46" s="91">
        <f t="shared" si="17"/>
        <v>387672</v>
      </c>
      <c r="CZ46" s="91">
        <f t="shared" si="17"/>
        <v>503200</v>
      </c>
      <c r="DA46" s="91">
        <f t="shared" si="17"/>
        <v>36601</v>
      </c>
      <c r="DB46" s="91">
        <f t="shared" si="17"/>
        <v>932464</v>
      </c>
      <c r="DC46" s="91">
        <f t="shared" si="17"/>
        <v>40293</v>
      </c>
      <c r="DD46" s="91">
        <f t="shared" si="17"/>
        <v>14112</v>
      </c>
      <c r="DE46" s="91">
        <f t="shared" si="17"/>
        <v>35958</v>
      </c>
      <c r="DF46" s="91">
        <f t="shared" si="17"/>
        <v>203389</v>
      </c>
      <c r="DG46" s="91">
        <f t="shared" si="17"/>
        <v>45837825</v>
      </c>
      <c r="DH46" s="91"/>
      <c r="DI46" s="92" t="s">
        <v>440</v>
      </c>
      <c r="DJ46" s="91">
        <f t="shared" ref="DJ46:FK46" si="18">DJ19+DJ21+DJ22</f>
        <v>14467937</v>
      </c>
      <c r="DK46" s="91">
        <f t="shared" si="18"/>
        <v>55182</v>
      </c>
      <c r="DL46" s="91">
        <f t="shared" si="18"/>
        <v>250536</v>
      </c>
      <c r="DM46" s="91">
        <f t="shared" si="18"/>
        <v>89310</v>
      </c>
      <c r="DN46" s="91">
        <f t="shared" si="18"/>
        <v>90932</v>
      </c>
      <c r="DO46" s="91">
        <f t="shared" si="18"/>
        <v>57617</v>
      </c>
      <c r="DP46" s="91">
        <f t="shared" si="18"/>
        <v>749893</v>
      </c>
      <c r="DQ46" s="91">
        <f t="shared" si="18"/>
        <v>184047</v>
      </c>
      <c r="DR46" s="91">
        <f t="shared" si="18"/>
        <v>121059</v>
      </c>
      <c r="DS46" s="91">
        <f t="shared" si="18"/>
        <v>424995</v>
      </c>
      <c r="DT46" s="91">
        <f t="shared" si="18"/>
        <v>400395</v>
      </c>
      <c r="DU46" s="91">
        <f t="shared" si="18"/>
        <v>475028</v>
      </c>
      <c r="DV46" s="91">
        <f t="shared" si="18"/>
        <v>59356</v>
      </c>
      <c r="DW46" s="91">
        <f t="shared" si="18"/>
        <v>58975</v>
      </c>
      <c r="DX46" s="91">
        <f t="shared" si="18"/>
        <v>896920</v>
      </c>
      <c r="DY46" s="91">
        <f t="shared" si="18"/>
        <v>202499</v>
      </c>
      <c r="DZ46" s="91">
        <f t="shared" si="18"/>
        <v>337869</v>
      </c>
      <c r="EA46" s="91">
        <f t="shared" si="18"/>
        <v>9767462</v>
      </c>
      <c r="EB46" s="91">
        <f t="shared" si="18"/>
        <v>21447</v>
      </c>
      <c r="EC46" s="91">
        <f t="shared" si="18"/>
        <v>279597</v>
      </c>
      <c r="ED46" s="91">
        <f t="shared" si="18"/>
        <v>0</v>
      </c>
      <c r="EE46" s="91">
        <f t="shared" si="18"/>
        <v>233</v>
      </c>
      <c r="EF46" s="91">
        <f t="shared" si="18"/>
        <v>11488</v>
      </c>
      <c r="EG46" s="91">
        <f t="shared" si="18"/>
        <v>34249</v>
      </c>
      <c r="EH46" s="91">
        <f t="shared" si="18"/>
        <v>1006164</v>
      </c>
      <c r="EI46" s="91">
        <f t="shared" si="18"/>
        <v>10947</v>
      </c>
      <c r="EJ46" s="91">
        <f t="shared" si="18"/>
        <v>4606</v>
      </c>
      <c r="EK46" s="91">
        <f t="shared" si="18"/>
        <v>5577</v>
      </c>
      <c r="EL46" s="91">
        <f t="shared" si="18"/>
        <v>0</v>
      </c>
      <c r="EM46" s="91">
        <f t="shared" si="18"/>
        <v>6392</v>
      </c>
      <c r="EN46" s="91">
        <f t="shared" si="18"/>
        <v>5091</v>
      </c>
      <c r="EO46" s="91">
        <f t="shared" si="18"/>
        <v>0</v>
      </c>
      <c r="EP46" s="91">
        <f t="shared" si="18"/>
        <v>3105</v>
      </c>
      <c r="EQ46" s="91">
        <f t="shared" si="18"/>
        <v>0</v>
      </c>
      <c r="ER46" s="91">
        <f t="shared" si="18"/>
        <v>1721</v>
      </c>
      <c r="ES46" s="91">
        <f t="shared" si="18"/>
        <v>1089573</v>
      </c>
      <c r="ET46" s="91">
        <f t="shared" si="18"/>
        <v>11549</v>
      </c>
      <c r="EU46" s="91">
        <f t="shared" si="18"/>
        <v>282</v>
      </c>
      <c r="EV46" s="91">
        <f t="shared" si="18"/>
        <v>1139</v>
      </c>
      <c r="EW46" s="91">
        <f t="shared" si="18"/>
        <v>0</v>
      </c>
      <c r="EX46" s="91">
        <f t="shared" si="18"/>
        <v>0</v>
      </c>
      <c r="EY46" s="91">
        <f t="shared" si="18"/>
        <v>55481</v>
      </c>
      <c r="EZ46" s="91">
        <f t="shared" si="18"/>
        <v>782</v>
      </c>
      <c r="FA46" s="91">
        <f t="shared" si="18"/>
        <v>547922</v>
      </c>
      <c r="FB46" s="91">
        <f t="shared" si="18"/>
        <v>1664901</v>
      </c>
      <c r="FC46" s="91">
        <f t="shared" si="18"/>
        <v>9833</v>
      </c>
      <c r="FD46" s="91">
        <f t="shared" si="18"/>
        <v>210745</v>
      </c>
      <c r="FE46" s="91">
        <f t="shared" si="18"/>
        <v>112803</v>
      </c>
      <c r="FF46" s="91">
        <f t="shared" si="18"/>
        <v>736701</v>
      </c>
      <c r="FG46" s="91">
        <f t="shared" si="18"/>
        <v>2928</v>
      </c>
      <c r="FH46" s="91">
        <f t="shared" si="18"/>
        <v>0</v>
      </c>
      <c r="FI46" s="91">
        <f t="shared" si="18"/>
        <v>1494</v>
      </c>
      <c r="FJ46" s="91">
        <f t="shared" si="18"/>
        <v>11874</v>
      </c>
      <c r="FK46" s="91">
        <f t="shared" si="18"/>
        <v>18981126</v>
      </c>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row>
    <row r="47" spans="1:210" x14ac:dyDescent="0.35">
      <c r="A47" s="92" t="s">
        <v>441</v>
      </c>
      <c r="B47" s="91">
        <f t="shared" ref="B47:BC47" si="19">B41+B43+B44+B45</f>
        <v>16542958</v>
      </c>
      <c r="C47" s="91">
        <f t="shared" si="19"/>
        <v>129129</v>
      </c>
      <c r="D47" s="91">
        <f t="shared" si="19"/>
        <v>313735</v>
      </c>
      <c r="E47" s="91">
        <f t="shared" si="19"/>
        <v>105628</v>
      </c>
      <c r="F47" s="91">
        <f t="shared" si="19"/>
        <v>114019</v>
      </c>
      <c r="G47" s="91">
        <f t="shared" si="19"/>
        <v>129727</v>
      </c>
      <c r="H47" s="91">
        <f t="shared" si="19"/>
        <v>1186025</v>
      </c>
      <c r="I47" s="91">
        <f t="shared" si="19"/>
        <v>246966</v>
      </c>
      <c r="J47" s="91">
        <f t="shared" si="19"/>
        <v>138585</v>
      </c>
      <c r="K47" s="91">
        <f t="shared" si="19"/>
        <v>500186</v>
      </c>
      <c r="L47" s="91">
        <f t="shared" si="19"/>
        <v>432269</v>
      </c>
      <c r="M47" s="91">
        <f t="shared" si="19"/>
        <v>706262</v>
      </c>
      <c r="N47" s="91">
        <f t="shared" si="19"/>
        <v>101098</v>
      </c>
      <c r="O47" s="91">
        <f t="shared" si="19"/>
        <v>70480</v>
      </c>
      <c r="P47" s="91">
        <f t="shared" si="19"/>
        <v>1164402</v>
      </c>
      <c r="Q47" s="91">
        <f t="shared" si="19"/>
        <v>327045</v>
      </c>
      <c r="R47" s="91">
        <f t="shared" si="19"/>
        <v>457252</v>
      </c>
      <c r="S47" s="91">
        <f t="shared" si="19"/>
        <v>10009707</v>
      </c>
      <c r="T47" s="91">
        <f t="shared" si="19"/>
        <v>64032</v>
      </c>
      <c r="U47" s="91">
        <f t="shared" si="19"/>
        <v>475540</v>
      </c>
      <c r="V47" s="91">
        <f t="shared" si="19"/>
        <v>281236</v>
      </c>
      <c r="W47" s="91">
        <f t="shared" si="19"/>
        <v>9543</v>
      </c>
      <c r="X47" s="91">
        <f t="shared" si="19"/>
        <v>317248</v>
      </c>
      <c r="Y47" s="91">
        <f t="shared" si="19"/>
        <v>63732</v>
      </c>
      <c r="Z47" s="91">
        <f t="shared" si="19"/>
        <v>1098369</v>
      </c>
      <c r="AA47" s="91">
        <f t="shared" si="19"/>
        <v>54828</v>
      </c>
      <c r="AB47" s="91">
        <f t="shared" si="19"/>
        <v>25001</v>
      </c>
      <c r="AC47" s="91">
        <f t="shared" si="19"/>
        <v>9225</v>
      </c>
      <c r="AD47" s="91">
        <f t="shared" si="19"/>
        <v>23051</v>
      </c>
      <c r="AE47" s="91">
        <f t="shared" si="19"/>
        <v>126590</v>
      </c>
      <c r="AF47" s="91">
        <f t="shared" si="19"/>
        <v>43867</v>
      </c>
      <c r="AG47" s="91">
        <f t="shared" si="19"/>
        <v>16562</v>
      </c>
      <c r="AH47" s="91">
        <f t="shared" si="19"/>
        <v>8439</v>
      </c>
      <c r="AI47" s="91">
        <f t="shared" si="19"/>
        <v>6200</v>
      </c>
      <c r="AJ47" s="91">
        <f t="shared" si="19"/>
        <v>12984</v>
      </c>
      <c r="AK47" s="91">
        <f t="shared" si="19"/>
        <v>2096875</v>
      </c>
      <c r="AL47" s="91">
        <f t="shared" si="19"/>
        <v>78997</v>
      </c>
      <c r="AM47" s="91">
        <f t="shared" si="19"/>
        <v>87789</v>
      </c>
      <c r="AN47" s="91">
        <f t="shared" si="19"/>
        <v>28554</v>
      </c>
      <c r="AO47" s="91">
        <f t="shared" si="19"/>
        <v>260913</v>
      </c>
      <c r="AP47" s="91">
        <f t="shared" si="19"/>
        <v>132944</v>
      </c>
      <c r="AQ47" s="91">
        <f t="shared" si="19"/>
        <v>316734</v>
      </c>
      <c r="AR47" s="91">
        <f t="shared" si="19"/>
        <v>152379</v>
      </c>
      <c r="AS47" s="91">
        <f t="shared" si="19"/>
        <v>4327841</v>
      </c>
      <c r="AT47" s="91">
        <f t="shared" si="19"/>
        <v>3380049</v>
      </c>
      <c r="AU47" s="91">
        <f t="shared" si="19"/>
        <v>85319</v>
      </c>
      <c r="AV47" s="91">
        <f t="shared" si="19"/>
        <v>909030</v>
      </c>
      <c r="AW47" s="91">
        <f t="shared" si="19"/>
        <v>153268</v>
      </c>
      <c r="AX47" s="91">
        <f t="shared" si="19"/>
        <v>1136523</v>
      </c>
      <c r="AY47" s="91">
        <f t="shared" si="19"/>
        <v>50800</v>
      </c>
      <c r="AZ47" s="91">
        <f t="shared" si="19"/>
        <v>19084</v>
      </c>
      <c r="BA47" s="91">
        <f t="shared" si="19"/>
        <v>83703</v>
      </c>
      <c r="BB47" s="91">
        <f t="shared" si="19"/>
        <v>1259160</v>
      </c>
      <c r="BC47" s="91">
        <f t="shared" si="19"/>
        <v>31232049</v>
      </c>
      <c r="BD47" s="72"/>
      <c r="BE47" s="92" t="s">
        <v>441</v>
      </c>
      <c r="BF47" s="91">
        <f t="shared" ref="BF47:DG47" si="20">BF41+BF43+BF44+BF45</f>
        <v>2083069</v>
      </c>
      <c r="BG47" s="91">
        <f t="shared" si="20"/>
        <v>65603</v>
      </c>
      <c r="BH47" s="91">
        <f t="shared" si="20"/>
        <v>66431</v>
      </c>
      <c r="BI47" s="91">
        <f t="shared" si="20"/>
        <v>19127</v>
      </c>
      <c r="BJ47" s="91">
        <f t="shared" si="20"/>
        <v>23335</v>
      </c>
      <c r="BK47" s="91">
        <f t="shared" si="20"/>
        <v>74782</v>
      </c>
      <c r="BL47" s="91">
        <f t="shared" si="20"/>
        <v>423322</v>
      </c>
      <c r="BM47" s="91">
        <f t="shared" si="20"/>
        <v>52227</v>
      </c>
      <c r="BN47" s="91">
        <f t="shared" si="20"/>
        <v>4537</v>
      </c>
      <c r="BO47" s="91">
        <f t="shared" si="20"/>
        <v>66091</v>
      </c>
      <c r="BP47" s="91">
        <f t="shared" si="20"/>
        <v>49938</v>
      </c>
      <c r="BQ47" s="91">
        <f t="shared" si="20"/>
        <v>233644</v>
      </c>
      <c r="BR47" s="91">
        <f t="shared" si="20"/>
        <v>43060</v>
      </c>
      <c r="BS47" s="91">
        <f t="shared" si="20"/>
        <v>12163</v>
      </c>
      <c r="BT47" s="91">
        <f t="shared" si="20"/>
        <v>289275</v>
      </c>
      <c r="BU47" s="91">
        <f t="shared" si="20"/>
        <v>123375</v>
      </c>
      <c r="BV47" s="91">
        <f t="shared" si="20"/>
        <v>130032</v>
      </c>
      <c r="BW47" s="91">
        <f t="shared" si="20"/>
        <v>236390</v>
      </c>
      <c r="BX47" s="91">
        <f t="shared" si="20"/>
        <v>42573</v>
      </c>
      <c r="BY47" s="91">
        <f t="shared" si="20"/>
        <v>192767</v>
      </c>
      <c r="BZ47" s="91">
        <f t="shared" si="20"/>
        <v>281236</v>
      </c>
      <c r="CA47" s="91">
        <f t="shared" si="20"/>
        <v>9397</v>
      </c>
      <c r="CB47" s="91">
        <f t="shared" si="20"/>
        <v>305549</v>
      </c>
      <c r="CC47" s="91">
        <f t="shared" si="20"/>
        <v>29845</v>
      </c>
      <c r="CD47" s="91">
        <f t="shared" si="20"/>
        <v>35139</v>
      </c>
      <c r="CE47" s="91">
        <f t="shared" si="20"/>
        <v>44075</v>
      </c>
      <c r="CF47" s="91">
        <f t="shared" si="20"/>
        <v>20336</v>
      </c>
      <c r="CG47" s="91">
        <f t="shared" si="20"/>
        <v>3291</v>
      </c>
      <c r="CH47" s="91">
        <f t="shared" si="20"/>
        <v>23051</v>
      </c>
      <c r="CI47" s="91">
        <f t="shared" si="20"/>
        <v>120878</v>
      </c>
      <c r="CJ47" s="91">
        <f t="shared" si="20"/>
        <v>38697</v>
      </c>
      <c r="CK47" s="91">
        <f t="shared" si="20"/>
        <v>16562</v>
      </c>
      <c r="CL47" s="91">
        <f t="shared" si="20"/>
        <v>5345</v>
      </c>
      <c r="CM47" s="91">
        <f t="shared" si="20"/>
        <v>6200</v>
      </c>
      <c r="CN47" s="91">
        <f t="shared" si="20"/>
        <v>11525</v>
      </c>
      <c r="CO47" s="91">
        <f t="shared" si="20"/>
        <v>951126</v>
      </c>
      <c r="CP47" s="91">
        <f t="shared" si="20"/>
        <v>73206</v>
      </c>
      <c r="CQ47" s="91">
        <f t="shared" si="20"/>
        <v>87340</v>
      </c>
      <c r="CR47" s="91">
        <f t="shared" si="20"/>
        <v>27383</v>
      </c>
      <c r="CS47" s="91">
        <f t="shared" si="20"/>
        <v>260913</v>
      </c>
      <c r="CT47" s="91">
        <f t="shared" si="20"/>
        <v>132944</v>
      </c>
      <c r="CU47" s="91">
        <f t="shared" si="20"/>
        <v>260551</v>
      </c>
      <c r="CV47" s="91">
        <f t="shared" si="20"/>
        <v>151620</v>
      </c>
      <c r="CW47" s="91">
        <f t="shared" si="20"/>
        <v>3781672</v>
      </c>
      <c r="CX47" s="91">
        <f t="shared" si="20"/>
        <v>1754781</v>
      </c>
      <c r="CY47" s="91">
        <f t="shared" si="20"/>
        <v>75295</v>
      </c>
      <c r="CZ47" s="91">
        <f t="shared" si="20"/>
        <v>612544</v>
      </c>
      <c r="DA47" s="91">
        <f t="shared" si="20"/>
        <v>32801</v>
      </c>
      <c r="DB47" s="91">
        <f t="shared" si="20"/>
        <v>471141</v>
      </c>
      <c r="DC47" s="91">
        <f t="shared" si="20"/>
        <v>45444</v>
      </c>
      <c r="DD47" s="91">
        <f t="shared" si="20"/>
        <v>19084</v>
      </c>
      <c r="DE47" s="91">
        <f t="shared" si="20"/>
        <v>82615</v>
      </c>
      <c r="DF47" s="91">
        <f t="shared" si="20"/>
        <v>1247320</v>
      </c>
      <c r="DG47" s="91">
        <f t="shared" si="20"/>
        <v>12216452</v>
      </c>
      <c r="DH47" s="91"/>
      <c r="DI47" s="92" t="s">
        <v>441</v>
      </c>
      <c r="DJ47" s="91">
        <f t="shared" ref="DJ47:FK47" si="21">DJ41+DJ43+DJ44+DJ45</f>
        <v>14459889</v>
      </c>
      <c r="DK47" s="91">
        <f t="shared" si="21"/>
        <v>63526</v>
      </c>
      <c r="DL47" s="91">
        <f t="shared" si="21"/>
        <v>247304</v>
      </c>
      <c r="DM47" s="91">
        <f t="shared" si="21"/>
        <v>86501</v>
      </c>
      <c r="DN47" s="91">
        <f t="shared" si="21"/>
        <v>90684</v>
      </c>
      <c r="DO47" s="91">
        <f t="shared" si="21"/>
        <v>54945</v>
      </c>
      <c r="DP47" s="91">
        <f t="shared" si="21"/>
        <v>762703</v>
      </c>
      <c r="DQ47" s="91">
        <f t="shared" si="21"/>
        <v>194739</v>
      </c>
      <c r="DR47" s="91">
        <f t="shared" si="21"/>
        <v>134048</v>
      </c>
      <c r="DS47" s="91">
        <f t="shared" si="21"/>
        <v>434095</v>
      </c>
      <c r="DT47" s="91">
        <f t="shared" si="21"/>
        <v>382331</v>
      </c>
      <c r="DU47" s="91">
        <f t="shared" si="21"/>
        <v>472618</v>
      </c>
      <c r="DV47" s="91">
        <f t="shared" si="21"/>
        <v>58038</v>
      </c>
      <c r="DW47" s="91">
        <f t="shared" si="21"/>
        <v>58317</v>
      </c>
      <c r="DX47" s="91">
        <f t="shared" si="21"/>
        <v>875127</v>
      </c>
      <c r="DY47" s="91">
        <f t="shared" si="21"/>
        <v>203670</v>
      </c>
      <c r="DZ47" s="91">
        <f t="shared" si="21"/>
        <v>327220</v>
      </c>
      <c r="EA47" s="91">
        <f t="shared" si="21"/>
        <v>9773317</v>
      </c>
      <c r="EB47" s="91">
        <f t="shared" si="21"/>
        <v>21459</v>
      </c>
      <c r="EC47" s="91">
        <f t="shared" si="21"/>
        <v>282773</v>
      </c>
      <c r="ED47" s="91">
        <f t="shared" si="21"/>
        <v>0</v>
      </c>
      <c r="EE47" s="91">
        <f t="shared" si="21"/>
        <v>146</v>
      </c>
      <c r="EF47" s="91">
        <f t="shared" si="21"/>
        <v>11699</v>
      </c>
      <c r="EG47" s="91">
        <f t="shared" si="21"/>
        <v>33887</v>
      </c>
      <c r="EH47" s="91">
        <f t="shared" si="21"/>
        <v>1063230</v>
      </c>
      <c r="EI47" s="91">
        <f t="shared" si="21"/>
        <v>10753</v>
      </c>
      <c r="EJ47" s="91">
        <f t="shared" si="21"/>
        <v>4665</v>
      </c>
      <c r="EK47" s="91">
        <f t="shared" si="21"/>
        <v>5934</v>
      </c>
      <c r="EL47" s="91">
        <f t="shared" si="21"/>
        <v>0</v>
      </c>
      <c r="EM47" s="91">
        <f t="shared" si="21"/>
        <v>5712</v>
      </c>
      <c r="EN47" s="91">
        <f t="shared" si="21"/>
        <v>5170</v>
      </c>
      <c r="EO47" s="91">
        <f t="shared" si="21"/>
        <v>0</v>
      </c>
      <c r="EP47" s="91">
        <f t="shared" si="21"/>
        <v>3094</v>
      </c>
      <c r="EQ47" s="91">
        <f t="shared" si="21"/>
        <v>0</v>
      </c>
      <c r="ER47" s="91">
        <f t="shared" si="21"/>
        <v>1459</v>
      </c>
      <c r="ES47" s="91">
        <f t="shared" si="21"/>
        <v>1145749</v>
      </c>
      <c r="ET47" s="91">
        <f t="shared" si="21"/>
        <v>5791</v>
      </c>
      <c r="EU47" s="91">
        <f t="shared" si="21"/>
        <v>449</v>
      </c>
      <c r="EV47" s="91">
        <f t="shared" si="21"/>
        <v>1171</v>
      </c>
      <c r="EW47" s="91">
        <f t="shared" si="21"/>
        <v>0</v>
      </c>
      <c r="EX47" s="91">
        <f t="shared" si="21"/>
        <v>0</v>
      </c>
      <c r="EY47" s="91">
        <f t="shared" si="21"/>
        <v>56183</v>
      </c>
      <c r="EZ47" s="91">
        <f t="shared" si="21"/>
        <v>759</v>
      </c>
      <c r="FA47" s="91">
        <f t="shared" si="21"/>
        <v>546169</v>
      </c>
      <c r="FB47" s="91">
        <f t="shared" si="21"/>
        <v>1625268</v>
      </c>
      <c r="FC47" s="91">
        <f t="shared" si="21"/>
        <v>10024</v>
      </c>
      <c r="FD47" s="91">
        <f t="shared" si="21"/>
        <v>296486</v>
      </c>
      <c r="FE47" s="91">
        <f t="shared" si="21"/>
        <v>120467</v>
      </c>
      <c r="FF47" s="91">
        <f t="shared" si="21"/>
        <v>665382</v>
      </c>
      <c r="FG47" s="91">
        <f t="shared" si="21"/>
        <v>5356</v>
      </c>
      <c r="FH47" s="91">
        <f t="shared" si="21"/>
        <v>0</v>
      </c>
      <c r="FI47" s="91">
        <f t="shared" si="21"/>
        <v>1088</v>
      </c>
      <c r="FJ47" s="91">
        <f t="shared" si="21"/>
        <v>11840</v>
      </c>
      <c r="FK47" s="91">
        <f t="shared" si="21"/>
        <v>19015597</v>
      </c>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row>
    <row r="48" spans="1:210" x14ac:dyDescent="0.35">
      <c r="A48" s="92" t="s">
        <v>442</v>
      </c>
      <c r="B48" s="91">
        <f t="shared" ref="B48:BC48" si="22">B46-B47</f>
        <v>19995007</v>
      </c>
      <c r="C48" s="91">
        <f t="shared" si="22"/>
        <v>524637</v>
      </c>
      <c r="D48" s="91">
        <f t="shared" si="22"/>
        <v>891628</v>
      </c>
      <c r="E48" s="91">
        <f t="shared" si="22"/>
        <v>337525</v>
      </c>
      <c r="F48" s="91">
        <f t="shared" si="22"/>
        <v>342200</v>
      </c>
      <c r="G48" s="91">
        <f t="shared" si="22"/>
        <v>332283</v>
      </c>
      <c r="H48" s="91">
        <f t="shared" si="22"/>
        <v>1851130</v>
      </c>
      <c r="I48" s="91">
        <f t="shared" si="22"/>
        <v>454022</v>
      </c>
      <c r="J48" s="91">
        <f t="shared" si="22"/>
        <v>90809</v>
      </c>
      <c r="K48" s="91">
        <f t="shared" si="22"/>
        <v>857582</v>
      </c>
      <c r="L48" s="91">
        <f t="shared" si="22"/>
        <v>1054526</v>
      </c>
      <c r="M48" s="91">
        <f t="shared" si="22"/>
        <v>1193770</v>
      </c>
      <c r="N48" s="91">
        <f t="shared" si="22"/>
        <v>565339</v>
      </c>
      <c r="O48" s="91">
        <f t="shared" si="22"/>
        <v>220135</v>
      </c>
      <c r="P48" s="91">
        <f t="shared" si="22"/>
        <v>2324875</v>
      </c>
      <c r="Q48" s="91">
        <f t="shared" si="22"/>
        <v>492791</v>
      </c>
      <c r="R48" s="91">
        <f t="shared" si="22"/>
        <v>910266</v>
      </c>
      <c r="S48" s="91">
        <f t="shared" si="22"/>
        <v>7336571</v>
      </c>
      <c r="T48" s="91">
        <f t="shared" si="22"/>
        <v>78780</v>
      </c>
      <c r="U48" s="91">
        <f t="shared" si="22"/>
        <v>660775</v>
      </c>
      <c r="V48" s="91">
        <f t="shared" si="22"/>
        <v>2954901</v>
      </c>
      <c r="W48" s="91">
        <f t="shared" si="22"/>
        <v>365736</v>
      </c>
      <c r="X48" s="91">
        <f t="shared" si="22"/>
        <v>5265438</v>
      </c>
      <c r="Y48" s="91">
        <f t="shared" si="22"/>
        <v>665442</v>
      </c>
      <c r="Z48" s="91">
        <f t="shared" si="22"/>
        <v>320534</v>
      </c>
      <c r="AA48" s="91">
        <f t="shared" si="22"/>
        <v>132010</v>
      </c>
      <c r="AB48" s="91">
        <f t="shared" si="22"/>
        <v>71161</v>
      </c>
      <c r="AC48" s="91">
        <f t="shared" si="22"/>
        <v>11983</v>
      </c>
      <c r="AD48" s="91">
        <f t="shared" si="22"/>
        <v>323465</v>
      </c>
      <c r="AE48" s="91">
        <f t="shared" si="22"/>
        <v>655640</v>
      </c>
      <c r="AF48" s="91">
        <f t="shared" si="22"/>
        <v>184520</v>
      </c>
      <c r="AG48" s="91">
        <f t="shared" si="22"/>
        <v>128526</v>
      </c>
      <c r="AH48" s="91">
        <f t="shared" si="22"/>
        <v>74092</v>
      </c>
      <c r="AI48" s="91">
        <f t="shared" si="22"/>
        <v>72896</v>
      </c>
      <c r="AJ48" s="91">
        <f t="shared" si="22"/>
        <v>145860</v>
      </c>
      <c r="AK48" s="91">
        <f t="shared" si="22"/>
        <v>11372204</v>
      </c>
      <c r="AL48" s="91">
        <f t="shared" si="22"/>
        <v>258592</v>
      </c>
      <c r="AM48" s="91">
        <f t="shared" si="22"/>
        <v>3494</v>
      </c>
      <c r="AN48" s="91">
        <f t="shared" si="22"/>
        <v>57955</v>
      </c>
      <c r="AO48" s="91">
        <f t="shared" si="22"/>
        <v>896630</v>
      </c>
      <c r="AP48" s="91">
        <f t="shared" si="22"/>
        <v>262641</v>
      </c>
      <c r="AQ48" s="91">
        <f t="shared" si="22"/>
        <v>443117</v>
      </c>
      <c r="AR48" s="91">
        <f t="shared" si="22"/>
        <v>673</v>
      </c>
      <c r="AS48" s="91">
        <f t="shared" si="22"/>
        <v>-277881</v>
      </c>
      <c r="AT48" s="91">
        <f t="shared" si="22"/>
        <v>506653</v>
      </c>
      <c r="AU48" s="91">
        <f t="shared" si="22"/>
        <v>312186</v>
      </c>
      <c r="AV48" s="91">
        <f t="shared" si="22"/>
        <v>-195085</v>
      </c>
      <c r="AW48" s="91">
        <f t="shared" si="22"/>
        <v>-3864</v>
      </c>
      <c r="AX48" s="91">
        <f t="shared" si="22"/>
        <v>532642</v>
      </c>
      <c r="AY48" s="91">
        <f t="shared" si="22"/>
        <v>-7579</v>
      </c>
      <c r="AZ48" s="91">
        <f t="shared" si="22"/>
        <v>-4972</v>
      </c>
      <c r="BA48" s="91">
        <f t="shared" si="22"/>
        <v>-46251</v>
      </c>
      <c r="BB48" s="91">
        <f t="shared" si="22"/>
        <v>-1043897</v>
      </c>
      <c r="BC48" s="91">
        <f t="shared" si="22"/>
        <v>33586902</v>
      </c>
      <c r="BD48" s="72"/>
      <c r="BE48" s="92" t="s">
        <v>442</v>
      </c>
      <c r="BF48" s="91">
        <f t="shared" ref="BF48:DG48" si="23">BF46-BF47</f>
        <v>19986959</v>
      </c>
      <c r="BG48" s="91">
        <f t="shared" si="23"/>
        <v>532981</v>
      </c>
      <c r="BH48" s="91">
        <f t="shared" si="23"/>
        <v>888396</v>
      </c>
      <c r="BI48" s="91">
        <f t="shared" si="23"/>
        <v>334716</v>
      </c>
      <c r="BJ48" s="91">
        <f t="shared" si="23"/>
        <v>341952</v>
      </c>
      <c r="BK48" s="91">
        <f t="shared" si="23"/>
        <v>329611</v>
      </c>
      <c r="BL48" s="91">
        <f t="shared" si="23"/>
        <v>1863940</v>
      </c>
      <c r="BM48" s="91">
        <f t="shared" si="23"/>
        <v>464714</v>
      </c>
      <c r="BN48" s="91">
        <f t="shared" si="23"/>
        <v>103798</v>
      </c>
      <c r="BO48" s="91">
        <f t="shared" si="23"/>
        <v>866682</v>
      </c>
      <c r="BP48" s="91">
        <f t="shared" si="23"/>
        <v>1036462</v>
      </c>
      <c r="BQ48" s="91">
        <f t="shared" si="23"/>
        <v>1191360</v>
      </c>
      <c r="BR48" s="91">
        <f t="shared" si="23"/>
        <v>564021</v>
      </c>
      <c r="BS48" s="91">
        <f t="shared" si="23"/>
        <v>219477</v>
      </c>
      <c r="BT48" s="91">
        <f t="shared" si="23"/>
        <v>2303082</v>
      </c>
      <c r="BU48" s="91">
        <f t="shared" si="23"/>
        <v>493962</v>
      </c>
      <c r="BV48" s="91">
        <f t="shared" si="23"/>
        <v>899617</v>
      </c>
      <c r="BW48" s="91">
        <f t="shared" si="23"/>
        <v>7342426</v>
      </c>
      <c r="BX48" s="91">
        <f t="shared" si="23"/>
        <v>78792</v>
      </c>
      <c r="BY48" s="91">
        <f t="shared" si="23"/>
        <v>663951</v>
      </c>
      <c r="BZ48" s="91">
        <f t="shared" si="23"/>
        <v>2954901</v>
      </c>
      <c r="CA48" s="91">
        <f t="shared" si="23"/>
        <v>365649</v>
      </c>
      <c r="CB48" s="91">
        <f t="shared" si="23"/>
        <v>5265649</v>
      </c>
      <c r="CC48" s="91">
        <f t="shared" si="23"/>
        <v>665080</v>
      </c>
      <c r="CD48" s="91">
        <f t="shared" si="23"/>
        <v>377600</v>
      </c>
      <c r="CE48" s="91">
        <f t="shared" si="23"/>
        <v>131816</v>
      </c>
      <c r="CF48" s="91">
        <f t="shared" si="23"/>
        <v>71220</v>
      </c>
      <c r="CG48" s="91">
        <f t="shared" si="23"/>
        <v>12340</v>
      </c>
      <c r="CH48" s="91">
        <f t="shared" si="23"/>
        <v>323465</v>
      </c>
      <c r="CI48" s="91">
        <f t="shared" si="23"/>
        <v>654960</v>
      </c>
      <c r="CJ48" s="91">
        <f t="shared" si="23"/>
        <v>184599</v>
      </c>
      <c r="CK48" s="91">
        <f t="shared" si="23"/>
        <v>128526</v>
      </c>
      <c r="CL48" s="91">
        <f t="shared" si="23"/>
        <v>74081</v>
      </c>
      <c r="CM48" s="91">
        <f t="shared" si="23"/>
        <v>72896</v>
      </c>
      <c r="CN48" s="91">
        <f t="shared" si="23"/>
        <v>145598</v>
      </c>
      <c r="CO48" s="91">
        <f t="shared" si="23"/>
        <v>11428380</v>
      </c>
      <c r="CP48" s="91">
        <f t="shared" si="23"/>
        <v>252834</v>
      </c>
      <c r="CQ48" s="91">
        <f t="shared" si="23"/>
        <v>3661</v>
      </c>
      <c r="CR48" s="91">
        <f t="shared" si="23"/>
        <v>57987</v>
      </c>
      <c r="CS48" s="91">
        <f t="shared" si="23"/>
        <v>896630</v>
      </c>
      <c r="CT48" s="91">
        <f t="shared" si="23"/>
        <v>262641</v>
      </c>
      <c r="CU48" s="91">
        <f t="shared" si="23"/>
        <v>443819</v>
      </c>
      <c r="CV48" s="91">
        <f t="shared" si="23"/>
        <v>650</v>
      </c>
      <c r="CW48" s="91">
        <f t="shared" si="23"/>
        <v>-279634</v>
      </c>
      <c r="CX48" s="91">
        <f t="shared" si="23"/>
        <v>467020</v>
      </c>
      <c r="CY48" s="91">
        <f t="shared" si="23"/>
        <v>312377</v>
      </c>
      <c r="CZ48" s="91">
        <f t="shared" si="23"/>
        <v>-109344</v>
      </c>
      <c r="DA48" s="91">
        <f t="shared" si="23"/>
        <v>3800</v>
      </c>
      <c r="DB48" s="91">
        <f t="shared" si="23"/>
        <v>461323</v>
      </c>
      <c r="DC48" s="91">
        <f t="shared" si="23"/>
        <v>-5151</v>
      </c>
      <c r="DD48" s="91">
        <f t="shared" si="23"/>
        <v>-4972</v>
      </c>
      <c r="DE48" s="91">
        <f t="shared" si="23"/>
        <v>-46657</v>
      </c>
      <c r="DF48" s="91">
        <f t="shared" si="23"/>
        <v>-1043931</v>
      </c>
      <c r="DG48" s="91">
        <f t="shared" si="23"/>
        <v>33621373</v>
      </c>
      <c r="DH48" s="91"/>
      <c r="DI48" s="92" t="s">
        <v>442</v>
      </c>
      <c r="DJ48" s="91">
        <f t="shared" ref="DJ48:FK48" si="24">DJ46-DJ47</f>
        <v>8048</v>
      </c>
      <c r="DK48" s="91">
        <f t="shared" si="24"/>
        <v>-8344</v>
      </c>
      <c r="DL48" s="91">
        <f t="shared" si="24"/>
        <v>3232</v>
      </c>
      <c r="DM48" s="91">
        <f t="shared" si="24"/>
        <v>2809</v>
      </c>
      <c r="DN48" s="91">
        <f t="shared" si="24"/>
        <v>248</v>
      </c>
      <c r="DO48" s="91">
        <f t="shared" si="24"/>
        <v>2672</v>
      </c>
      <c r="DP48" s="91">
        <f t="shared" si="24"/>
        <v>-12810</v>
      </c>
      <c r="DQ48" s="91">
        <f t="shared" si="24"/>
        <v>-10692</v>
      </c>
      <c r="DR48" s="91">
        <f t="shared" si="24"/>
        <v>-12989</v>
      </c>
      <c r="DS48" s="91">
        <f t="shared" si="24"/>
        <v>-9100</v>
      </c>
      <c r="DT48" s="91">
        <f t="shared" si="24"/>
        <v>18064</v>
      </c>
      <c r="DU48" s="91">
        <f t="shared" si="24"/>
        <v>2410</v>
      </c>
      <c r="DV48" s="91">
        <f t="shared" si="24"/>
        <v>1318</v>
      </c>
      <c r="DW48" s="91">
        <f t="shared" si="24"/>
        <v>658</v>
      </c>
      <c r="DX48" s="91">
        <f t="shared" si="24"/>
        <v>21793</v>
      </c>
      <c r="DY48" s="91">
        <f t="shared" si="24"/>
        <v>-1171</v>
      </c>
      <c r="DZ48" s="91">
        <f t="shared" si="24"/>
        <v>10649</v>
      </c>
      <c r="EA48" s="91">
        <f t="shared" si="24"/>
        <v>-5855</v>
      </c>
      <c r="EB48" s="91">
        <f t="shared" si="24"/>
        <v>-12</v>
      </c>
      <c r="EC48" s="91">
        <f t="shared" si="24"/>
        <v>-3176</v>
      </c>
      <c r="ED48" s="91">
        <f t="shared" si="24"/>
        <v>0</v>
      </c>
      <c r="EE48" s="91">
        <f t="shared" si="24"/>
        <v>87</v>
      </c>
      <c r="EF48" s="91">
        <f t="shared" si="24"/>
        <v>-211</v>
      </c>
      <c r="EG48" s="91">
        <f t="shared" si="24"/>
        <v>362</v>
      </c>
      <c r="EH48" s="91">
        <f t="shared" si="24"/>
        <v>-57066</v>
      </c>
      <c r="EI48" s="91">
        <f t="shared" si="24"/>
        <v>194</v>
      </c>
      <c r="EJ48" s="91">
        <f t="shared" si="24"/>
        <v>-59</v>
      </c>
      <c r="EK48" s="91">
        <f t="shared" si="24"/>
        <v>-357</v>
      </c>
      <c r="EL48" s="91">
        <f t="shared" si="24"/>
        <v>0</v>
      </c>
      <c r="EM48" s="91">
        <f t="shared" si="24"/>
        <v>680</v>
      </c>
      <c r="EN48" s="91">
        <f t="shared" si="24"/>
        <v>-79</v>
      </c>
      <c r="EO48" s="91">
        <f t="shared" si="24"/>
        <v>0</v>
      </c>
      <c r="EP48" s="91">
        <f t="shared" si="24"/>
        <v>11</v>
      </c>
      <c r="EQ48" s="91">
        <f t="shared" si="24"/>
        <v>0</v>
      </c>
      <c r="ER48" s="91">
        <f t="shared" si="24"/>
        <v>262</v>
      </c>
      <c r="ES48" s="91">
        <f t="shared" si="24"/>
        <v>-56176</v>
      </c>
      <c r="ET48" s="91">
        <f t="shared" si="24"/>
        <v>5758</v>
      </c>
      <c r="EU48" s="91">
        <f t="shared" si="24"/>
        <v>-167</v>
      </c>
      <c r="EV48" s="91">
        <f t="shared" si="24"/>
        <v>-32</v>
      </c>
      <c r="EW48" s="91">
        <f t="shared" si="24"/>
        <v>0</v>
      </c>
      <c r="EX48" s="91">
        <f t="shared" si="24"/>
        <v>0</v>
      </c>
      <c r="EY48" s="91">
        <f t="shared" si="24"/>
        <v>-702</v>
      </c>
      <c r="EZ48" s="91">
        <f t="shared" si="24"/>
        <v>23</v>
      </c>
      <c r="FA48" s="91">
        <f t="shared" si="24"/>
        <v>1753</v>
      </c>
      <c r="FB48" s="91">
        <f t="shared" si="24"/>
        <v>39633</v>
      </c>
      <c r="FC48" s="91">
        <f t="shared" si="24"/>
        <v>-191</v>
      </c>
      <c r="FD48" s="91">
        <f t="shared" si="24"/>
        <v>-85741</v>
      </c>
      <c r="FE48" s="91">
        <f t="shared" si="24"/>
        <v>-7664</v>
      </c>
      <c r="FF48" s="91">
        <f t="shared" si="24"/>
        <v>71319</v>
      </c>
      <c r="FG48" s="91">
        <f t="shared" si="24"/>
        <v>-2428</v>
      </c>
      <c r="FH48" s="91">
        <f t="shared" si="24"/>
        <v>0</v>
      </c>
      <c r="FI48" s="91">
        <f t="shared" si="24"/>
        <v>406</v>
      </c>
      <c r="FJ48" s="91">
        <f t="shared" si="24"/>
        <v>34</v>
      </c>
      <c r="FK48" s="91">
        <f t="shared" si="24"/>
        <v>-34471</v>
      </c>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row>
    <row r="50" spans="1:63" x14ac:dyDescent="0.35">
      <c r="A50" s="94" t="s">
        <v>443</v>
      </c>
      <c r="B50" s="95"/>
      <c r="C50" s="95"/>
      <c r="D50" s="95"/>
      <c r="E50" s="95"/>
      <c r="F50" s="96"/>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77"/>
      <c r="BF50" s="77"/>
    </row>
    <row r="51" spans="1:63" x14ac:dyDescent="0.35">
      <c r="A51" s="72" t="s">
        <v>444</v>
      </c>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7"/>
      <c r="BF51" s="77"/>
    </row>
    <row r="52" spans="1:63" x14ac:dyDescent="0.35">
      <c r="A52" s="72" t="s">
        <v>445</v>
      </c>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7"/>
      <c r="BF52" s="77"/>
    </row>
    <row r="53" spans="1:63" x14ac:dyDescent="0.35">
      <c r="BF53"/>
      <c r="BG53"/>
      <c r="BH53"/>
      <c r="BI53"/>
    </row>
    <row r="54" spans="1:63" x14ac:dyDescent="0.35">
      <c r="A54" s="80" t="s">
        <v>446</v>
      </c>
      <c r="B54" s="97" t="s">
        <v>447</v>
      </c>
      <c r="C54" s="97" t="s">
        <v>448</v>
      </c>
      <c r="BF54"/>
      <c r="BG54"/>
      <c r="BH54"/>
      <c r="BI54"/>
    </row>
    <row r="55" spans="1:63" x14ac:dyDescent="0.35">
      <c r="A55" s="73" t="s">
        <v>449</v>
      </c>
      <c r="B55" s="85">
        <f>SUM(P48:S48)</f>
        <v>11064503</v>
      </c>
      <c r="C55" s="98">
        <f>B55/$B$58</f>
        <v>0.58859411593104249</v>
      </c>
      <c r="D55" s="99"/>
      <c r="E55" s="100"/>
      <c r="F55" s="101"/>
      <c r="G55" s="102"/>
      <c r="BF55"/>
      <c r="BG55"/>
      <c r="BH55"/>
      <c r="BI55"/>
      <c r="BK55" s="93"/>
    </row>
    <row r="56" spans="1:63" x14ac:dyDescent="0.35">
      <c r="A56" s="73" t="s">
        <v>450</v>
      </c>
      <c r="B56" s="85">
        <f>SUM(G48:I48,B62)</f>
        <v>3711828</v>
      </c>
      <c r="C56" s="98">
        <f>B56/$B$58</f>
        <v>0.19745668830747204</v>
      </c>
      <c r="D56" s="99"/>
      <c r="E56" s="100"/>
      <c r="F56" s="101"/>
      <c r="G56" s="102"/>
      <c r="BF56"/>
      <c r="BG56"/>
      <c r="BH56"/>
      <c r="BI56"/>
      <c r="BK56" s="93"/>
    </row>
    <row r="57" spans="1:63" x14ac:dyDescent="0.35">
      <c r="A57" s="73" t="s">
        <v>451</v>
      </c>
      <c r="B57" s="103">
        <f>SUM(D48:F48,J48:L48,N48:O48,B63)-B67</f>
        <v>4021857.26</v>
      </c>
      <c r="C57" s="98">
        <f>B57/$B$58</f>
        <v>0.21394919576148561</v>
      </c>
      <c r="D57" s="99"/>
      <c r="E57" s="100"/>
      <c r="F57" s="101"/>
      <c r="G57" s="102"/>
      <c r="BF57"/>
      <c r="BG57"/>
      <c r="BH57"/>
      <c r="BI57"/>
      <c r="BK57" s="93"/>
    </row>
    <row r="58" spans="1:63" x14ac:dyDescent="0.35">
      <c r="A58" s="73" t="s">
        <v>6</v>
      </c>
      <c r="B58" s="91">
        <f>SUM(B55:B57)</f>
        <v>18798188.259999998</v>
      </c>
      <c r="C58" s="104">
        <f>SUM(C55:C57)</f>
        <v>1.0000000000000002</v>
      </c>
      <c r="D58" s="99"/>
      <c r="E58" s="100"/>
      <c r="BF58"/>
      <c r="BG58"/>
      <c r="BH58"/>
      <c r="BI58"/>
      <c r="BK58" s="93"/>
    </row>
    <row r="59" spans="1:63" x14ac:dyDescent="0.35">
      <c r="A59" s="77"/>
      <c r="B59" s="72"/>
      <c r="C59" s="72"/>
      <c r="D59" s="72"/>
      <c r="E59" s="85"/>
      <c r="BF59"/>
      <c r="BG59"/>
      <c r="BH59"/>
      <c r="BI59"/>
    </row>
    <row r="60" spans="1:63" x14ac:dyDescent="0.35">
      <c r="A60" s="105" t="s">
        <v>452</v>
      </c>
      <c r="B60" s="106" t="s">
        <v>447</v>
      </c>
      <c r="E60" s="100"/>
      <c r="BF60"/>
      <c r="BG60"/>
      <c r="BH60"/>
      <c r="BI60"/>
    </row>
    <row r="61" spans="1:63" x14ac:dyDescent="0.35">
      <c r="A61" s="77" t="s">
        <v>6</v>
      </c>
      <c r="B61" s="107">
        <f>M48</f>
        <v>1193770</v>
      </c>
      <c r="E61" s="100"/>
      <c r="BF61"/>
      <c r="BG61"/>
      <c r="BH61"/>
      <c r="BI61"/>
    </row>
    <row r="62" spans="1:63" x14ac:dyDescent="0.35">
      <c r="A62" s="108" t="s">
        <v>453</v>
      </c>
      <c r="B62" s="109">
        <f>B61*0.9</f>
        <v>1074393</v>
      </c>
      <c r="BF62"/>
      <c r="BG62"/>
      <c r="BH62"/>
      <c r="BI62"/>
    </row>
    <row r="63" spans="1:63" x14ac:dyDescent="0.35">
      <c r="A63" s="108" t="s">
        <v>454</v>
      </c>
      <c r="B63" s="109">
        <f>B61*0.1</f>
        <v>119377</v>
      </c>
      <c r="D63" s="103"/>
      <c r="E63" s="85"/>
      <c r="BF63"/>
      <c r="BG63"/>
      <c r="BH63"/>
      <c r="BI63"/>
    </row>
    <row r="64" spans="1:63" x14ac:dyDescent="0.35">
      <c r="A64" s="110"/>
      <c r="B64" s="111"/>
      <c r="D64" s="103"/>
      <c r="E64" s="85"/>
      <c r="BF64"/>
      <c r="BG64"/>
      <c r="BH64"/>
      <c r="BI64"/>
    </row>
    <row r="65" spans="1:61" x14ac:dyDescent="0.35">
      <c r="A65" s="112" t="s">
        <v>455</v>
      </c>
      <c r="B65" s="112" t="s">
        <v>447</v>
      </c>
      <c r="C65" s="112" t="s">
        <v>456</v>
      </c>
      <c r="BF65"/>
      <c r="BG65"/>
      <c r="BH65"/>
      <c r="BI65"/>
    </row>
    <row r="66" spans="1:61" x14ac:dyDescent="0.35">
      <c r="A66" s="77" t="s">
        <v>457</v>
      </c>
      <c r="B66" s="113">
        <f>N48</f>
        <v>565339</v>
      </c>
      <c r="C66" s="85" t="s">
        <v>458</v>
      </c>
      <c r="BF66"/>
      <c r="BG66"/>
      <c r="BH66"/>
      <c r="BI66"/>
    </row>
    <row r="67" spans="1:61" x14ac:dyDescent="0.35">
      <c r="A67" s="77" t="s">
        <v>459</v>
      </c>
      <c r="B67" s="113">
        <v>457263.74</v>
      </c>
      <c r="C67" s="85" t="s">
        <v>460</v>
      </c>
      <c r="D67" s="77"/>
      <c r="E67" s="114"/>
      <c r="BF67"/>
      <c r="BG67"/>
      <c r="BH67"/>
      <c r="BI67"/>
    </row>
    <row r="68" spans="1:61" x14ac:dyDescent="0.35">
      <c r="A68" s="72" t="s">
        <v>360</v>
      </c>
      <c r="B68" s="103">
        <f>T48</f>
        <v>78780</v>
      </c>
      <c r="C68" s="85" t="s">
        <v>458</v>
      </c>
      <c r="D68" s="77"/>
      <c r="E68" s="115"/>
      <c r="BF68"/>
      <c r="BG68"/>
      <c r="BH68"/>
      <c r="BI68"/>
    </row>
    <row r="69" spans="1:61" x14ac:dyDescent="0.35">
      <c r="A69" s="72" t="s">
        <v>361</v>
      </c>
      <c r="B69" s="103">
        <f>U48</f>
        <v>660775</v>
      </c>
      <c r="C69" s="85" t="s">
        <v>458</v>
      </c>
      <c r="D69" s="77"/>
      <c r="BF69"/>
      <c r="BG69"/>
      <c r="BH69"/>
      <c r="BI69"/>
    </row>
    <row r="70" spans="1:61" x14ac:dyDescent="0.35">
      <c r="A70" s="77"/>
      <c r="B70" s="77"/>
      <c r="C70" s="85"/>
      <c r="D70" s="77"/>
      <c r="BF70"/>
      <c r="BG70"/>
      <c r="BH70"/>
      <c r="BI70"/>
    </row>
    <row r="71" spans="1:61" x14ac:dyDescent="0.35">
      <c r="A71" s="116"/>
      <c r="B71" s="93"/>
      <c r="C71" s="113"/>
      <c r="D71" s="77"/>
    </row>
    <row r="72" spans="1:61" x14ac:dyDescent="0.35">
      <c r="B72" s="93"/>
      <c r="C72" s="93"/>
    </row>
    <row r="73" spans="1:61" x14ac:dyDescent="0.35">
      <c r="B73" s="117"/>
    </row>
    <row r="74" spans="1:61" x14ac:dyDescent="0.35">
      <c r="B74" s="93"/>
    </row>
    <row r="75" spans="1:61" x14ac:dyDescent="0.35">
      <c r="B75" s="93"/>
      <c r="D75" s="93"/>
    </row>
    <row r="76" spans="1:61" x14ac:dyDescent="0.35">
      <c r="B76" s="93"/>
    </row>
    <row r="77" spans="1:61" x14ac:dyDescent="0.35">
      <c r="B77" s="93"/>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Kertakorvaus</vt:lpstr>
      <vt:lpstr>Rahoituksen taso</vt:lpstr>
      <vt:lpstr>SOTE laskennallinen rahoitus</vt:lpstr>
      <vt:lpstr>PELA laskennallinen rahoitus</vt:lpstr>
      <vt:lpstr>Määräytymistekijät</vt:lpstr>
      <vt:lpstr>TH, VH ja SH tarvekertoimet</vt:lpstr>
      <vt:lpstr>Sote-tarvetekijät</vt:lpstr>
      <vt:lpstr>TH, VH, SH 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2023</dc:title>
  <dc:creator>Valkama Roosa (VM)</dc:creator>
  <cp:lastModifiedBy>Jaakkola Jenni (VM)</cp:lastModifiedBy>
  <dcterms:created xsi:type="dcterms:W3CDTF">2020-05-15T09:22:39Z</dcterms:created>
  <dcterms:modified xsi:type="dcterms:W3CDTF">2023-03-03T06:38:22Z</dcterms:modified>
</cp:coreProperties>
</file>