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10858\Desktop\laskelmanettii\"/>
    </mc:Choice>
  </mc:AlternateContent>
  <bookViews>
    <workbookView xWindow="0" yWindow="0" windowWidth="38400" windowHeight="17250"/>
  </bookViews>
  <sheets>
    <sheet name="INFO" sheetId="7" r:id="rId1"/>
    <sheet name="Siirtymäkausi 2023-2029" sheetId="17" r:id="rId2"/>
    <sheet name="Arvio hyten vaikutuksesta" sheetId="37" r:id="rId3"/>
    <sheet name="Hyte-kerroin" sheetId="2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7" l="1"/>
  <c r="C27" i="22"/>
  <c r="F28" i="22"/>
  <c r="G19" i="22" s="1"/>
  <c r="G27" i="22"/>
  <c r="M36" i="37"/>
  <c r="M37" i="37"/>
  <c r="M38" i="37"/>
  <c r="M39" i="37"/>
  <c r="M40" i="37"/>
  <c r="M41" i="37"/>
  <c r="M42" i="37"/>
  <c r="M43" i="37"/>
  <c r="M44" i="37"/>
  <c r="M45" i="37"/>
  <c r="M46" i="37"/>
  <c r="M47" i="37"/>
  <c r="M48" i="37"/>
  <c r="M49" i="37"/>
  <c r="M50" i="37"/>
  <c r="M51" i="37"/>
  <c r="M52" i="37"/>
  <c r="M53" i="37"/>
  <c r="M54" i="37"/>
  <c r="M55" i="37"/>
  <c r="M56" i="37"/>
  <c r="M57" i="37"/>
  <c r="M35" i="37"/>
  <c r="G12" i="22" l="1"/>
  <c r="G21" i="22"/>
  <c r="G22" i="22"/>
  <c r="G7" i="22"/>
  <c r="G8" i="22"/>
  <c r="G24" i="22"/>
  <c r="G9" i="22"/>
  <c r="G17" i="22"/>
  <c r="G25" i="22"/>
  <c r="G13" i="22"/>
  <c r="G6" i="22"/>
  <c r="G23" i="22"/>
  <c r="G10" i="22"/>
  <c r="G18" i="22"/>
  <c r="G26" i="22"/>
  <c r="G20" i="22"/>
  <c r="G5" i="22"/>
  <c r="G14" i="22"/>
  <c r="G15" i="22"/>
  <c r="G16" i="22"/>
  <c r="G11" i="22"/>
  <c r="A2" i="37" l="1"/>
  <c r="A2" i="17" l="1"/>
  <c r="D5" i="22" l="1"/>
  <c r="E5" i="22"/>
  <c r="D6" i="22"/>
  <c r="E6" i="22"/>
  <c r="D7" i="22"/>
  <c r="E7" i="22"/>
  <c r="D8" i="22"/>
  <c r="E8" i="22"/>
  <c r="D9" i="22"/>
  <c r="E9" i="22"/>
  <c r="D10" i="22"/>
  <c r="E10" i="22"/>
  <c r="D11" i="22"/>
  <c r="E11" i="22"/>
  <c r="D12" i="22"/>
  <c r="E12" i="22"/>
  <c r="D13" i="22"/>
  <c r="E13" i="22"/>
  <c r="D14" i="22"/>
  <c r="E14" i="22"/>
  <c r="D15" i="22"/>
  <c r="E15" i="22"/>
  <c r="D16" i="22"/>
  <c r="E16" i="22"/>
  <c r="D17" i="22"/>
  <c r="E17" i="22"/>
  <c r="D18" i="22"/>
  <c r="E18" i="22"/>
  <c r="D19" i="22"/>
  <c r="E19" i="22"/>
  <c r="D20" i="22"/>
  <c r="E20" i="22"/>
  <c r="D21" i="22"/>
  <c r="E21" i="22"/>
  <c r="D22" i="22"/>
  <c r="E22" i="22"/>
  <c r="D23" i="22"/>
  <c r="E23" i="22"/>
  <c r="D24" i="22"/>
  <c r="E24" i="22"/>
  <c r="D25" i="22"/>
  <c r="E25" i="22"/>
  <c r="D26" i="22"/>
  <c r="E26" i="22"/>
  <c r="F24" i="22" l="1"/>
  <c r="F20" i="22"/>
  <c r="F16" i="22"/>
  <c r="F12" i="22"/>
  <c r="F6" i="22"/>
  <c r="F26" i="22"/>
  <c r="F22" i="22"/>
  <c r="F18" i="22"/>
  <c r="F14" i="22"/>
  <c r="F10" i="22"/>
  <c r="F8" i="22"/>
  <c r="F25" i="22"/>
  <c r="F23" i="22"/>
  <c r="F21" i="22"/>
  <c r="F19" i="22"/>
  <c r="F17" i="22"/>
  <c r="F15" i="22"/>
  <c r="F13" i="22"/>
  <c r="F11" i="22"/>
  <c r="F9" i="22"/>
  <c r="F7" i="22"/>
  <c r="F5" i="22"/>
  <c r="F27" i="22" l="1"/>
  <c r="C90" i="17" l="1"/>
  <c r="C34" i="17"/>
  <c r="M26" i="37" l="1"/>
  <c r="M22" i="37"/>
  <c r="M18" i="37"/>
  <c r="M14" i="37"/>
  <c r="M10" i="37"/>
  <c r="M13" i="37"/>
  <c r="M9" i="37"/>
  <c r="M29" i="37"/>
  <c r="M25" i="37"/>
  <c r="M21" i="37"/>
  <c r="M17" i="37"/>
  <c r="M28" i="37"/>
  <c r="M24" i="37"/>
  <c r="M20" i="37"/>
  <c r="M16" i="37"/>
  <c r="M12" i="37"/>
  <c r="M8" i="37"/>
  <c r="M27" i="37"/>
  <c r="M23" i="37"/>
  <c r="M19" i="37"/>
  <c r="M15" i="37"/>
  <c r="M11" i="37"/>
  <c r="D34" i="17"/>
  <c r="I30" i="37" l="1"/>
  <c r="F30" i="37"/>
  <c r="L30" i="37"/>
  <c r="E30" i="37"/>
  <c r="D30" i="37"/>
  <c r="H30" i="37"/>
  <c r="K30" i="37"/>
  <c r="J30" i="37"/>
  <c r="G30" i="37"/>
  <c r="N55" i="37" l="1"/>
  <c r="N42" i="37"/>
  <c r="N46" i="37"/>
  <c r="N53" i="37"/>
  <c r="N50" i="37"/>
  <c r="N40" i="37"/>
  <c r="N47" i="37"/>
  <c r="N45" i="37"/>
  <c r="N37" i="37"/>
  <c r="N39" i="37"/>
  <c r="N43" i="37"/>
  <c r="N36" i="37"/>
  <c r="N48" i="37"/>
  <c r="N56" i="37"/>
  <c r="N52" i="37"/>
  <c r="N38" i="37"/>
  <c r="N35" i="37"/>
  <c r="C30" i="37"/>
  <c r="N54" i="37"/>
  <c r="N41" i="37"/>
  <c r="N44" i="37"/>
  <c r="N49" i="37"/>
  <c r="N51" i="37"/>
  <c r="N57" i="37" l="1"/>
  <c r="M30" i="37"/>
  <c r="C31" i="37" l="1"/>
  <c r="H31" i="37"/>
  <c r="D31" i="37"/>
  <c r="I31" i="37"/>
  <c r="J31" i="37"/>
  <c r="G31" i="37"/>
  <c r="E31" i="37"/>
  <c r="L31" i="37"/>
  <c r="F31" i="37"/>
  <c r="K31" i="37"/>
  <c r="C58" i="37"/>
  <c r="M31" i="37" l="1"/>
  <c r="K58" i="37"/>
  <c r="H58" i="37"/>
  <c r="J58" i="37"/>
  <c r="E58" i="37"/>
  <c r="F58" i="37"/>
  <c r="L58" i="37"/>
  <c r="I58" i="37"/>
  <c r="D58" i="37"/>
  <c r="G58" i="37"/>
  <c r="M58" i="37"/>
  <c r="I16" i="17"/>
  <c r="J16" i="17" s="1"/>
  <c r="I27" i="17"/>
  <c r="J27" i="17" s="1"/>
  <c r="I25" i="17"/>
  <c r="J25" i="17" s="1"/>
  <c r="I23" i="17"/>
  <c r="J23" i="17" s="1"/>
  <c r="I33" i="17"/>
  <c r="J33" i="17" s="1"/>
  <c r="I20" i="17"/>
  <c r="J20" i="17" s="1"/>
  <c r="I28" i="17"/>
  <c r="J28" i="17" s="1"/>
  <c r="I15" i="17"/>
  <c r="J15" i="17" s="1"/>
  <c r="I21" i="17"/>
  <c r="J21" i="17" s="1"/>
  <c r="I19" i="17"/>
  <c r="J19" i="17" s="1"/>
  <c r="I24" i="17"/>
  <c r="J24" i="17" s="1"/>
  <c r="I18" i="17"/>
  <c r="J18" i="17" s="1"/>
  <c r="I32" i="17"/>
  <c r="J32" i="17" s="1"/>
  <c r="I30" i="17"/>
  <c r="J30" i="17" s="1"/>
  <c r="I29" i="17"/>
  <c r="J29" i="17" s="1"/>
  <c r="I31" i="17"/>
  <c r="J31" i="17" s="1"/>
  <c r="I22" i="17"/>
  <c r="J22" i="17" s="1"/>
  <c r="I13" i="17"/>
  <c r="J13" i="17" s="1"/>
  <c r="I17" i="17"/>
  <c r="J17" i="17" s="1"/>
  <c r="I26" i="17"/>
  <c r="J26" i="17" s="1"/>
  <c r="I14" i="17"/>
  <c r="J14" i="17" s="1"/>
  <c r="G43" i="17" l="1"/>
  <c r="I43" i="17"/>
  <c r="H43" i="17"/>
  <c r="J43" i="17"/>
  <c r="I12" i="17"/>
  <c r="J12" i="17" s="1"/>
  <c r="G41" i="17" s="1"/>
  <c r="H55" i="17"/>
  <c r="I55" i="17"/>
  <c r="G55" i="17"/>
  <c r="J55" i="17"/>
  <c r="I50" i="17"/>
  <c r="J50" i="17"/>
  <c r="G50" i="17"/>
  <c r="H50" i="17"/>
  <c r="H52" i="17"/>
  <c r="J52" i="17"/>
  <c r="G52" i="17"/>
  <c r="I52" i="17"/>
  <c r="G59" i="17"/>
  <c r="I59" i="17"/>
  <c r="J59" i="17"/>
  <c r="H59" i="17"/>
  <c r="H47" i="17"/>
  <c r="J47" i="17"/>
  <c r="G47" i="17"/>
  <c r="I47" i="17"/>
  <c r="H53" i="17"/>
  <c r="I53" i="17"/>
  <c r="G53" i="17"/>
  <c r="J53" i="17"/>
  <c r="I48" i="17"/>
  <c r="J48" i="17"/>
  <c r="G48" i="17"/>
  <c r="H48" i="17"/>
  <c r="G62" i="17"/>
  <c r="H62" i="17"/>
  <c r="I62" i="17"/>
  <c r="J62" i="17"/>
  <c r="H54" i="17"/>
  <c r="J54" i="17"/>
  <c r="G54" i="17"/>
  <c r="I54" i="17"/>
  <c r="H45" i="17"/>
  <c r="J45" i="17"/>
  <c r="G45" i="17"/>
  <c r="I45" i="17"/>
  <c r="G51" i="17"/>
  <c r="J51" i="17"/>
  <c r="H51" i="17"/>
  <c r="I51" i="17"/>
  <c r="I60" i="17"/>
  <c r="J60" i="17"/>
  <c r="G60" i="17"/>
  <c r="H60" i="17"/>
  <c r="I58" i="17"/>
  <c r="J58" i="17"/>
  <c r="G58" i="17"/>
  <c r="H58" i="17"/>
  <c r="G61" i="17"/>
  <c r="I61" i="17"/>
  <c r="J61" i="17"/>
  <c r="H61" i="17"/>
  <c r="G44" i="17"/>
  <c r="J44" i="17"/>
  <c r="H44" i="17"/>
  <c r="I44" i="17"/>
  <c r="G56" i="17"/>
  <c r="H56" i="17"/>
  <c r="I56" i="17"/>
  <c r="J56" i="17"/>
  <c r="H46" i="17"/>
  <c r="I46" i="17"/>
  <c r="G46" i="17"/>
  <c r="J46" i="17"/>
  <c r="G42" i="17"/>
  <c r="J42" i="17"/>
  <c r="H42" i="17"/>
  <c r="I42" i="17"/>
  <c r="G57" i="17"/>
  <c r="I57" i="17"/>
  <c r="J57" i="17"/>
  <c r="H57" i="17"/>
  <c r="G49" i="17"/>
  <c r="I49" i="17"/>
  <c r="J49" i="17"/>
  <c r="H49" i="17"/>
  <c r="J84" i="17" l="1"/>
  <c r="G79" i="17"/>
  <c r="J85" i="17"/>
  <c r="J78" i="17"/>
  <c r="J81" i="17"/>
  <c r="J75" i="17"/>
  <c r="J74" i="17"/>
  <c r="J79" i="17"/>
  <c r="I82" i="17"/>
  <c r="G85" i="17"/>
  <c r="I73" i="17"/>
  <c r="G71" i="17"/>
  <c r="I85" i="17"/>
  <c r="G78" i="17"/>
  <c r="H81" i="17"/>
  <c r="I75" i="17"/>
  <c r="H74" i="17"/>
  <c r="H79" i="17"/>
  <c r="H82" i="17"/>
  <c r="H71" i="17"/>
  <c r="G82" i="17"/>
  <c r="J83" i="17"/>
  <c r="H88" i="17"/>
  <c r="H87" i="17"/>
  <c r="I72" i="17"/>
  <c r="J89" i="17"/>
  <c r="J80" i="17"/>
  <c r="H86" i="17"/>
  <c r="H77" i="17"/>
  <c r="G81" i="17"/>
  <c r="I84" i="17"/>
  <c r="I69" i="17"/>
  <c r="J76" i="17"/>
  <c r="H69" i="17"/>
  <c r="I83" i="17"/>
  <c r="J88" i="17"/>
  <c r="G87" i="17"/>
  <c r="G72" i="17"/>
  <c r="I89" i="17"/>
  <c r="G80" i="17"/>
  <c r="J86" i="17"/>
  <c r="G77" i="17"/>
  <c r="J70" i="17"/>
  <c r="G73" i="17"/>
  <c r="G75" i="17"/>
  <c r="H73" i="17"/>
  <c r="I76" i="17"/>
  <c r="J69" i="17"/>
  <c r="H83" i="17"/>
  <c r="I88" i="17"/>
  <c r="J87" i="17"/>
  <c r="J72" i="17"/>
  <c r="H89" i="17"/>
  <c r="I80" i="17"/>
  <c r="I86" i="17"/>
  <c r="J77" i="17"/>
  <c r="H70" i="17"/>
  <c r="G74" i="17"/>
  <c r="G84" i="17"/>
  <c r="G76" i="17"/>
  <c r="G69" i="17"/>
  <c r="G83" i="17"/>
  <c r="G88" i="17"/>
  <c r="I87" i="17"/>
  <c r="H72" i="17"/>
  <c r="G89" i="17"/>
  <c r="H80" i="17"/>
  <c r="G86" i="17"/>
  <c r="I77" i="17"/>
  <c r="I70" i="17"/>
  <c r="H78" i="17"/>
  <c r="J71" i="17"/>
  <c r="H76" i="17"/>
  <c r="H84" i="17"/>
  <c r="J73" i="17"/>
  <c r="I71" i="17"/>
  <c r="H85" i="17"/>
  <c r="I78" i="17"/>
  <c r="I81" i="17"/>
  <c r="H75" i="17"/>
  <c r="I74" i="17"/>
  <c r="I79" i="17"/>
  <c r="J82" i="17"/>
  <c r="G70" i="17"/>
  <c r="G68" i="17"/>
  <c r="J41" i="17"/>
  <c r="H41" i="17"/>
  <c r="I41" i="17"/>
  <c r="F22" i="17"/>
  <c r="G22" i="17" s="1"/>
  <c r="J68" i="17" l="1"/>
  <c r="J90" i="17" s="1"/>
  <c r="J63" i="17" s="1"/>
  <c r="G90" i="17"/>
  <c r="G63" i="17" s="1"/>
  <c r="I68" i="17"/>
  <c r="I90" i="17" s="1"/>
  <c r="I63" i="17" s="1"/>
  <c r="H68" i="17"/>
  <c r="H90" i="17" s="1"/>
  <c r="H63" i="17" s="1"/>
  <c r="F51" i="17"/>
  <c r="E51" i="17"/>
  <c r="D51" i="17"/>
  <c r="F28" i="17"/>
  <c r="G28" i="17" s="1"/>
  <c r="F13" i="17"/>
  <c r="G13" i="17" s="1"/>
  <c r="F16" i="17"/>
  <c r="G16" i="17" s="1"/>
  <c r="F15" i="17"/>
  <c r="G15" i="17" s="1"/>
  <c r="F23" i="17"/>
  <c r="G23" i="17" s="1"/>
  <c r="F21" i="17"/>
  <c r="G21" i="17" s="1"/>
  <c r="F32" i="17"/>
  <c r="G32" i="17" s="1"/>
  <c r="D61" i="17" s="1"/>
  <c r="F17" i="17"/>
  <c r="G17" i="17" s="1"/>
  <c r="F26" i="17"/>
  <c r="G26" i="17" s="1"/>
  <c r="F78" i="17" l="1"/>
  <c r="F19" i="17"/>
  <c r="G19" i="17" s="1"/>
  <c r="F48" i="17" s="1"/>
  <c r="D78" i="17"/>
  <c r="E78" i="17"/>
  <c r="F29" i="17"/>
  <c r="G29" i="17" s="1"/>
  <c r="F18" i="17"/>
  <c r="G18" i="17" s="1"/>
  <c r="F20" i="17"/>
  <c r="G20" i="17" s="1"/>
  <c r="F30" i="17"/>
  <c r="G30" i="17" s="1"/>
  <c r="F55" i="17"/>
  <c r="D55" i="17"/>
  <c r="E55" i="17"/>
  <c r="F46" i="17"/>
  <c r="E46" i="17"/>
  <c r="D46" i="17"/>
  <c r="E61" i="17"/>
  <c r="F61" i="17"/>
  <c r="D88" i="17"/>
  <c r="D50" i="17"/>
  <c r="F50" i="17"/>
  <c r="E50" i="17"/>
  <c r="E52" i="17"/>
  <c r="D52" i="17"/>
  <c r="F52" i="17"/>
  <c r="F44" i="17"/>
  <c r="E44" i="17"/>
  <c r="D44" i="17"/>
  <c r="E45" i="17"/>
  <c r="D45" i="17"/>
  <c r="F45" i="17"/>
  <c r="F42" i="17"/>
  <c r="D42" i="17"/>
  <c r="E42" i="17"/>
  <c r="E57" i="17"/>
  <c r="D57" i="17"/>
  <c r="F57" i="17"/>
  <c r="F27" i="17"/>
  <c r="G27" i="17" s="1"/>
  <c r="F24" i="17"/>
  <c r="G24" i="17" s="1"/>
  <c r="F14" i="17"/>
  <c r="G14" i="17" s="1"/>
  <c r="F33" i="17"/>
  <c r="G33" i="17" s="1"/>
  <c r="F25" i="17"/>
  <c r="G25" i="17" s="1"/>
  <c r="F31" i="17"/>
  <c r="G31" i="17" s="1"/>
  <c r="D48" i="17" l="1"/>
  <c r="E48" i="17"/>
  <c r="E79" i="17"/>
  <c r="F73" i="17"/>
  <c r="E75" i="17"/>
  <c r="E82" i="17"/>
  <c r="F72" i="17"/>
  <c r="D77" i="17"/>
  <c r="D82" i="17"/>
  <c r="E73" i="17"/>
  <c r="F75" i="17"/>
  <c r="F77" i="17"/>
  <c r="E71" i="17"/>
  <c r="F82" i="17"/>
  <c r="D75" i="17"/>
  <c r="E72" i="17"/>
  <c r="F71" i="17"/>
  <c r="F88" i="17"/>
  <c r="D72" i="17"/>
  <c r="F84" i="17"/>
  <c r="D71" i="17"/>
  <c r="E84" i="17"/>
  <c r="D69" i="17"/>
  <c r="F79" i="17"/>
  <c r="E88" i="17"/>
  <c r="E77" i="17"/>
  <c r="D84" i="17"/>
  <c r="E69" i="17"/>
  <c r="F69" i="17"/>
  <c r="D79" i="17"/>
  <c r="D73" i="17"/>
  <c r="D58" i="17"/>
  <c r="E58" i="17"/>
  <c r="F58" i="17"/>
  <c r="F59" i="17"/>
  <c r="E59" i="17"/>
  <c r="D59" i="17"/>
  <c r="E49" i="17"/>
  <c r="D49" i="17"/>
  <c r="F49" i="17"/>
  <c r="F47" i="17"/>
  <c r="D47" i="17"/>
  <c r="E47" i="17"/>
  <c r="E56" i="17"/>
  <c r="F56" i="17"/>
  <c r="D56" i="17"/>
  <c r="D60" i="17"/>
  <c r="E60" i="17"/>
  <c r="F60" i="17"/>
  <c r="D54" i="17"/>
  <c r="E54" i="17"/>
  <c r="F54" i="17"/>
  <c r="F62" i="17"/>
  <c r="D62" i="17"/>
  <c r="E62" i="17"/>
  <c r="E34" i="17"/>
  <c r="F34" i="17" s="1"/>
  <c r="F12" i="17"/>
  <c r="G12" i="17" s="1"/>
  <c r="D43" i="17"/>
  <c r="F43" i="17"/>
  <c r="E43" i="17"/>
  <c r="D53" i="17"/>
  <c r="F53" i="17"/>
  <c r="E53" i="17"/>
  <c r="F87" i="17" l="1"/>
  <c r="E74" i="17"/>
  <c r="F85" i="17"/>
  <c r="D87" i="17"/>
  <c r="D83" i="17"/>
  <c r="E86" i="17"/>
  <c r="E87" i="17"/>
  <c r="E89" i="17"/>
  <c r="D89" i="17"/>
  <c r="F76" i="17"/>
  <c r="F86" i="17"/>
  <c r="D74" i="17"/>
  <c r="F80" i="17"/>
  <c r="F83" i="17"/>
  <c r="E83" i="17"/>
  <c r="D76" i="17"/>
  <c r="E85" i="17"/>
  <c r="F89" i="17"/>
  <c r="E70" i="17"/>
  <c r="F70" i="17"/>
  <c r="E80" i="17"/>
  <c r="F74" i="17"/>
  <c r="D80" i="17"/>
  <c r="D85" i="17"/>
  <c r="F81" i="17"/>
  <c r="E81" i="17"/>
  <c r="E76" i="17"/>
  <c r="D70" i="17"/>
  <c r="D81" i="17"/>
  <c r="D86" i="17"/>
  <c r="E41" i="17"/>
  <c r="F41" i="17"/>
  <c r="D41" i="17"/>
  <c r="F68" i="17" l="1"/>
  <c r="F90" i="17" s="1"/>
  <c r="F63" i="17" s="1"/>
  <c r="D68" i="17"/>
  <c r="D90" i="17" s="1"/>
  <c r="D63" i="17" s="1"/>
  <c r="E68" i="17"/>
  <c r="E90" i="17" s="1"/>
  <c r="E63" i="17" s="1"/>
</calcChain>
</file>

<file path=xl/sharedStrings.xml><?xml version="1.0" encoding="utf-8"?>
<sst xmlns="http://schemas.openxmlformats.org/spreadsheetml/2006/main" count="266" uniqueCount="109">
  <si>
    <t>Manner-Suomi</t>
  </si>
  <si>
    <t>Manner-Suomi yhteensä</t>
  </si>
  <si>
    <t>Lappi</t>
  </si>
  <si>
    <t>Kainuu</t>
  </si>
  <si>
    <t>Pohjois-Pohjanmaa</t>
  </si>
  <si>
    <t>Keski-Pohjanmaa</t>
  </si>
  <si>
    <t>Pohjanmaa</t>
  </si>
  <si>
    <t>Keski-Suomi</t>
  </si>
  <si>
    <t>Pohjois-Karjala</t>
  </si>
  <si>
    <t>Pohjois-Savo</t>
  </si>
  <si>
    <t>Etelä-Savo</t>
  </si>
  <si>
    <t>Etelä-Karjala</t>
  </si>
  <si>
    <t>Kymenlaakso</t>
  </si>
  <si>
    <t>Päijät-Häme</t>
  </si>
  <si>
    <t>Pirkanmaa</t>
  </si>
  <si>
    <t>Kanta-Häme</t>
  </si>
  <si>
    <t>Satakunta</t>
  </si>
  <si>
    <t>Varsinais-Suomi</t>
  </si>
  <si>
    <t>Keski-Uusimaa</t>
  </si>
  <si>
    <t>Itä-Uusimaa</t>
  </si>
  <si>
    <t>Länsi-Uusimaa</t>
  </si>
  <si>
    <t>Vantaa+Kerava</t>
  </si>
  <si>
    <t>Helsinki</t>
  </si>
  <si>
    <t>Etelä-Pohjanmaa</t>
  </si>
  <si>
    <t>Hyvinvointialue</t>
  </si>
  <si>
    <t>keskiarvo</t>
  </si>
  <si>
    <t>Asukastiheys</t>
  </si>
  <si>
    <t>Kaksikielisyys</t>
  </si>
  <si>
    <t>Asukasperusteisuus</t>
  </si>
  <si>
    <t>Vieraskielisyys</t>
  </si>
  <si>
    <t>Vantaa ja Kerava</t>
  </si>
  <si>
    <t>Pohjois-Pohjamaa</t>
  </si>
  <si>
    <t>Etelä-Pohjamaa</t>
  </si>
  <si>
    <t xml:space="preserve"> +/-30 €/as</t>
  </si>
  <si>
    <t xml:space="preserve"> +/- 10 €/as</t>
  </si>
  <si>
    <t>Vantaa-Kerava</t>
  </si>
  <si>
    <t>painotettu k.a</t>
  </si>
  <si>
    <t>SOTE.keskiarvo</t>
  </si>
  <si>
    <t>TULOS.mean</t>
  </si>
  <si>
    <t>PROSESSI.mean</t>
  </si>
  <si>
    <t>Työkyvyttömyys</t>
  </si>
  <si>
    <t>Toimeentulotuki</t>
  </si>
  <si>
    <t>NEET</t>
  </si>
  <si>
    <t>Lonkkamurtumat</t>
  </si>
  <si>
    <t>Vammatjamyrkytykset</t>
  </si>
  <si>
    <t>Koulukuraattori</t>
  </si>
  <si>
    <t>Koulupsykologi</t>
  </si>
  <si>
    <t>Työttömientarkastukset</t>
  </si>
  <si>
    <t>Rokotuskattavuus</t>
  </si>
  <si>
    <t>Miniinterventio</t>
  </si>
  <si>
    <t>Keski-arvo</t>
  </si>
  <si>
    <t>Hyvinvointialuekoodi</t>
  </si>
  <si>
    <t>Hyte-kriteeri</t>
  </si>
  <si>
    <t>Saaristoisuus</t>
  </si>
  <si>
    <t>Laskennallinen rahoitus yhteensä (hyte-kriteeri kertoimella) €</t>
  </si>
  <si>
    <t>Muutos laskennallisen rahoituksen ja siirtyvien kustannusten välillä (hyte-kriteeri kertoimella), €</t>
  </si>
  <si>
    <t>Muutos laskennallisen rahoituksen ja siirtyvien kustannusten välillä (hyte-kriteeri kertoimella), €/as.</t>
  </si>
  <si>
    <t>Muutos laskennallisen rahoituksen ja siirtyvien kustannusten välillä (hyte-kriteeri €/as.), €</t>
  </si>
  <si>
    <t>Muutos laskennallisen rahoituksen ja siirtyvien kustannusten välillä (hyte-kriteeri €/as.), €/as.</t>
  </si>
  <si>
    <t>Siirtyvät kustannukset yhteensä €</t>
  </si>
  <si>
    <t xml:space="preserve"> +90 €/as / 
-75 €/as</t>
  </si>
  <si>
    <t xml:space="preserve"> +60 €/as / 
-60 €/as</t>
  </si>
  <si>
    <t xml:space="preserve"> +150 €/as / 
-90 €/as</t>
  </si>
  <si>
    <t xml:space="preserve"> +200 €/as / 
-100 €/as</t>
  </si>
  <si>
    <t xml:space="preserve"> +/- 0 €/as</t>
  </si>
  <si>
    <t>Yhteensä, €/as.</t>
  </si>
  <si>
    <t>Yhteensä, €/as.2</t>
  </si>
  <si>
    <t>Yhteensä, €</t>
  </si>
  <si>
    <t>Prosessi-indikaattorit</t>
  </si>
  <si>
    <t>Tulos-indikaattorit</t>
  </si>
  <si>
    <t>Painotettu hyte-kerroin rahoituslaskelmaan</t>
  </si>
  <si>
    <t>Vuosi</t>
  </si>
  <si>
    <t>Siirtymätasaus max euroa/asukas</t>
  </si>
  <si>
    <t>Siirtymätasaus min euroa/asukas</t>
  </si>
  <si>
    <t xml:space="preserve">Hyte-kerroin </t>
  </si>
  <si>
    <t>Osuus sote-rahoituksesta</t>
  </si>
  <si>
    <t>Hyvinvointialueiden rahoituksen siirtymäkausi ja euromääräinen siirtymätasaus</t>
  </si>
  <si>
    <t>Terveydenhuollon palvelutarve</t>
  </si>
  <si>
    <t>Vanhustenhuollon palvelutarve</t>
  </si>
  <si>
    <t>Sosiaalihuollon palvelutarve</t>
  </si>
  <si>
    <t>Yleiskatteinen yhteensä. Yhteenveto hyvinvointialueiden siirtyvistä kustannuksista ja laskennallisesta rahoituksesta sekä muutos laskennallisen rahoituksen ja siirtyvien kustannusten välillä.</t>
  </si>
  <si>
    <t>Saamenkielisyys</t>
  </si>
  <si>
    <t xml:space="preserve">Siirtymäkausi 2023-2029. Siirtymätasauksen määrä hyvinvointialuettain, euroa/asukas. </t>
  </si>
  <si>
    <t>Siirtymäkausi 2023-2029. Siirtymätasauksen määrä hyvinvointialuettain, euroa yhteensä.</t>
  </si>
  <si>
    <t xml:space="preserve">Siirtymätasaus min/max euroa/asukas </t>
  </si>
  <si>
    <t>2023</t>
  </si>
  <si>
    <t>2024</t>
  </si>
  <si>
    <t>2025</t>
  </si>
  <si>
    <t>2026</t>
  </si>
  <si>
    <t>2027</t>
  </si>
  <si>
    <t>Siirtymätasauksen määrä laskee vuosittain vuoteen 2029, jonka jälkeen vuoden 2029 siirtymätasaus jää toistaiseksi pysyväksi siirtymätasaukseksi.</t>
  </si>
  <si>
    <t>2 028</t>
  </si>
  <si>
    <t>2029</t>
  </si>
  <si>
    <t>Laskennallinen rahoitus yhteensä (hyte-kriteeri €/as.</t>
  </si>
  <si>
    <t>Asukasluku 2020</t>
  </si>
  <si>
    <t>ARVIO sote-rahoitus (hyte-kriteeri laskennallisen kertoimen mukaan, vuodesta 2026 alkaen) euroa yhteensä</t>
  </si>
  <si>
    <t>ARVIO sote-rahoitus (hyte-kriteeri laskennallisen kertoimen mukaan) euroa/asukas</t>
  </si>
  <si>
    <t>Arvio hyte-kertoimen vaikutuksesta rahoitukseen</t>
  </si>
  <si>
    <t>Hyte-rahoitus määräytyy vuosina 2023-2025 asukasperusteisesti. Kerroin tulee käyttöön vuoden 2026 rahoitukseen</t>
  </si>
  <si>
    <t>Hyte-kerroin sisällytetään hyvinvointialueiden laskennalliseen rahoitukseen vuodesta 2026 alkaen. Tästä esitetty arvio ei vaikuta vielä rahoitukseen</t>
  </si>
  <si>
    <t>Tiedot on kuitenkin huomioitu arvioitaessa tulevaa siirtymäkautta</t>
  </si>
  <si>
    <t>Tässä työkirjassa kuvataan hyvinvointialuiden siirtymätasaus siirtymäkaudelle 2023-2029.</t>
  </si>
  <si>
    <t>Vuosien 2023-2025 perusteena oleva vuoden 2022 laskennallisen rahoituksen ja siirtyvien kustannusten välinen erotus on kuvattu erillisessä työkirjassa.</t>
  </si>
  <si>
    <t>Siirtymätasaus vuosille 2023-2029 lasketaan vuoden 2022 tasossa</t>
  </si>
  <si>
    <t>Siirtymätasaus lasketaan koko yleiskatteisen laskennallisen rahoituksen ja siirtyvien kustannusten erotuksena.</t>
  </si>
  <si>
    <t xml:space="preserve">Vuosille 2023-2025 hyte-kriteerin mukainen rahoitus määräytyy asukasperusteisesti ja siirtymätasaus lasketaan sen mukaan. </t>
  </si>
  <si>
    <t>Vuosille 2026-2029 hyte-kriteerin mukainen rahoitus määräytyy hyte-kertoimen perusteella ja siirtymätasaus lasketaan sen perusteella. Tästä esitetään alustava arvio</t>
  </si>
  <si>
    <t>INFO hyvinvointialueiden siirtymäkausi 2023-2029</t>
  </si>
  <si>
    <t>VM/KAO 19.1.2023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</si>
</sst>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_ ;[Red]\-#,##0\ "/>
    <numFmt numFmtId="166" formatCode="#,##0.000"/>
    <numFmt numFmtId="167" formatCode="0.000\ %"/>
    <numFmt numFmtId="168" formatCode="0_ ;[Red]\-0\ "/>
    <numFmt numFmtId="169" formatCode="#,##0.000_ ;[Red]\-#,##0.000\ "/>
    <numFmt numFmtId="170" formatCode="#,##0.00000000000"/>
  </numFmts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  <scheme val="major"/>
    </font>
    <font>
      <sz val="12"/>
      <color rgb="FFFF0000"/>
      <name val="Arial Narrow"/>
      <family val="2"/>
      <scheme val="major"/>
    </font>
    <font>
      <sz val="12"/>
      <name val="Arial Narrow"/>
      <family val="2"/>
      <scheme val="major"/>
    </font>
    <font>
      <b/>
      <sz val="12"/>
      <color theme="1"/>
      <name val="Arial Narrow"/>
      <family val="2"/>
      <scheme val="major"/>
    </font>
    <font>
      <sz val="12"/>
      <color theme="1"/>
      <name val="Arial Narrow"/>
      <family val="2"/>
      <scheme val="major"/>
    </font>
    <font>
      <b/>
      <sz val="12"/>
      <color theme="0"/>
      <name val="Arial Narrow"/>
      <family val="2"/>
      <scheme val="major"/>
    </font>
    <font>
      <sz val="8"/>
      <name val="Arial Narrow"/>
      <family val="2"/>
      <scheme val="major"/>
    </font>
    <font>
      <sz val="18"/>
      <color theme="3"/>
      <name val="Arial Narrow"/>
      <family val="2"/>
      <scheme val="maj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  <scheme val="minor"/>
    </font>
    <font>
      <sz val="10"/>
      <color theme="0" tint="-0.249977111117893"/>
      <name val="Arial Narrow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 style="thin">
        <color indexed="64"/>
      </top>
      <bottom/>
      <diagonal/>
    </border>
    <border>
      <left style="thin">
        <color indexed="64"/>
      </left>
      <right style="thin">
        <color theme="8"/>
      </right>
      <top style="thin">
        <color theme="8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auto="1"/>
      </top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4" fillId="0" borderId="0" applyNumberFormat="0" applyBorder="0" applyAlignment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 applyBorder="0"/>
    <xf numFmtId="0" fontId="18" fillId="0" borderId="0" applyNumberFormat="0" applyFill="0" applyBorder="0" applyAlignment="0" applyProtection="0"/>
    <xf numFmtId="0" fontId="25" fillId="0" borderId="0"/>
  </cellStyleXfs>
  <cellXfs count="171">
    <xf numFmtId="0" fontId="0" fillId="0" borderId="0" xfId="0"/>
    <xf numFmtId="0" fontId="6" fillId="0" borderId="0" xfId="3" applyFont="1"/>
    <xf numFmtId="0" fontId="6" fillId="0" borderId="0" xfId="3" applyFont="1" applyFill="1" applyBorder="1"/>
    <xf numFmtId="0" fontId="6" fillId="0" borderId="0" xfId="3" applyFont="1" applyFill="1"/>
    <xf numFmtId="0" fontId="9" fillId="0" borderId="0" xfId="3" applyFont="1" applyFill="1" applyBorder="1" applyAlignment="1">
      <alignment horizontal="center"/>
    </xf>
    <xf numFmtId="0" fontId="9" fillId="0" borderId="0" xfId="3" applyFont="1"/>
    <xf numFmtId="0" fontId="9" fillId="2" borderId="0" xfId="3" applyFont="1" applyFill="1"/>
    <xf numFmtId="0" fontId="6" fillId="2" borderId="0" xfId="3" applyFont="1" applyFill="1"/>
    <xf numFmtId="0" fontId="8" fillId="0" borderId="0" xfId="3" applyFont="1" applyFill="1"/>
    <xf numFmtId="0" fontId="6" fillId="0" borderId="0" xfId="3" applyFont="1" applyBorder="1"/>
    <xf numFmtId="3" fontId="9" fillId="0" borderId="0" xfId="3" applyNumberFormat="1" applyFont="1" applyFill="1"/>
    <xf numFmtId="0" fontId="9" fillId="0" borderId="4" xfId="3" applyNumberFormat="1" applyFont="1" applyBorder="1" applyAlignment="1"/>
    <xf numFmtId="3" fontId="6" fillId="0" borderId="0" xfId="3" applyNumberFormat="1" applyFont="1"/>
    <xf numFmtId="3" fontId="6" fillId="0" borderId="0" xfId="3" applyNumberFormat="1" applyFont="1" applyFill="1" applyBorder="1"/>
    <xf numFmtId="3" fontId="6" fillId="0" borderId="0" xfId="3" applyNumberFormat="1" applyFont="1" applyFill="1"/>
    <xf numFmtId="165" fontId="6" fillId="0" borderId="0" xfId="3" applyNumberFormat="1" applyFont="1"/>
    <xf numFmtId="0" fontId="10" fillId="0" borderId="1" xfId="3" applyFont="1" applyBorder="1"/>
    <xf numFmtId="0" fontId="10" fillId="0" borderId="1" xfId="3" applyFont="1" applyBorder="1" applyAlignment="1">
      <alignment wrapText="1"/>
    </xf>
    <xf numFmtId="167" fontId="6" fillId="0" borderId="0" xfId="3" applyNumberFormat="1" applyFont="1" applyFill="1"/>
    <xf numFmtId="3" fontId="9" fillId="0" borderId="0" xfId="3" applyNumberFormat="1" applyFont="1"/>
    <xf numFmtId="3" fontId="6" fillId="0" borderId="4" xfId="3" applyNumberFormat="1" applyFont="1" applyBorder="1" applyAlignment="1"/>
    <xf numFmtId="0" fontId="9" fillId="0" borderId="0" xfId="3" applyFont="1" applyFill="1" applyProtection="1"/>
    <xf numFmtId="0" fontId="9" fillId="0" borderId="0" xfId="3" applyFont="1" applyFill="1" applyBorder="1" applyProtection="1"/>
    <xf numFmtId="0" fontId="7" fillId="0" borderId="0" xfId="3" applyFont="1" applyFill="1" applyBorder="1"/>
    <xf numFmtId="0" fontId="8" fillId="0" borderId="0" xfId="3" applyFont="1"/>
    <xf numFmtId="0" fontId="9" fillId="0" borderId="0" xfId="3" applyFont="1" applyFill="1"/>
    <xf numFmtId="3" fontId="6" fillId="0" borderId="0" xfId="3" applyNumberFormat="1" applyFont="1" applyFill="1" applyProtection="1"/>
    <xf numFmtId="165" fontId="9" fillId="0" borderId="0" xfId="3" applyNumberFormat="1" applyFont="1"/>
    <xf numFmtId="165" fontId="6" fillId="0" borderId="0" xfId="3" applyNumberFormat="1" applyFont="1" applyFill="1" applyBorder="1"/>
    <xf numFmtId="165" fontId="9" fillId="0" borderId="0" xfId="3" applyNumberFormat="1" applyFont="1" applyFill="1" applyBorder="1"/>
    <xf numFmtId="165" fontId="6" fillId="0" borderId="0" xfId="3" applyNumberFormat="1" applyFont="1" applyFill="1"/>
    <xf numFmtId="165" fontId="9" fillId="0" borderId="0" xfId="3" applyNumberFormat="1" applyFont="1" applyFill="1"/>
    <xf numFmtId="168" fontId="8" fillId="0" borderId="0" xfId="3" applyNumberFormat="1" applyFont="1" applyBorder="1"/>
    <xf numFmtId="0" fontId="9" fillId="0" borderId="0" xfId="3" applyFont="1" applyBorder="1" applyAlignment="1">
      <alignment horizontal="center"/>
    </xf>
    <xf numFmtId="167" fontId="9" fillId="0" borderId="0" xfId="3" applyNumberFormat="1" applyFont="1" applyFill="1" applyBorder="1" applyAlignment="1">
      <alignment horizontal="center"/>
    </xf>
    <xf numFmtId="3" fontId="6" fillId="0" borderId="0" xfId="3" applyNumberFormat="1" applyFont="1" applyBorder="1"/>
    <xf numFmtId="0" fontId="8" fillId="0" borderId="0" xfId="3" applyFont="1" applyAlignment="1">
      <alignment vertical="center"/>
    </xf>
    <xf numFmtId="167" fontId="9" fillId="0" borderId="0" xfId="3" applyNumberFormat="1" applyFont="1" applyFill="1"/>
    <xf numFmtId="0" fontId="7" fillId="0" borderId="0" xfId="3" applyFont="1" applyAlignment="1">
      <alignment vertical="center"/>
    </xf>
    <xf numFmtId="167" fontId="9" fillId="0" borderId="0" xfId="3" applyNumberFormat="1" applyFont="1" applyFill="1" applyBorder="1" applyAlignment="1"/>
    <xf numFmtId="165" fontId="8" fillId="0" borderId="0" xfId="3" applyNumberFormat="1" applyFont="1" applyFill="1" applyBorder="1" applyAlignment="1">
      <alignment horizontal="right"/>
    </xf>
    <xf numFmtId="0" fontId="8" fillId="0" borderId="0" xfId="10" applyFont="1"/>
    <xf numFmtId="3" fontId="9" fillId="0" borderId="0" xfId="3" applyNumberFormat="1" applyFont="1" applyFill="1" applyProtection="1"/>
    <xf numFmtId="0" fontId="8" fillId="0" borderId="0" xfId="10" applyFont="1" applyBorder="1"/>
    <xf numFmtId="3" fontId="9" fillId="0" borderId="0" xfId="3" applyNumberFormat="1" applyFont="1" applyFill="1" applyBorder="1" applyProtection="1"/>
    <xf numFmtId="165" fontId="6" fillId="0" borderId="0" xfId="3" applyNumberFormat="1" applyFont="1" applyBorder="1"/>
    <xf numFmtId="165" fontId="9" fillId="0" borderId="0" xfId="3" applyNumberFormat="1" applyFont="1" applyBorder="1"/>
    <xf numFmtId="1" fontId="8" fillId="0" borderId="1" xfId="3" applyNumberFormat="1" applyFont="1" applyFill="1" applyBorder="1"/>
    <xf numFmtId="168" fontId="7" fillId="0" borderId="0" xfId="3" applyNumberFormat="1" applyFont="1" applyFill="1"/>
    <xf numFmtId="1" fontId="8" fillId="0" borderId="0" xfId="3" applyNumberFormat="1" applyFont="1" applyFill="1" applyBorder="1"/>
    <xf numFmtId="0" fontId="7" fillId="0" borderId="0" xfId="3" applyFont="1" applyBorder="1"/>
    <xf numFmtId="167" fontId="9" fillId="2" borderId="0" xfId="3" applyNumberFormat="1" applyFont="1" applyFill="1" applyBorder="1" applyAlignment="1">
      <alignment horizontal="center"/>
    </xf>
    <xf numFmtId="167" fontId="9" fillId="2" borderId="0" xfId="3" applyNumberFormat="1" applyFont="1" applyFill="1" applyAlignment="1">
      <alignment horizontal="center"/>
    </xf>
    <xf numFmtId="167" fontId="9" fillId="2" borderId="0" xfId="3" applyNumberFormat="1" applyFont="1" applyFill="1" applyBorder="1" applyAlignment="1"/>
    <xf numFmtId="0" fontId="12" fillId="0" borderId="0" xfId="3" applyFont="1"/>
    <xf numFmtId="0" fontId="13" fillId="0" borderId="0" xfId="3" applyFont="1"/>
    <xf numFmtId="3" fontId="13" fillId="0" borderId="0" xfId="3" applyNumberFormat="1" applyFont="1" applyFill="1" applyBorder="1"/>
    <xf numFmtId="0" fontId="11" fillId="0" borderId="0" xfId="3" applyFont="1"/>
    <xf numFmtId="3" fontId="11" fillId="0" borderId="0" xfId="3" applyNumberFormat="1" applyFont="1" applyFill="1"/>
    <xf numFmtId="0" fontId="16" fillId="0" borderId="1" xfId="3" applyFont="1" applyBorder="1"/>
    <xf numFmtId="0" fontId="16" fillId="0" borderId="1" xfId="3" applyFont="1" applyFill="1" applyBorder="1" applyAlignment="1">
      <alignment wrapText="1"/>
    </xf>
    <xf numFmtId="0" fontId="16" fillId="0" borderId="1" xfId="3" applyFont="1" applyFill="1" applyBorder="1"/>
    <xf numFmtId="0" fontId="17" fillId="0" borderId="0" xfId="3" applyFont="1"/>
    <xf numFmtId="3" fontId="13" fillId="0" borderId="0" xfId="3" applyNumberFormat="1" applyFont="1"/>
    <xf numFmtId="0" fontId="13" fillId="0" borderId="0" xfId="3" applyFont="1" applyFill="1"/>
    <xf numFmtId="0" fontId="11" fillId="0" borderId="0" xfId="3" applyFont="1" applyFill="1"/>
    <xf numFmtId="3" fontId="16" fillId="0" borderId="1" xfId="3" applyNumberFormat="1" applyFont="1" applyBorder="1" applyAlignment="1">
      <alignment wrapText="1"/>
    </xf>
    <xf numFmtId="0" fontId="15" fillId="0" borderId="0" xfId="15" applyFont="1"/>
    <xf numFmtId="4" fontId="13" fillId="0" borderId="0" xfId="3" applyNumberFormat="1" applyFont="1" applyFill="1"/>
    <xf numFmtId="4" fontId="11" fillId="0" borderId="0" xfId="3" applyNumberFormat="1" applyFont="1" applyFill="1"/>
    <xf numFmtId="4" fontId="13" fillId="0" borderId="0" xfId="3" applyNumberFormat="1" applyFont="1"/>
    <xf numFmtId="170" fontId="13" fillId="0" borderId="0" xfId="3" applyNumberFormat="1" applyFont="1"/>
    <xf numFmtId="0" fontId="15" fillId="0" borderId="0" xfId="0" applyFont="1"/>
    <xf numFmtId="0" fontId="15" fillId="0" borderId="0" xfId="15" applyFont="1" applyFill="1" applyBorder="1"/>
    <xf numFmtId="4" fontId="13" fillId="0" borderId="0" xfId="3" applyNumberFormat="1" applyFont="1" applyFill="1" applyBorder="1"/>
    <xf numFmtId="4" fontId="11" fillId="0" borderId="0" xfId="3" applyNumberFormat="1" applyFont="1" applyFill="1" applyBorder="1"/>
    <xf numFmtId="3" fontId="11" fillId="0" borderId="0" xfId="3" applyNumberFormat="1" applyFont="1"/>
    <xf numFmtId="2" fontId="14" fillId="0" borderId="0" xfId="14" applyNumberFormat="1" applyFont="1" applyFill="1"/>
    <xf numFmtId="0" fontId="14" fillId="0" borderId="1" xfId="15" applyFont="1" applyBorder="1"/>
    <xf numFmtId="0" fontId="14" fillId="0" borderId="1" xfId="15" applyFont="1" applyFill="1" applyBorder="1"/>
    <xf numFmtId="169" fontId="15" fillId="0" borderId="0" xfId="15" applyNumberFormat="1" applyFont="1"/>
    <xf numFmtId="169" fontId="14" fillId="0" borderId="0" xfId="15" applyNumberFormat="1" applyFont="1" applyFill="1"/>
    <xf numFmtId="166" fontId="17" fillId="0" borderId="0" xfId="3" applyNumberFormat="1" applyFont="1"/>
    <xf numFmtId="4" fontId="17" fillId="0" borderId="0" xfId="3" applyNumberFormat="1" applyFont="1"/>
    <xf numFmtId="0" fontId="10" fillId="0" borderId="1" xfId="3" applyFont="1" applyBorder="1" applyAlignment="1">
      <alignment horizontal="left" wrapText="1"/>
    </xf>
    <xf numFmtId="0" fontId="10" fillId="0" borderId="1" xfId="3" applyFont="1" applyFill="1" applyBorder="1" applyAlignment="1">
      <alignment horizontal="left" wrapText="1"/>
    </xf>
    <xf numFmtId="167" fontId="10" fillId="0" borderId="1" xfId="3" applyNumberFormat="1" applyFont="1" applyBorder="1" applyAlignment="1">
      <alignment horizontal="left" wrapText="1"/>
    </xf>
    <xf numFmtId="0" fontId="10" fillId="0" borderId="0" xfId="3" applyFont="1" applyBorder="1"/>
    <xf numFmtId="0" fontId="10" fillId="0" borderId="0" xfId="3" applyFont="1"/>
    <xf numFmtId="165" fontId="10" fillId="0" borderId="1" xfId="3" quotePrefix="1" applyNumberFormat="1" applyFont="1" applyFill="1" applyBorder="1" applyAlignment="1">
      <alignment horizontal="right"/>
    </xf>
    <xf numFmtId="165" fontId="10" fillId="0" borderId="1" xfId="3" applyNumberFormat="1" applyFont="1" applyFill="1" applyBorder="1" applyAlignment="1">
      <alignment horizontal="right"/>
    </xf>
    <xf numFmtId="165" fontId="10" fillId="0" borderId="1" xfId="3" applyNumberFormat="1" applyFont="1" applyFill="1" applyBorder="1" applyAlignment="1">
      <alignment horizontal="right" wrapText="1"/>
    </xf>
    <xf numFmtId="0" fontId="10" fillId="4" borderId="9" xfId="3" applyNumberFormat="1" applyFont="1" applyFill="1" applyBorder="1" applyAlignment="1"/>
    <xf numFmtId="0" fontId="10" fillId="4" borderId="10" xfId="3" applyNumberFormat="1" applyFont="1" applyFill="1" applyBorder="1" applyAlignment="1"/>
    <xf numFmtId="0" fontId="9" fillId="0" borderId="9" xfId="3" applyNumberFormat="1" applyFont="1" applyBorder="1" applyAlignment="1"/>
    <xf numFmtId="0" fontId="9" fillId="0" borderId="9" xfId="3" applyNumberFormat="1" applyFont="1" applyBorder="1" applyAlignment="1">
      <alignment wrapText="1"/>
    </xf>
    <xf numFmtId="0" fontId="9" fillId="0" borderId="10" xfId="3" applyNumberFormat="1" applyFont="1" applyBorder="1" applyAlignment="1"/>
    <xf numFmtId="0" fontId="6" fillId="0" borderId="9" xfId="3" applyNumberFormat="1" applyFont="1" applyBorder="1" applyAlignment="1"/>
    <xf numFmtId="1" fontId="8" fillId="0" borderId="9" xfId="3" applyNumberFormat="1" applyFont="1" applyBorder="1" applyAlignment="1"/>
    <xf numFmtId="1" fontId="8" fillId="0" borderId="10" xfId="3" applyNumberFormat="1" applyFont="1" applyBorder="1" applyAlignment="1"/>
    <xf numFmtId="168" fontId="7" fillId="0" borderId="4" xfId="3" applyNumberFormat="1" applyFont="1" applyBorder="1" applyAlignment="1"/>
    <xf numFmtId="168" fontId="7" fillId="0" borderId="14" xfId="3" applyNumberFormat="1" applyFont="1" applyBorder="1" applyAlignment="1"/>
    <xf numFmtId="3" fontId="6" fillId="0" borderId="9" xfId="3" applyNumberFormat="1" applyFont="1" applyBorder="1" applyAlignment="1"/>
    <xf numFmtId="168" fontId="7" fillId="0" borderId="9" xfId="3" applyNumberFormat="1" applyFont="1" applyBorder="1" applyAlignment="1"/>
    <xf numFmtId="168" fontId="7" fillId="0" borderId="10" xfId="3" applyNumberFormat="1" applyFont="1" applyBorder="1" applyAlignment="1"/>
    <xf numFmtId="0" fontId="8" fillId="0" borderId="9" xfId="3" applyNumberFormat="1" applyFont="1" applyBorder="1" applyAlignment="1"/>
    <xf numFmtId="0" fontId="9" fillId="0" borderId="11" xfId="3" applyNumberFormat="1" applyFont="1" applyBorder="1" applyAlignment="1"/>
    <xf numFmtId="3" fontId="6" fillId="0" borderId="11" xfId="3" applyNumberFormat="1" applyFont="1" applyBorder="1" applyAlignment="1"/>
    <xf numFmtId="168" fontId="7" fillId="0" borderId="11" xfId="3" applyNumberFormat="1" applyFont="1" applyBorder="1" applyAlignment="1"/>
    <xf numFmtId="168" fontId="7" fillId="0" borderId="12" xfId="3" applyNumberFormat="1" applyFont="1" applyBorder="1" applyAlignment="1"/>
    <xf numFmtId="0" fontId="8" fillId="0" borderId="4" xfId="10" applyNumberFormat="1" applyFont="1" applyBorder="1" applyAlignment="1"/>
    <xf numFmtId="0" fontId="8" fillId="0" borderId="9" xfId="10" applyNumberFormat="1" applyFont="1" applyBorder="1" applyAlignment="1"/>
    <xf numFmtId="0" fontId="6" fillId="0" borderId="11" xfId="3" applyNumberFormat="1" applyFont="1" applyBorder="1" applyAlignment="1"/>
    <xf numFmtId="3" fontId="10" fillId="0" borderId="0" xfId="3" applyNumberFormat="1" applyFont="1"/>
    <xf numFmtId="0" fontId="18" fillId="0" borderId="0" xfId="18"/>
    <xf numFmtId="0" fontId="18" fillId="0" borderId="0" xfId="18" applyAlignment="1">
      <alignment vertical="center"/>
    </xf>
    <xf numFmtId="0" fontId="20" fillId="0" borderId="0" xfId="0" applyFont="1"/>
    <xf numFmtId="0" fontId="23" fillId="0" borderId="0" xfId="0" applyFont="1"/>
    <xf numFmtId="0" fontId="22" fillId="2" borderId="0" xfId="3" applyFont="1" applyFill="1"/>
    <xf numFmtId="0" fontId="24" fillId="2" borderId="0" xfId="3" applyFont="1" applyFill="1"/>
    <xf numFmtId="0" fontId="19" fillId="0" borderId="1" xfId="3" applyFont="1" applyBorder="1"/>
    <xf numFmtId="0" fontId="19" fillId="0" borderId="1" xfId="3" applyFont="1" applyBorder="1" applyAlignment="1">
      <alignment horizontal="center"/>
    </xf>
    <xf numFmtId="0" fontId="19" fillId="0" borderId="1" xfId="3" applyFont="1" applyBorder="1" applyAlignment="1">
      <alignment wrapText="1"/>
    </xf>
    <xf numFmtId="3" fontId="19" fillId="0" borderId="1" xfId="3" applyNumberFormat="1" applyFont="1" applyBorder="1"/>
    <xf numFmtId="0" fontId="19" fillId="5" borderId="1" xfId="3" applyFont="1" applyFill="1" applyBorder="1"/>
    <xf numFmtId="0" fontId="19" fillId="0" borderId="3" xfId="3" applyFont="1" applyFill="1" applyBorder="1" applyAlignment="1">
      <alignment horizontal="center"/>
    </xf>
    <xf numFmtId="167" fontId="19" fillId="0" borderId="1" xfId="3" applyNumberFormat="1" applyFont="1" applyFill="1" applyBorder="1" applyAlignment="1">
      <alignment horizontal="center"/>
    </xf>
    <xf numFmtId="3" fontId="20" fillId="0" borderId="0" xfId="0" applyNumberFormat="1" applyFont="1"/>
    <xf numFmtId="0" fontId="21" fillId="0" borderId="0" xfId="10" applyFont="1"/>
    <xf numFmtId="0" fontId="22" fillId="0" borderId="0" xfId="3" applyFont="1" applyFill="1" applyProtection="1"/>
    <xf numFmtId="3" fontId="21" fillId="0" borderId="0" xfId="3" applyNumberFormat="1" applyFont="1" applyFill="1"/>
    <xf numFmtId="3" fontId="22" fillId="0" borderId="2" xfId="3" applyNumberFormat="1" applyFont="1" applyBorder="1"/>
    <xf numFmtId="0" fontId="21" fillId="0" borderId="0" xfId="10" applyFont="1" applyBorder="1"/>
    <xf numFmtId="0" fontId="22" fillId="0" borderId="0" xfId="3" applyFont="1" applyFill="1" applyBorder="1" applyProtection="1"/>
    <xf numFmtId="3" fontId="21" fillId="0" borderId="0" xfId="3" applyNumberFormat="1" applyFont="1" applyFill="1" applyBorder="1"/>
    <xf numFmtId="0" fontId="21" fillId="0" borderId="0" xfId="3" applyFont="1"/>
    <xf numFmtId="0" fontId="22" fillId="0" borderId="0" xfId="3" applyFont="1"/>
    <xf numFmtId="3" fontId="22" fillId="0" borderId="0" xfId="3" applyNumberFormat="1" applyFont="1"/>
    <xf numFmtId="0" fontId="21" fillId="0" borderId="1" xfId="3" applyFont="1" applyBorder="1"/>
    <xf numFmtId="0" fontId="22" fillId="0" borderId="1" xfId="3" applyFont="1" applyBorder="1"/>
    <xf numFmtId="3" fontId="21" fillId="0" borderId="1" xfId="3" applyNumberFormat="1" applyFont="1" applyFill="1" applyBorder="1"/>
    <xf numFmtId="167" fontId="22" fillId="0" borderId="0" xfId="7" applyNumberFormat="1" applyFont="1"/>
    <xf numFmtId="9" fontId="22" fillId="0" borderId="2" xfId="2" applyNumberFormat="1" applyFont="1" applyBorder="1"/>
    <xf numFmtId="0" fontId="24" fillId="0" borderId="0" xfId="3" applyFont="1"/>
    <xf numFmtId="0" fontId="19" fillId="3" borderId="0" xfId="3" applyNumberFormat="1" applyFont="1" applyFill="1" applyBorder="1" applyAlignment="1"/>
    <xf numFmtId="0" fontId="19" fillId="3" borderId="0" xfId="3" applyNumberFormat="1" applyFont="1" applyFill="1" applyBorder="1" applyAlignment="1">
      <alignment horizontal="center"/>
    </xf>
    <xf numFmtId="0" fontId="19" fillId="3" borderId="1" xfId="3" applyNumberFormat="1" applyFont="1" applyFill="1" applyBorder="1" applyAlignment="1">
      <alignment wrapText="1"/>
    </xf>
    <xf numFmtId="3" fontId="19" fillId="3" borderId="1" xfId="3" applyNumberFormat="1" applyFont="1" applyFill="1" applyBorder="1" applyAlignment="1"/>
    <xf numFmtId="0" fontId="19" fillId="3" borderId="1" xfId="3" applyNumberFormat="1" applyFont="1" applyFill="1" applyBorder="1" applyAlignment="1"/>
    <xf numFmtId="0" fontId="19" fillId="5" borderId="1" xfId="3" applyNumberFormat="1" applyFont="1" applyFill="1" applyBorder="1" applyAlignment="1"/>
    <xf numFmtId="0" fontId="19" fillId="3" borderId="13" xfId="3" applyNumberFormat="1" applyFont="1" applyFill="1" applyBorder="1" applyAlignment="1">
      <alignment horizontal="center"/>
    </xf>
    <xf numFmtId="0" fontId="19" fillId="3" borderId="2" xfId="3" applyNumberFormat="1" applyFont="1" applyFill="1" applyBorder="1" applyAlignment="1">
      <alignment horizontal="center"/>
    </xf>
    <xf numFmtId="0" fontId="21" fillId="0" borderId="4" xfId="10" applyNumberFormat="1" applyFont="1" applyBorder="1" applyAlignment="1"/>
    <xf numFmtId="0" fontId="22" fillId="0" borderId="4" xfId="3" applyNumberFormat="1" applyFont="1" applyBorder="1" applyAlignment="1"/>
    <xf numFmtId="3" fontId="21" fillId="0" borderId="4" xfId="3" applyNumberFormat="1" applyFont="1" applyBorder="1" applyAlignment="1"/>
    <xf numFmtId="3" fontId="22" fillId="0" borderId="4" xfId="3" applyNumberFormat="1" applyFont="1" applyBorder="1" applyAlignment="1"/>
    <xf numFmtId="3" fontId="22" fillId="0" borderId="7" xfId="3" applyNumberFormat="1" applyFont="1" applyBorder="1" applyAlignment="1"/>
    <xf numFmtId="0" fontId="21" fillId="0" borderId="5" xfId="10" applyNumberFormat="1" applyFont="1" applyBorder="1" applyAlignment="1"/>
    <xf numFmtId="0" fontId="22" fillId="0" borderId="5" xfId="3" applyNumberFormat="1" applyFont="1" applyBorder="1" applyAlignment="1"/>
    <xf numFmtId="3" fontId="21" fillId="0" borderId="5" xfId="3" applyNumberFormat="1" applyFont="1" applyBorder="1" applyAlignment="1"/>
    <xf numFmtId="3" fontId="22" fillId="0" borderId="5" xfId="3" applyNumberFormat="1" applyFont="1" applyBorder="1" applyAlignment="1"/>
    <xf numFmtId="0" fontId="21" fillId="0" borderId="5" xfId="3" applyNumberFormat="1" applyFont="1" applyBorder="1" applyAlignment="1"/>
    <xf numFmtId="0" fontId="21" fillId="0" borderId="4" xfId="3" applyNumberFormat="1" applyFont="1" applyBorder="1" applyAlignment="1"/>
    <xf numFmtId="3" fontId="22" fillId="0" borderId="6" xfId="3" applyNumberFormat="1" applyFont="1" applyBorder="1" applyAlignment="1"/>
    <xf numFmtId="167" fontId="22" fillId="0" borderId="5" xfId="2" applyNumberFormat="1" applyFont="1" applyBorder="1" applyAlignment="1"/>
    <xf numFmtId="3" fontId="22" fillId="0" borderId="8" xfId="3" applyNumberFormat="1" applyFont="1" applyBorder="1" applyAlignment="1"/>
    <xf numFmtId="3" fontId="21" fillId="0" borderId="2" xfId="3" applyNumberFormat="1" applyFont="1" applyBorder="1"/>
    <xf numFmtId="0" fontId="21" fillId="0" borderId="0" xfId="3" applyFont="1" applyFill="1"/>
    <xf numFmtId="0" fontId="21" fillId="0" borderId="0" xfId="0" applyFont="1" applyAlignment="1">
      <alignment horizontal="left"/>
    </xf>
    <xf numFmtId="0" fontId="13" fillId="0" borderId="0" xfId="18" applyFont="1"/>
    <xf numFmtId="3" fontId="21" fillId="0" borderId="3" xfId="3" applyNumberFormat="1" applyFont="1" applyBorder="1"/>
  </cellXfs>
  <cellStyles count="20">
    <cellStyle name="Erotin 2" xfId="1"/>
    <cellStyle name="Normaali" xfId="0" builtinId="0"/>
    <cellStyle name="Normaali 10" xfId="19"/>
    <cellStyle name="Normaali 11" xfId="12"/>
    <cellStyle name="Normaali 13" xfId="15"/>
    <cellStyle name="Normaali 2" xfId="3"/>
    <cellStyle name="Normaali 2 2" xfId="4"/>
    <cellStyle name="Normaali 2 2 2" xfId="6"/>
    <cellStyle name="Normaali 2 3" xfId="14"/>
    <cellStyle name="Normaali 3" xfId="16"/>
    <cellStyle name="Normaali 4" xfId="5"/>
    <cellStyle name="Normaali 5" xfId="11"/>
    <cellStyle name="Normaali 6" xfId="13"/>
    <cellStyle name="Normaali 7" xfId="17"/>
    <cellStyle name="Normaali 8" xfId="8"/>
    <cellStyle name="Normaali 9" xfId="10"/>
    <cellStyle name="Normaali 9 2" xfId="9"/>
    <cellStyle name="Otsikko" xfId="18" builtinId="15"/>
    <cellStyle name="Prosenttia" xfId="2" builtinId="5"/>
    <cellStyle name="Prosenttia 2" xfId="7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69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8"/>
        </right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8" formatCode="0_ ;[Red]\-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8" formatCode="0_ ;[Red]\-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8" formatCode="0_ ;[Red]\-0\ "/>
      <alignment horizontal="general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8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8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8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8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8" formatCode="0_ ;[Red]\-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67" formatCode="0.000\ %"/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41" name="Taulukko41" displayName="Taulukko41" ref="A11:J34" totalsRowShown="0" headerRowDxfId="97" dataDxfId="96" headerRowCellStyle="Normaali 2" dataCellStyle="Normaali 2">
  <tableColumns count="10">
    <tableColumn id="1" name="Hyvinvointialuekoodi" dataDxfId="95" dataCellStyle="Normaali 2"/>
    <tableColumn id="2" name="Hyvinvointialue" dataDxfId="94" dataCellStyle="Normaali 2"/>
    <tableColumn id="3" name="Asukasluku 2020" dataDxfId="93" dataCellStyle="Normaali 2"/>
    <tableColumn id="4" name="Siirtyvät kustannukset yhteensä €" dataDxfId="92" dataCellStyle="Normaali 2"/>
    <tableColumn id="5" name="Laskennallinen rahoitus yhteensä (hyte-kriteeri €/as." dataDxfId="91" dataCellStyle="Normaali 2"/>
    <tableColumn id="6" name="Muutos laskennallisen rahoituksen ja siirtyvien kustannusten välillä (hyte-kriteeri €/as.), €" dataDxfId="90" dataCellStyle="Normaali 2">
      <calculatedColumnFormula>E12-D12</calculatedColumnFormula>
    </tableColumn>
    <tableColumn id="7" name="Muutos laskennallisen rahoituksen ja siirtyvien kustannusten välillä (hyte-kriteeri €/as.), €/as." dataDxfId="89" dataCellStyle="Normaali 2"/>
    <tableColumn id="8" name="Laskennallinen rahoitus yhteensä (hyte-kriteeri kertoimella) €" dataDxfId="88" dataCellStyle="Normaali 2"/>
    <tableColumn id="9" name="Muutos laskennallisen rahoituksen ja siirtyvien kustannusten välillä (hyte-kriteeri kertoimella), €" dataDxfId="87" dataCellStyle="Normaali 2"/>
    <tableColumn id="10" name="Muutos laskennallisen rahoituksen ja siirtyvien kustannusten välillä (hyte-kriteeri kertoimella), €/as." dataDxfId="86" dataCellStyle="Normaali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5" name="Taulukko45" displayName="Taulukko45" ref="A67:J90" totalsRowShown="0" headerRowDxfId="85" dataDxfId="84" headerRowCellStyle="Normaali 2" dataCellStyle="Normaali 2">
  <tableColumns count="10">
    <tableColumn id="1" name="Hyvinvointialuekoodi" dataDxfId="83" dataCellStyle="Normaali 2"/>
    <tableColumn id="2" name="Hyvinvointialue" dataDxfId="82" dataCellStyle="Normaali 2"/>
    <tableColumn id="3" name="Siirtymätasaus min/max euroa/asukas " dataDxfId="81" dataCellStyle="Normaali 2"/>
    <tableColumn id="4" name=" +/- 0 €/as" dataDxfId="80" dataCellStyle="Normaali 2"/>
    <tableColumn id="5" name=" +/- 10 €/as" dataDxfId="79" dataCellStyle="Normaali 2"/>
    <tableColumn id="6" name=" +/-30 €/as" dataDxfId="78" dataCellStyle="Normaali 2"/>
    <tableColumn id="7" name=" +60 €/as / _x000a_-60 €/as" dataDxfId="77" dataCellStyle="Normaali 2"/>
    <tableColumn id="8" name=" +90 €/as / _x000a_-75 €/as" dataDxfId="76" dataCellStyle="Normaali 2"/>
    <tableColumn id="9" name=" +150 €/as / _x000a_-90 €/as" dataDxfId="75" dataCellStyle="Normaali 2"/>
    <tableColumn id="10" name=" +200 €/as / _x000a_-100 €/as" dataDxfId="74" dataCellStyle="Normaali 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44" name="Taulukko44" displayName="Taulukko44" ref="A38:J63" totalsRowShown="0" headerRowDxfId="73" tableBorderDxfId="72" headerRowCellStyle="Normaali 2">
  <tableColumns count="10">
    <tableColumn id="1" name="Hyvinvointialuekoodi" dataDxfId="71" dataCellStyle="Normaali 2"/>
    <tableColumn id="2" name="Hyvinvointialue" dataDxfId="70" dataCellStyle="Normaali 2"/>
    <tableColumn id="3" name="Vuosi" dataDxfId="69" dataCellStyle="Normaali 2"/>
    <tableColumn id="4" name="2023" dataDxfId="68" dataCellStyle="Normaali 2"/>
    <tableColumn id="5" name="2024" dataDxfId="67" dataCellStyle="Normaali 2"/>
    <tableColumn id="6" name="2025" dataDxfId="66" dataCellStyle="Normaali 2"/>
    <tableColumn id="7" name="2026" dataDxfId="65" dataCellStyle="Normaali 2"/>
    <tableColumn id="8" name="2027" dataDxfId="64" dataCellStyle="Normaali 2"/>
    <tableColumn id="9" name="2 028" dataDxfId="63" dataCellStyle="Normaali 2"/>
    <tableColumn id="10" name="2029" dataDxfId="62" dataCellStyle="Normaali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7" name="Taulukko7" displayName="Taulukko7" ref="A7:N31" totalsRowShown="0" headerRowDxfId="61" dataDxfId="59" headerRowBorderDxfId="60" headerRowCellStyle="Normaali 2" dataCellStyle="Normaali 2">
  <tableColumns count="14">
    <tableColumn id="1" name="Hyvinvointialuekoodi" dataDxfId="58" dataCellStyle="Normaali 2"/>
    <tableColumn id="2" name="Hyvinvointialue" dataDxfId="57" dataCellStyle="Normaali 2"/>
    <tableColumn id="3" name="Asukasperusteisuus" dataDxfId="56" dataCellStyle="Normaali 2"/>
    <tableColumn id="4" name="Terveydenhuollon palvelutarve" dataDxfId="55" dataCellStyle="Normaali 2"/>
    <tableColumn id="5" name="Vanhustenhuollon palvelutarve" dataDxfId="54" dataCellStyle="Normaali 2"/>
    <tableColumn id="6" name="Sosiaalihuollon palvelutarve" dataDxfId="53" dataCellStyle="Normaali 2"/>
    <tableColumn id="7" name="Vieraskielisyys" dataDxfId="52" dataCellStyle="Normaali 2"/>
    <tableColumn id="8" name="Kaksikielisyys" dataDxfId="51" dataCellStyle="Normaali 2"/>
    <tableColumn id="9" name="Asukastiheys" dataDxfId="50" dataCellStyle="Normaali 2"/>
    <tableColumn id="10" name="Saaristoisuus" dataDxfId="49" dataCellStyle="Normaali 2">
      <calculatedColumnFormula>J26*$J$21</calculatedColumnFormula>
    </tableColumn>
    <tableColumn id="11" name="Hyte-kriteeri" dataDxfId="48" dataCellStyle="Normaali 2"/>
    <tableColumn id="12" name="Saamenkielisyys" dataDxfId="47" dataCellStyle="Normaali 2"/>
    <tableColumn id="13" name="Yhteensä, €" dataDxfId="46" dataCellStyle="Normaali 2">
      <calculatedColumnFormula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</calculatedColumnFormula>
    </tableColumn>
    <tableColumn id="14" name="Yhteensä, €/as." dataDxfId="45" dataCellStyle="Normaali 2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22" name="Taulukko22" displayName="Taulukko22" ref="A34:N58" totalsRowShown="0" headerRowDxfId="44" dataDxfId="43" tableBorderDxfId="42" dataCellStyle="Normaali 2">
  <tableColumns count="14">
    <tableColumn id="1" name="Hyvinvointialuekoodi" dataDxfId="41" dataCellStyle="Normaali 2"/>
    <tableColumn id="2" name="Hyvinvointialue" dataDxfId="40" dataCellStyle="Normaali 2"/>
    <tableColumn id="3" name="Asukasperusteisuus" dataDxfId="39" dataCellStyle="Normaali 2"/>
    <tableColumn id="4" name="Terveydenhuollon palvelutarve" dataDxfId="38" dataCellStyle="Normaali 2"/>
    <tableColumn id="5" name="Vanhustenhuollon palvelutarve" dataDxfId="37" dataCellStyle="Normaali 2"/>
    <tableColumn id="6" name="Sosiaalihuollon palvelutarve" dataDxfId="36" dataCellStyle="Normaali 2"/>
    <tableColumn id="7" name="Vieraskielisyys" dataDxfId="35" dataCellStyle="Normaali 2"/>
    <tableColumn id="8" name="Kaksikielisyys" dataDxfId="34" dataCellStyle="Normaali 2"/>
    <tableColumn id="9" name="Asukastiheys" dataDxfId="33" dataCellStyle="Normaali 2"/>
    <tableColumn id="10" name="Saaristoisuus" dataDxfId="32" dataCellStyle="Normaali 2"/>
    <tableColumn id="11" name="Hyte-kriteeri" dataDxfId="31" dataCellStyle="Normaali 2"/>
    <tableColumn id="12" name="Saamenkielisyys" dataDxfId="30" dataCellStyle="Normaali 2"/>
    <tableColumn id="13" name="Yhteensä, €/as." dataDxfId="29" dataCellStyle="Normaali 2"/>
    <tableColumn id="14" name="Yhteensä, €/as.2" dataDxfId="28" dataCellStyle="Normaali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16" name="Taulukko16" displayName="Taulukko16" ref="A4:G28" totalsRowShown="0" headerRowDxfId="27" dataDxfId="25" headerRowBorderDxfId="26" headerRowCellStyle="Normaali 2" dataCellStyle="Normaali 2">
  <tableColumns count="7">
    <tableColumn id="1" name="Hyvinvointialuekoodi" dataDxfId="24" dataCellStyle="Normaali 13"/>
    <tableColumn id="2" name="Hyvinvointialue" dataDxfId="23" dataCellStyle="Normaali 2"/>
    <tableColumn id="3" name="Asukasluku 2020" dataDxfId="22" dataCellStyle="Normaali 2"/>
    <tableColumn id="4" name="Prosessi-indikaattorit" dataDxfId="21" dataCellStyle="Normaali 2"/>
    <tableColumn id="5" name="Tulos-indikaattorit" dataDxfId="20" dataCellStyle="Normaali 2"/>
    <tableColumn id="6" name="Keski-arvo" dataDxfId="19" dataCellStyle="Normaali 2"/>
    <tableColumn id="7" name="Painotettu hyte-kerroin rahoituslaskelmaan" dataDxfId="18" dataCellStyle="Normaali 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17" name="Taulukko17" displayName="Taulukko17" ref="A30:O52" totalsRowShown="0" headerRowDxfId="17" dataDxfId="15" headerRowBorderDxfId="16" headerRowCellStyle="Normaali 13" dataCellStyle="Normaali 13">
  <tableColumns count="15">
    <tableColumn id="1" name="Hyvinvointialuekoodi" dataDxfId="14" dataCellStyle="Normaali 13"/>
    <tableColumn id="2" name="Hyvinvointialue" dataDxfId="13" dataCellStyle="Normaali 13"/>
    <tableColumn id="3" name="Miniinterventio" dataDxfId="12" dataCellStyle="Normaali 13"/>
    <tableColumn id="4" name="Rokotuskattavuus" dataDxfId="11" dataCellStyle="Normaali 13"/>
    <tableColumn id="5" name="Työttömientarkastukset" dataDxfId="10" dataCellStyle="Normaali 13"/>
    <tableColumn id="6" name="Koulupsykologi" dataDxfId="9" dataCellStyle="Normaali 13"/>
    <tableColumn id="7" name="Koulukuraattori" dataDxfId="8" dataCellStyle="Normaali 13"/>
    <tableColumn id="8" name="Vammatjamyrkytykset" dataDxfId="7" dataCellStyle="Normaali 13"/>
    <tableColumn id="9" name="Lonkkamurtumat" dataDxfId="6" dataCellStyle="Normaali 13"/>
    <tableColumn id="10" name="NEET" dataDxfId="5" dataCellStyle="Normaali 13"/>
    <tableColumn id="11" name="Toimeentulotuki" dataDxfId="4" dataCellStyle="Normaali 13"/>
    <tableColumn id="12" name="Työkyvyttömyys" dataDxfId="3" dataCellStyle="Normaali 13"/>
    <tableColumn id="13" name="PROSESSI.mean" dataDxfId="2" dataCellStyle="Normaali 13"/>
    <tableColumn id="14" name="TULOS.mean" dataDxfId="1" dataCellStyle="Normaali 13"/>
    <tableColumn id="15" name="SOTE.keskiarvo" dataDxfId="0" dataCellStyle="Normaali 1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80" zoomScaleNormal="80" workbookViewId="0"/>
  </sheetViews>
  <sheetFormatPr defaultColWidth="8.58203125" defaultRowHeight="15.5" x14ac:dyDescent="0.35"/>
  <cols>
    <col min="1" max="16384" width="8.58203125" style="1"/>
  </cols>
  <sheetData>
    <row r="1" spans="1:7" ht="22.5" x14ac:dyDescent="0.45">
      <c r="A1" s="114" t="s">
        <v>107</v>
      </c>
    </row>
    <row r="2" spans="1:7" x14ac:dyDescent="0.35">
      <c r="A2" s="24" t="s">
        <v>108</v>
      </c>
    </row>
    <row r="3" spans="1:7" x14ac:dyDescent="0.35">
      <c r="A3" s="1" t="s">
        <v>101</v>
      </c>
    </row>
    <row r="14" spans="1:7" s="3" customFormat="1" x14ac:dyDescent="0.35">
      <c r="A14" s="1"/>
      <c r="B14" s="25"/>
      <c r="C14" s="25"/>
      <c r="D14" s="25"/>
      <c r="E14" s="25"/>
      <c r="F14" s="25"/>
      <c r="G14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137"/>
  <sheetViews>
    <sheetView zoomScale="70" zoomScaleNormal="70" workbookViewId="0"/>
  </sheetViews>
  <sheetFormatPr defaultColWidth="8.33203125" defaultRowHeight="15.5" x14ac:dyDescent="0.35"/>
  <cols>
    <col min="1" max="1" width="20" style="1" customWidth="1"/>
    <col min="2" max="2" width="18.83203125" style="3" bestFit="1" customWidth="1"/>
    <col min="3" max="3" width="34.08203125" style="3" customWidth="1"/>
    <col min="4" max="4" width="30.5" style="3" customWidth="1"/>
    <col min="5" max="5" width="35.58203125" style="3" customWidth="1"/>
    <col min="6" max="6" width="39.5" style="3" customWidth="1"/>
    <col min="7" max="7" width="47.08203125" style="3" customWidth="1"/>
    <col min="8" max="8" width="40.5" style="3" customWidth="1"/>
    <col min="9" max="9" width="45.5" style="3" customWidth="1"/>
    <col min="10" max="10" width="45.83203125" style="3" customWidth="1"/>
    <col min="11" max="11" width="4.33203125" style="3" customWidth="1"/>
    <col min="12" max="12" width="9.58203125" style="3" customWidth="1"/>
    <col min="13" max="13" width="8.83203125" style="2" bestFit="1" customWidth="1"/>
    <col min="14" max="25" width="8.33203125" style="2"/>
    <col min="26" max="16384" width="8.33203125" style="3"/>
  </cols>
  <sheetData>
    <row r="1" spans="1:25" s="1" customFormat="1" ht="22.5" x14ac:dyDescent="0.35">
      <c r="A1" s="115" t="s">
        <v>76</v>
      </c>
      <c r="B1" s="25"/>
      <c r="C1" s="25"/>
      <c r="D1" s="25"/>
      <c r="E1" s="37"/>
      <c r="F1" s="37"/>
      <c r="G1" s="37"/>
      <c r="H1" s="37"/>
      <c r="I1" s="37"/>
      <c r="J1" s="37"/>
      <c r="K1" s="37"/>
      <c r="L1" s="3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1" customFormat="1" x14ac:dyDescent="0.35">
      <c r="A2" s="36" t="str">
        <f>INFO!A2</f>
        <v>VM/KAO 19.1.2023</v>
      </c>
      <c r="B2" s="25"/>
      <c r="C2" s="25"/>
      <c r="D2" s="25"/>
      <c r="E2" s="37"/>
      <c r="F2" s="37"/>
      <c r="G2" s="37"/>
      <c r="H2" s="37"/>
      <c r="I2" s="37"/>
      <c r="J2" s="37"/>
      <c r="K2" s="37"/>
      <c r="L2" s="3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s="1" customFormat="1" x14ac:dyDescent="0.35">
      <c r="A3" s="38" t="s">
        <v>103</v>
      </c>
      <c r="B3" s="25"/>
      <c r="C3" s="25"/>
      <c r="D3" s="25"/>
      <c r="E3" s="37"/>
      <c r="F3" s="37"/>
      <c r="G3" s="37"/>
      <c r="H3" s="37"/>
      <c r="I3" s="37"/>
      <c r="J3" s="37"/>
      <c r="K3" s="37"/>
      <c r="L3" s="3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" customFormat="1" x14ac:dyDescent="0.35">
      <c r="A4" s="38" t="s">
        <v>104</v>
      </c>
      <c r="B4" s="25"/>
      <c r="C4" s="25"/>
      <c r="D4" s="25"/>
      <c r="E4" s="37"/>
      <c r="F4" s="37"/>
      <c r="G4" s="37"/>
      <c r="H4" s="37"/>
      <c r="I4" s="37"/>
      <c r="J4" s="37"/>
      <c r="K4" s="37"/>
      <c r="L4" s="3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1" customFormat="1" x14ac:dyDescent="0.35">
      <c r="A5" s="3" t="s">
        <v>90</v>
      </c>
      <c r="B5" s="25"/>
      <c r="C5" s="25"/>
      <c r="D5" s="25"/>
      <c r="E5" s="37"/>
      <c r="F5" s="37"/>
      <c r="G5" s="37"/>
      <c r="H5" s="37"/>
      <c r="I5" s="37"/>
      <c r="J5" s="31"/>
      <c r="K5" s="31"/>
      <c r="L5" s="3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1" customFormat="1" x14ac:dyDescent="0.35">
      <c r="A6" s="1" t="s">
        <v>102</v>
      </c>
      <c r="B6" s="25"/>
      <c r="C6" s="25"/>
      <c r="D6" s="25"/>
      <c r="E6" s="37"/>
      <c r="F6" s="37"/>
      <c r="G6" s="37"/>
      <c r="H6" s="37"/>
      <c r="I6" s="37"/>
      <c r="J6" s="31"/>
      <c r="K6" s="31"/>
      <c r="L6" s="3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s="1" customFormat="1" x14ac:dyDescent="0.35">
      <c r="A7" s="3" t="s">
        <v>105</v>
      </c>
      <c r="B7" s="25"/>
      <c r="C7" s="25"/>
      <c r="D7" s="25"/>
      <c r="E7" s="37"/>
      <c r="F7" s="37"/>
      <c r="G7" s="37"/>
      <c r="H7" s="37"/>
      <c r="I7" s="37"/>
      <c r="J7" s="31"/>
      <c r="K7" s="31"/>
      <c r="L7" s="3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s="1" customFormat="1" x14ac:dyDescent="0.35">
      <c r="A8" s="3" t="s">
        <v>106</v>
      </c>
      <c r="B8" s="25"/>
      <c r="C8" s="25"/>
      <c r="D8" s="25"/>
      <c r="E8" s="37"/>
      <c r="F8" s="37"/>
      <c r="G8" s="37"/>
      <c r="H8" s="37"/>
      <c r="I8" s="37"/>
      <c r="J8" s="31"/>
      <c r="K8" s="31"/>
      <c r="L8" s="3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s="1" customFormat="1" x14ac:dyDescent="0.35">
      <c r="A9" s="3"/>
      <c r="B9" s="25"/>
      <c r="C9" s="25"/>
      <c r="D9" s="25"/>
      <c r="E9" s="37"/>
      <c r="F9" s="37"/>
      <c r="G9" s="37"/>
      <c r="H9" s="37"/>
      <c r="I9" s="37"/>
      <c r="J9" s="31"/>
      <c r="K9" s="31"/>
      <c r="L9" s="3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s="1" customFormat="1" x14ac:dyDescent="0.35">
      <c r="A10" s="6" t="s">
        <v>80</v>
      </c>
      <c r="B10" s="7"/>
      <c r="C10" s="7"/>
      <c r="D10" s="51"/>
      <c r="E10" s="52"/>
      <c r="F10" s="52"/>
      <c r="G10" s="52"/>
      <c r="H10" s="52"/>
      <c r="I10" s="53"/>
      <c r="J10" s="53"/>
      <c r="K10" s="34"/>
      <c r="L10" s="39"/>
      <c r="M10" s="40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" customFormat="1" ht="31" x14ac:dyDescent="0.35">
      <c r="A11" s="87" t="s">
        <v>51</v>
      </c>
      <c r="B11" s="16" t="s">
        <v>24</v>
      </c>
      <c r="C11" s="16" t="s">
        <v>94</v>
      </c>
      <c r="D11" s="86" t="s">
        <v>59</v>
      </c>
      <c r="E11" s="85" t="s">
        <v>93</v>
      </c>
      <c r="F11" s="86" t="s">
        <v>57</v>
      </c>
      <c r="G11" s="86" t="s">
        <v>58</v>
      </c>
      <c r="H11" s="84" t="s">
        <v>54</v>
      </c>
      <c r="I11" s="86" t="s">
        <v>55</v>
      </c>
      <c r="J11" s="86" t="s">
        <v>56</v>
      </c>
      <c r="K11" s="33"/>
      <c r="M11" s="40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s="1" customFormat="1" x14ac:dyDescent="0.35">
      <c r="A12" s="41"/>
      <c r="B12" s="21" t="s">
        <v>22</v>
      </c>
      <c r="C12" s="42">
        <v>656920</v>
      </c>
      <c r="D12" s="14">
        <v>2454035741.7880316</v>
      </c>
      <c r="E12" s="12">
        <v>2228584091.663321</v>
      </c>
      <c r="F12" s="15">
        <f t="shared" ref="F12:F33" si="0">E12-D12</f>
        <v>-225451650.12471056</v>
      </c>
      <c r="G12" s="27">
        <f>F12/C12</f>
        <v>-343.19498588064079</v>
      </c>
      <c r="H12" s="12">
        <v>2222808763.0388889</v>
      </c>
      <c r="I12" s="15">
        <f t="shared" ref="I12:I33" si="1">H12-D12</f>
        <v>-231226978.74914265</v>
      </c>
      <c r="J12" s="32">
        <f t="shared" ref="J12:J33" si="2">I12/C12</f>
        <v>-351.98651091326593</v>
      </c>
      <c r="M12" s="2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s="1" customFormat="1" x14ac:dyDescent="0.35">
      <c r="A13" s="41"/>
      <c r="B13" s="21" t="s">
        <v>30</v>
      </c>
      <c r="C13" s="42">
        <v>274336</v>
      </c>
      <c r="D13" s="14">
        <v>900365943.71681285</v>
      </c>
      <c r="E13" s="12">
        <v>906293181.82996118</v>
      </c>
      <c r="F13" s="15">
        <f t="shared" si="0"/>
        <v>5927238.1131483316</v>
      </c>
      <c r="G13" s="27">
        <f t="shared" ref="G13:G33" si="3">F13/C13</f>
        <v>21.60576123129422</v>
      </c>
      <c r="H13" s="12">
        <v>900889216.55007243</v>
      </c>
      <c r="I13" s="15">
        <f t="shared" si="1"/>
        <v>523272.83325958252</v>
      </c>
      <c r="J13" s="32">
        <f t="shared" si="2"/>
        <v>1.9074158450206409</v>
      </c>
      <c r="M13" s="2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s="1" customFormat="1" x14ac:dyDescent="0.35">
      <c r="A14" s="41"/>
      <c r="B14" s="21" t="s">
        <v>20</v>
      </c>
      <c r="C14" s="42">
        <v>473838</v>
      </c>
      <c r="D14" s="14">
        <v>1532831081.7698426</v>
      </c>
      <c r="E14" s="12">
        <v>1527821414.6557984</v>
      </c>
      <c r="F14" s="15">
        <f t="shared" si="0"/>
        <v>-5009667.1140441895</v>
      </c>
      <c r="G14" s="27">
        <f t="shared" si="3"/>
        <v>-10.572531358912096</v>
      </c>
      <c r="H14" s="12">
        <v>1525306162.7265506</v>
      </c>
      <c r="I14" s="15">
        <f t="shared" si="1"/>
        <v>-7524919.0432920456</v>
      </c>
      <c r="J14" s="32">
        <f t="shared" si="2"/>
        <v>-15.880784241221779</v>
      </c>
      <c r="M14" s="2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s="1" customFormat="1" x14ac:dyDescent="0.35">
      <c r="A15" s="41"/>
      <c r="B15" s="21" t="s">
        <v>19</v>
      </c>
      <c r="C15" s="42">
        <v>98254</v>
      </c>
      <c r="D15" s="14">
        <v>338277129.37766039</v>
      </c>
      <c r="E15" s="12">
        <v>363148989.6786865</v>
      </c>
      <c r="F15" s="15">
        <f t="shared" si="0"/>
        <v>24871860.301026106</v>
      </c>
      <c r="G15" s="27">
        <f t="shared" si="3"/>
        <v>253.13839946491854</v>
      </c>
      <c r="H15" s="12">
        <v>362696272.66354734</v>
      </c>
      <c r="I15" s="15">
        <f t="shared" si="1"/>
        <v>24419143.285886943</v>
      </c>
      <c r="J15" s="32">
        <f t="shared" si="2"/>
        <v>248.5307802826037</v>
      </c>
      <c r="M15" s="2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s="1" customFormat="1" x14ac:dyDescent="0.35">
      <c r="A16" s="43"/>
      <c r="B16" s="22" t="s">
        <v>18</v>
      </c>
      <c r="C16" s="44">
        <v>199330</v>
      </c>
      <c r="D16" s="13">
        <v>687254026.98484135</v>
      </c>
      <c r="E16" s="35">
        <v>670516878.51557207</v>
      </c>
      <c r="F16" s="45">
        <f t="shared" si="0"/>
        <v>-16737148.469269276</v>
      </c>
      <c r="G16" s="46">
        <f t="shared" si="3"/>
        <v>-83.967031903222178</v>
      </c>
      <c r="H16" s="12">
        <v>667878925.5648663</v>
      </c>
      <c r="I16" s="45">
        <f t="shared" si="1"/>
        <v>-19375101.419975042</v>
      </c>
      <c r="J16" s="32">
        <f t="shared" si="2"/>
        <v>-97.201130888351187</v>
      </c>
      <c r="M16" s="2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s="1" customFormat="1" x14ac:dyDescent="0.35">
      <c r="A17" s="24"/>
      <c r="B17" s="24" t="s">
        <v>17</v>
      </c>
      <c r="C17" s="42">
        <v>481403</v>
      </c>
      <c r="D17" s="14">
        <v>1808410343.9856279</v>
      </c>
      <c r="E17" s="12">
        <v>1892040629.7512312</v>
      </c>
      <c r="F17" s="15">
        <f t="shared" si="0"/>
        <v>83630285.765603304</v>
      </c>
      <c r="G17" s="27">
        <f t="shared" si="3"/>
        <v>173.72198712015361</v>
      </c>
      <c r="H17" s="12">
        <v>1892034616.5372808</v>
      </c>
      <c r="I17" s="15">
        <f t="shared" si="1"/>
        <v>83624272.551652908</v>
      </c>
      <c r="J17" s="32">
        <f t="shared" si="2"/>
        <v>173.70949610129747</v>
      </c>
      <c r="M17" s="2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s="1" customFormat="1" x14ac:dyDescent="0.35">
      <c r="A18" s="24"/>
      <c r="B18" s="24" t="s">
        <v>16</v>
      </c>
      <c r="C18" s="42">
        <v>215416</v>
      </c>
      <c r="D18" s="14">
        <v>893899088.10204589</v>
      </c>
      <c r="E18" s="12">
        <v>873096497.5081718</v>
      </c>
      <c r="F18" s="15">
        <f t="shared" si="0"/>
        <v>-20802590.593874097</v>
      </c>
      <c r="G18" s="27">
        <f t="shared" si="3"/>
        <v>-96.569384789774659</v>
      </c>
      <c r="H18" s="12">
        <v>876543021.65245223</v>
      </c>
      <c r="I18" s="15">
        <f t="shared" si="1"/>
        <v>-17356066.449593663</v>
      </c>
      <c r="J18" s="32">
        <f t="shared" si="2"/>
        <v>-80.569996887852639</v>
      </c>
      <c r="M18" s="2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1" customFormat="1" x14ac:dyDescent="0.35">
      <c r="A19" s="24"/>
      <c r="B19" s="24" t="s">
        <v>15</v>
      </c>
      <c r="C19" s="42">
        <v>170577</v>
      </c>
      <c r="D19" s="14">
        <v>658846464.37195361</v>
      </c>
      <c r="E19" s="12">
        <v>673130905.65105462</v>
      </c>
      <c r="F19" s="15">
        <f t="shared" si="0"/>
        <v>14284441.279101014</v>
      </c>
      <c r="G19" s="27">
        <f t="shared" si="3"/>
        <v>83.741895326456756</v>
      </c>
      <c r="H19" s="12">
        <v>672720811.09859049</v>
      </c>
      <c r="I19" s="15">
        <f t="shared" si="1"/>
        <v>13874346.726636887</v>
      </c>
      <c r="J19" s="32">
        <f t="shared" si="2"/>
        <v>81.337734434518637</v>
      </c>
      <c r="M19" s="2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s="1" customFormat="1" x14ac:dyDescent="0.35">
      <c r="A20" s="24"/>
      <c r="B20" s="24" t="s">
        <v>14</v>
      </c>
      <c r="C20" s="42">
        <v>522852</v>
      </c>
      <c r="D20" s="14">
        <v>1975735535.2643847</v>
      </c>
      <c r="E20" s="12">
        <v>1960322988.9471591</v>
      </c>
      <c r="F20" s="15">
        <f t="shared" si="0"/>
        <v>-15412546.317225695</v>
      </c>
      <c r="G20" s="27">
        <f t="shared" si="3"/>
        <v>-29.477837547194415</v>
      </c>
      <c r="H20" s="12">
        <v>1959795631.5724421</v>
      </c>
      <c r="I20" s="15">
        <f t="shared" si="1"/>
        <v>-15939903.691942692</v>
      </c>
      <c r="J20" s="32">
        <f t="shared" si="2"/>
        <v>-30.486454468841455</v>
      </c>
      <c r="M20" s="2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s="1" customFormat="1" x14ac:dyDescent="0.35">
      <c r="A21" s="24"/>
      <c r="B21" s="24" t="s">
        <v>13</v>
      </c>
      <c r="C21" s="42">
        <v>205771</v>
      </c>
      <c r="D21" s="14">
        <v>787138645.83384347</v>
      </c>
      <c r="E21" s="12">
        <v>840059691.13315344</v>
      </c>
      <c r="F21" s="15">
        <f t="shared" si="0"/>
        <v>52921045.299309969</v>
      </c>
      <c r="G21" s="27">
        <f t="shared" si="3"/>
        <v>257.18417706727365</v>
      </c>
      <c r="H21" s="12">
        <v>840234999.69538498</v>
      </c>
      <c r="I21" s="15">
        <f t="shared" si="1"/>
        <v>53096353.86154151</v>
      </c>
      <c r="J21" s="32">
        <f t="shared" si="2"/>
        <v>258.03613658650397</v>
      </c>
      <c r="M21" s="2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s="1" customFormat="1" x14ac:dyDescent="0.35">
      <c r="A22" s="24"/>
      <c r="B22" s="24" t="s">
        <v>12</v>
      </c>
      <c r="C22" s="42">
        <v>162812</v>
      </c>
      <c r="D22" s="14">
        <v>726825985.96142244</v>
      </c>
      <c r="E22" s="12">
        <v>705081236.34952414</v>
      </c>
      <c r="F22" s="15">
        <f t="shared" si="0"/>
        <v>-21744749.611898303</v>
      </c>
      <c r="G22" s="27">
        <f t="shared" si="3"/>
        <v>-133.55741353154744</v>
      </c>
      <c r="H22" s="12">
        <v>706104041.4264276</v>
      </c>
      <c r="I22" s="15">
        <f t="shared" si="1"/>
        <v>-20721944.534994841</v>
      </c>
      <c r="J22" s="32">
        <f t="shared" si="2"/>
        <v>-127.2752901198612</v>
      </c>
      <c r="M22" s="2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s="1" customFormat="1" x14ac:dyDescent="0.35">
      <c r="A23" s="24"/>
      <c r="B23" s="24" t="s">
        <v>11</v>
      </c>
      <c r="C23" s="42">
        <v>126921</v>
      </c>
      <c r="D23" s="14">
        <v>515936748.5904662</v>
      </c>
      <c r="E23" s="12">
        <v>508652372.24632275</v>
      </c>
      <c r="F23" s="15">
        <f t="shared" si="0"/>
        <v>-7284376.3441434503</v>
      </c>
      <c r="G23" s="27">
        <f t="shared" si="3"/>
        <v>-57.392995202869898</v>
      </c>
      <c r="H23" s="12">
        <v>508004734.44436669</v>
      </c>
      <c r="I23" s="15">
        <f t="shared" si="1"/>
        <v>-7932014.1460995078</v>
      </c>
      <c r="J23" s="32">
        <f t="shared" si="2"/>
        <v>-62.495679565237495</v>
      </c>
      <c r="M23" s="2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s="1" customFormat="1" x14ac:dyDescent="0.35">
      <c r="A24" s="24"/>
      <c r="B24" s="24" t="s">
        <v>10</v>
      </c>
      <c r="C24" s="42">
        <v>132702</v>
      </c>
      <c r="D24" s="14">
        <v>637009881.45346379</v>
      </c>
      <c r="E24" s="12">
        <v>605261487.32165122</v>
      </c>
      <c r="F24" s="15">
        <f t="shared" si="0"/>
        <v>-31748394.131812572</v>
      </c>
      <c r="G24" s="27">
        <f t="shared" si="3"/>
        <v>-239.24578477952534</v>
      </c>
      <c r="H24" s="12">
        <v>605801842.43586206</v>
      </c>
      <c r="I24" s="15">
        <f t="shared" si="1"/>
        <v>-31208039.017601728</v>
      </c>
      <c r="J24" s="32">
        <f t="shared" si="2"/>
        <v>-235.17384076804967</v>
      </c>
      <c r="M24" s="2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1" customFormat="1" x14ac:dyDescent="0.35">
      <c r="A25" s="24"/>
      <c r="B25" s="24" t="s">
        <v>9</v>
      </c>
      <c r="C25" s="42">
        <v>248265</v>
      </c>
      <c r="D25" s="14">
        <v>1087341694.2674065</v>
      </c>
      <c r="E25" s="12">
        <v>1080612053.188647</v>
      </c>
      <c r="F25" s="15">
        <f t="shared" si="0"/>
        <v>-6729641.0787594318</v>
      </c>
      <c r="G25" s="27">
        <f t="shared" si="3"/>
        <v>-27.106684706903639</v>
      </c>
      <c r="H25" s="12">
        <v>1082163397.4585769</v>
      </c>
      <c r="I25" s="15">
        <f t="shared" si="1"/>
        <v>-5178296.808829546</v>
      </c>
      <c r="J25" s="32">
        <f t="shared" si="2"/>
        <v>-20.857941348275215</v>
      </c>
      <c r="M25" s="28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5">
      <c r="A26" s="8"/>
      <c r="B26" s="8" t="s">
        <v>8</v>
      </c>
      <c r="C26" s="42">
        <v>163537</v>
      </c>
      <c r="D26" s="14">
        <v>669692108.95278811</v>
      </c>
      <c r="E26" s="12">
        <v>755520347.57468271</v>
      </c>
      <c r="F26" s="15">
        <f t="shared" si="0"/>
        <v>85828238.621894598</v>
      </c>
      <c r="G26" s="27">
        <f t="shared" si="3"/>
        <v>524.82458784186213</v>
      </c>
      <c r="H26" s="12">
        <v>757530775.61501527</v>
      </c>
      <c r="I26" s="30">
        <f t="shared" si="1"/>
        <v>87838666.662227154</v>
      </c>
      <c r="J26" s="32">
        <f t="shared" si="2"/>
        <v>537.11800181137698</v>
      </c>
      <c r="M26" s="28"/>
    </row>
    <row r="27" spans="1:25" s="1" customFormat="1" x14ac:dyDescent="0.35">
      <c r="A27" s="24"/>
      <c r="B27" s="24" t="s">
        <v>7</v>
      </c>
      <c r="C27" s="42">
        <v>272617</v>
      </c>
      <c r="D27" s="14">
        <v>1037999454.0875309</v>
      </c>
      <c r="E27" s="12">
        <v>1043351374.5835228</v>
      </c>
      <c r="F27" s="15">
        <f t="shared" si="0"/>
        <v>5351920.4959919453</v>
      </c>
      <c r="G27" s="27">
        <f t="shared" si="3"/>
        <v>19.631646214256431</v>
      </c>
      <c r="H27" s="12">
        <v>1044777868.6569835</v>
      </c>
      <c r="I27" s="15">
        <f t="shared" si="1"/>
        <v>6778414.5694526434</v>
      </c>
      <c r="J27" s="32">
        <f t="shared" si="2"/>
        <v>24.864240195778851</v>
      </c>
      <c r="M27" s="28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1" customFormat="1" x14ac:dyDescent="0.35">
      <c r="A28" s="24"/>
      <c r="B28" s="24" t="s">
        <v>32</v>
      </c>
      <c r="C28" s="42">
        <v>192150</v>
      </c>
      <c r="D28" s="14">
        <v>808506878.40490842</v>
      </c>
      <c r="E28" s="12">
        <v>811536578.23089874</v>
      </c>
      <c r="F28" s="15">
        <f t="shared" si="0"/>
        <v>3029699.8259903193</v>
      </c>
      <c r="G28" s="27">
        <f t="shared" si="3"/>
        <v>15.767368337186152</v>
      </c>
      <c r="H28" s="12">
        <v>813402278.73091364</v>
      </c>
      <c r="I28" s="15">
        <f t="shared" si="1"/>
        <v>4895400.3260052204</v>
      </c>
      <c r="J28" s="32">
        <f t="shared" si="2"/>
        <v>25.476972812933752</v>
      </c>
      <c r="M28" s="2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1" customFormat="1" x14ac:dyDescent="0.35">
      <c r="A29" s="24"/>
      <c r="B29" s="24" t="s">
        <v>6</v>
      </c>
      <c r="C29" s="42">
        <v>175816</v>
      </c>
      <c r="D29" s="14">
        <v>694646235.77985859</v>
      </c>
      <c r="E29" s="12">
        <v>684354357.92251754</v>
      </c>
      <c r="F29" s="15">
        <f t="shared" si="0"/>
        <v>-10291877.857341051</v>
      </c>
      <c r="G29" s="27">
        <f t="shared" si="3"/>
        <v>-58.537777320272617</v>
      </c>
      <c r="H29" s="12">
        <v>687070876.03923929</v>
      </c>
      <c r="I29" s="15">
        <f t="shared" si="1"/>
        <v>-7575359.7406193018</v>
      </c>
      <c r="J29" s="32">
        <f t="shared" si="2"/>
        <v>-43.086862063858248</v>
      </c>
      <c r="M29" s="2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1" customFormat="1" x14ac:dyDescent="0.35">
      <c r="A30" s="24"/>
      <c r="B30" s="24" t="s">
        <v>5</v>
      </c>
      <c r="C30" s="42">
        <v>67988</v>
      </c>
      <c r="D30" s="14">
        <v>274350053.13108552</v>
      </c>
      <c r="E30" s="12">
        <v>294889380.91615695</v>
      </c>
      <c r="F30" s="15">
        <f t="shared" si="0"/>
        <v>20539327.785071433</v>
      </c>
      <c r="G30" s="27">
        <f t="shared" si="3"/>
        <v>302.10225017755238</v>
      </c>
      <c r="H30" s="12">
        <v>294105067.09417951</v>
      </c>
      <c r="I30" s="15">
        <f t="shared" si="1"/>
        <v>19755013.963093996</v>
      </c>
      <c r="J30" s="32">
        <f t="shared" si="2"/>
        <v>290.56618760801899</v>
      </c>
      <c r="M30" s="2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s="1" customFormat="1" x14ac:dyDescent="0.35">
      <c r="A31" s="24"/>
      <c r="B31" s="24" t="s">
        <v>31</v>
      </c>
      <c r="C31" s="42">
        <v>413830</v>
      </c>
      <c r="D31" s="14">
        <v>1584388668.3789644</v>
      </c>
      <c r="E31" s="12">
        <v>1609340652.6513288</v>
      </c>
      <c r="F31" s="15">
        <f t="shared" si="0"/>
        <v>24951984.272364378</v>
      </c>
      <c r="G31" s="27">
        <f t="shared" si="3"/>
        <v>60.295252331547687</v>
      </c>
      <c r="H31" s="12">
        <v>1610344556.3588705</v>
      </c>
      <c r="I31" s="15">
        <f t="shared" si="1"/>
        <v>25955887.979906082</v>
      </c>
      <c r="J31" s="32">
        <f t="shared" si="2"/>
        <v>62.721136650088397</v>
      </c>
      <c r="M31" s="2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1" customFormat="1" x14ac:dyDescent="0.35">
      <c r="A32" s="24"/>
      <c r="B32" s="24" t="s">
        <v>3</v>
      </c>
      <c r="C32" s="42">
        <v>71664</v>
      </c>
      <c r="D32" s="14">
        <v>350753669.24139148</v>
      </c>
      <c r="E32" s="12">
        <v>340932717.32561475</v>
      </c>
      <c r="F32" s="15">
        <f t="shared" si="0"/>
        <v>-9820951.9157767296</v>
      </c>
      <c r="G32" s="27">
        <f t="shared" si="3"/>
        <v>-137.04163758339934</v>
      </c>
      <c r="H32" s="12">
        <v>342978635.35691339</v>
      </c>
      <c r="I32" s="15">
        <f t="shared" si="1"/>
        <v>-7775033.8844780922</v>
      </c>
      <c r="J32" s="32">
        <f t="shared" si="2"/>
        <v>-108.49288184413503</v>
      </c>
      <c r="M32" s="2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s="1" customFormat="1" x14ac:dyDescent="0.35">
      <c r="A33" s="24"/>
      <c r="B33" s="24" t="s">
        <v>2</v>
      </c>
      <c r="C33" s="42">
        <v>176665</v>
      </c>
      <c r="D33" s="14">
        <v>809335620.55566978</v>
      </c>
      <c r="E33" s="12">
        <v>859033172.35502517</v>
      </c>
      <c r="F33" s="15">
        <f t="shared" si="0"/>
        <v>49697551.799355388</v>
      </c>
      <c r="G33" s="27">
        <f t="shared" si="3"/>
        <v>281.30955084117051</v>
      </c>
      <c r="H33" s="12">
        <v>860388505.28257728</v>
      </c>
      <c r="I33" s="15">
        <f t="shared" si="1"/>
        <v>51052884.726907492</v>
      </c>
      <c r="J33" s="32">
        <f t="shared" si="2"/>
        <v>288.98131903267478</v>
      </c>
      <c r="M33" s="2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1" customFormat="1" x14ac:dyDescent="0.35">
      <c r="B34" s="5" t="s">
        <v>1</v>
      </c>
      <c r="C34" s="19">
        <f>SUM(C12:C33)</f>
        <v>5503664</v>
      </c>
      <c r="D34" s="19">
        <f>SUM(D12:D33)</f>
        <v>21233580999.999992</v>
      </c>
      <c r="E34" s="19">
        <f>SUM(E12:E33)</f>
        <v>21233581000</v>
      </c>
      <c r="F34" s="27">
        <f>E34-D34</f>
        <v>0</v>
      </c>
      <c r="G34" s="27">
        <v>0</v>
      </c>
      <c r="H34" s="19">
        <f>SUM(H12:H33)</f>
        <v>21233581000.000004</v>
      </c>
      <c r="I34" s="5">
        <v>0</v>
      </c>
      <c r="J34" s="19">
        <v>0</v>
      </c>
      <c r="M34" s="29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s="1" customFormat="1" x14ac:dyDescent="0.35">
      <c r="B35" s="5"/>
      <c r="C35" s="5"/>
      <c r="H35" s="3"/>
      <c r="I35" s="1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s="1" customFormat="1" x14ac:dyDescent="0.35">
      <c r="B36" s="5"/>
      <c r="C36" s="5"/>
      <c r="H36" s="3"/>
      <c r="I36" s="1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s="1" customFormat="1" x14ac:dyDescent="0.35">
      <c r="A37" s="6" t="s">
        <v>82</v>
      </c>
      <c r="B37" s="7"/>
      <c r="C37" s="7"/>
      <c r="D37" s="7"/>
      <c r="E37" s="7"/>
      <c r="F37" s="7"/>
      <c r="G37" s="7"/>
      <c r="H37" s="7"/>
      <c r="I37" s="7"/>
      <c r="J37" s="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1" customFormat="1" x14ac:dyDescent="0.35">
      <c r="A38" s="92" t="s">
        <v>51</v>
      </c>
      <c r="B38" s="92" t="s">
        <v>24</v>
      </c>
      <c r="C38" s="92" t="s">
        <v>71</v>
      </c>
      <c r="D38" s="92" t="s">
        <v>85</v>
      </c>
      <c r="E38" s="92" t="s">
        <v>86</v>
      </c>
      <c r="F38" s="92" t="s">
        <v>87</v>
      </c>
      <c r="G38" s="92" t="s">
        <v>88</v>
      </c>
      <c r="H38" s="93" t="s">
        <v>89</v>
      </c>
      <c r="I38" s="113" t="s">
        <v>91</v>
      </c>
      <c r="J38" s="88" t="s">
        <v>92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s="1" customFormat="1" x14ac:dyDescent="0.35">
      <c r="A39" s="97"/>
      <c r="B39" s="94"/>
      <c r="C39" s="95" t="s">
        <v>72</v>
      </c>
      <c r="D39" s="94">
        <v>0</v>
      </c>
      <c r="E39" s="94">
        <v>10</v>
      </c>
      <c r="F39" s="94">
        <v>30</v>
      </c>
      <c r="G39" s="94">
        <v>60</v>
      </c>
      <c r="H39" s="96">
        <v>90</v>
      </c>
      <c r="I39" s="5">
        <v>150</v>
      </c>
      <c r="J39" s="5">
        <v>200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1" customFormat="1" x14ac:dyDescent="0.35">
      <c r="A40" s="97"/>
      <c r="B40" s="97"/>
      <c r="C40" s="95" t="s">
        <v>73</v>
      </c>
      <c r="D40" s="98">
        <v>0</v>
      </c>
      <c r="E40" s="98">
        <v>-10</v>
      </c>
      <c r="F40" s="98">
        <v>-30</v>
      </c>
      <c r="G40" s="98">
        <v>-60</v>
      </c>
      <c r="H40" s="99">
        <v>-75</v>
      </c>
      <c r="I40" s="47">
        <v>-90</v>
      </c>
      <c r="J40" s="47">
        <v>-100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s="1" customFormat="1" x14ac:dyDescent="0.35">
      <c r="A41" s="110"/>
      <c r="B41" s="11" t="s">
        <v>22</v>
      </c>
      <c r="C41" s="20">
        <v>656920</v>
      </c>
      <c r="D41" s="100">
        <f t="shared" ref="D41:D62" si="4">G12*-1</f>
        <v>343.19498588064079</v>
      </c>
      <c r="E41" s="100">
        <f>IF('Siirtymäkausi 2023-2029'!$G12&lt;E$40,-'Siirtymäkausi 2023-2029'!$G12+E$40,IF('Siirtymäkausi 2023-2029'!$G12&gt;E$39,E$39-'Siirtymäkausi 2023-2029'!$G12,0))</f>
        <v>333.19498588064079</v>
      </c>
      <c r="F41" s="100">
        <f>IF('Siirtymäkausi 2023-2029'!$G12&lt;F$40,-'Siirtymäkausi 2023-2029'!$G12+F$40,IF('Siirtymäkausi 2023-2029'!$G12&gt;F$39,F$39-'Siirtymäkausi 2023-2029'!$G12,0))</f>
        <v>313.19498588064079</v>
      </c>
      <c r="G41" s="100">
        <f>IF('Siirtymäkausi 2023-2029'!$J12&lt;G$40,-'Siirtymäkausi 2023-2029'!$J12+G$40,IF('Siirtymäkausi 2023-2029'!$J12&gt;G$39,G$39-'Siirtymäkausi 2023-2029'!$J12,0))</f>
        <v>291.98651091326593</v>
      </c>
      <c r="H41" s="101">
        <f>IF('Siirtymäkausi 2023-2029'!$J12&lt;H$40,-'Siirtymäkausi 2023-2029'!$J12+H$40,IF('Siirtymäkausi 2023-2029'!$J12&gt;H$39,H$39-'Siirtymäkausi 2023-2029'!$J12,0))</f>
        <v>276.98651091326593</v>
      </c>
      <c r="I41" s="48">
        <f>IF('Siirtymäkausi 2023-2029'!$J12&lt;I$40,-'Siirtymäkausi 2023-2029'!$J12+I$40,IF('Siirtymäkausi 2023-2029'!$J12&gt;I$39,I$39-'Siirtymäkausi 2023-2029'!$J12,0))</f>
        <v>261.98651091326593</v>
      </c>
      <c r="J41" s="48">
        <f>IF('Siirtymäkausi 2023-2029'!$J12&lt;J$40,-'Siirtymäkausi 2023-2029'!$J12+J$40,IF('Siirtymäkausi 2023-2029'!$J12&gt;J$39,J$39-'Siirtymäkausi 2023-2029'!$J12,0))</f>
        <v>251.98651091326593</v>
      </c>
      <c r="K41" s="4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1" customFormat="1" x14ac:dyDescent="0.35">
      <c r="A42" s="111"/>
      <c r="B42" s="94" t="s">
        <v>30</v>
      </c>
      <c r="C42" s="102">
        <v>274336</v>
      </c>
      <c r="D42" s="103">
        <f t="shared" si="4"/>
        <v>-21.60576123129422</v>
      </c>
      <c r="E42" s="103">
        <f>IF('Siirtymäkausi 2023-2029'!$G13&lt;E$40,-'Siirtymäkausi 2023-2029'!$G13+E$40,IF('Siirtymäkausi 2023-2029'!$G13&gt;E$39,E$39-'Siirtymäkausi 2023-2029'!$G13,0))</f>
        <v>-11.60576123129422</v>
      </c>
      <c r="F42" s="103">
        <f>IF('Siirtymäkausi 2023-2029'!$G13&lt;F$40,-'Siirtymäkausi 2023-2029'!$G13+F$40,IF('Siirtymäkausi 2023-2029'!$G13&gt;F$39,F$39-'Siirtymäkausi 2023-2029'!$G13,0))</f>
        <v>0</v>
      </c>
      <c r="G42" s="103">
        <f>IF('Siirtymäkausi 2023-2029'!$J13&lt;G$40,-'Siirtymäkausi 2023-2029'!$J13+G$40,IF('Siirtymäkausi 2023-2029'!$J13&gt;G$39,G$39-'Siirtymäkausi 2023-2029'!$J13,0))</f>
        <v>0</v>
      </c>
      <c r="H42" s="104">
        <f>IF('Siirtymäkausi 2023-2029'!$J13&lt;H$40,-'Siirtymäkausi 2023-2029'!$J13+H$40,IF('Siirtymäkausi 2023-2029'!$J13&gt;H$39,H$39-'Siirtymäkausi 2023-2029'!$J13,0))</f>
        <v>0</v>
      </c>
      <c r="I42" s="48">
        <f>IF('Siirtymäkausi 2023-2029'!$J13&lt;I$40,-'Siirtymäkausi 2023-2029'!$J13+I$40,IF('Siirtymäkausi 2023-2029'!$J13&gt;I$39,I$39-'Siirtymäkausi 2023-2029'!$J13,0))</f>
        <v>0</v>
      </c>
      <c r="J42" s="48">
        <f>IF('Siirtymäkausi 2023-2029'!$J13&lt;J$40,-'Siirtymäkausi 2023-2029'!$J13+J$40,IF('Siirtymäkausi 2023-2029'!$J13&gt;J$39,J$39-'Siirtymäkausi 2023-2029'!$J13,0))</f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1" customFormat="1" x14ac:dyDescent="0.35">
      <c r="A43" s="111"/>
      <c r="B43" s="94" t="s">
        <v>20</v>
      </c>
      <c r="C43" s="102">
        <v>473838</v>
      </c>
      <c r="D43" s="103">
        <f t="shared" si="4"/>
        <v>10.572531358912096</v>
      </c>
      <c r="E43" s="103">
        <f>IF('Siirtymäkausi 2023-2029'!$G14&lt;E$40,-'Siirtymäkausi 2023-2029'!$G14+E$40,IF('Siirtymäkausi 2023-2029'!$G14&gt;E$39,E$39-'Siirtymäkausi 2023-2029'!$G14,0))</f>
        <v>0.57253135891209617</v>
      </c>
      <c r="F43" s="103">
        <f>IF('Siirtymäkausi 2023-2029'!$G14&lt;F$40,-'Siirtymäkausi 2023-2029'!$G14+F$40,IF('Siirtymäkausi 2023-2029'!$G14&gt;F$39,F$39-'Siirtymäkausi 2023-2029'!$G14,0))</f>
        <v>0</v>
      </c>
      <c r="G43" s="103">
        <f>IF('Siirtymäkausi 2023-2029'!$J14&lt;G$40,-'Siirtymäkausi 2023-2029'!$J14+G$40,IF('Siirtymäkausi 2023-2029'!$J14&gt;G$39,G$39-'Siirtymäkausi 2023-2029'!$J14,0))</f>
        <v>0</v>
      </c>
      <c r="H43" s="104">
        <f>IF('Siirtymäkausi 2023-2029'!$J14&lt;H$40,-'Siirtymäkausi 2023-2029'!$J14+H$40,IF('Siirtymäkausi 2023-2029'!$J14&gt;H$39,H$39-'Siirtymäkausi 2023-2029'!$J14,0))</f>
        <v>0</v>
      </c>
      <c r="I43" s="48">
        <f>IF('Siirtymäkausi 2023-2029'!$J14&lt;I$40,-'Siirtymäkausi 2023-2029'!$J14+I$40,IF('Siirtymäkausi 2023-2029'!$J14&gt;I$39,I$39-'Siirtymäkausi 2023-2029'!$J14,0))</f>
        <v>0</v>
      </c>
      <c r="J43" s="48">
        <f>IF('Siirtymäkausi 2023-2029'!$J14&lt;J$40,-'Siirtymäkausi 2023-2029'!$J14+J$40,IF('Siirtymäkausi 2023-2029'!$J14&gt;J$39,J$39-'Siirtymäkausi 2023-2029'!$J14,0))</f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s="1" customFormat="1" x14ac:dyDescent="0.35">
      <c r="A44" s="111"/>
      <c r="B44" s="94" t="s">
        <v>19</v>
      </c>
      <c r="C44" s="102">
        <v>98254</v>
      </c>
      <c r="D44" s="103">
        <f t="shared" si="4"/>
        <v>-253.13839946491854</v>
      </c>
      <c r="E44" s="103">
        <f>IF('Siirtymäkausi 2023-2029'!$G15&lt;E$40,-'Siirtymäkausi 2023-2029'!$G15+E$40,IF('Siirtymäkausi 2023-2029'!$G15&gt;E$39,E$39-'Siirtymäkausi 2023-2029'!$G15,0))</f>
        <v>-243.13839946491854</v>
      </c>
      <c r="F44" s="103">
        <f>IF('Siirtymäkausi 2023-2029'!$G15&lt;F$40,-'Siirtymäkausi 2023-2029'!$G15+F$40,IF('Siirtymäkausi 2023-2029'!$G15&gt;F$39,F$39-'Siirtymäkausi 2023-2029'!$G15,0))</f>
        <v>-223.13839946491854</v>
      </c>
      <c r="G44" s="103">
        <f>IF('Siirtymäkausi 2023-2029'!$J15&lt;G$40,-'Siirtymäkausi 2023-2029'!$J15+G$40,IF('Siirtymäkausi 2023-2029'!$J15&gt;G$39,G$39-'Siirtymäkausi 2023-2029'!$J15,0))</f>
        <v>-188.5307802826037</v>
      </c>
      <c r="H44" s="104">
        <f>IF('Siirtymäkausi 2023-2029'!$J15&lt;H$40,-'Siirtymäkausi 2023-2029'!$J15+H$40,IF('Siirtymäkausi 2023-2029'!$J15&gt;H$39,H$39-'Siirtymäkausi 2023-2029'!$J15,0))</f>
        <v>-158.5307802826037</v>
      </c>
      <c r="I44" s="48">
        <f>IF('Siirtymäkausi 2023-2029'!$J15&lt;I$40,-'Siirtymäkausi 2023-2029'!$J15+I$40,IF('Siirtymäkausi 2023-2029'!$J15&gt;I$39,I$39-'Siirtymäkausi 2023-2029'!$J15,0))</f>
        <v>-98.5307802826037</v>
      </c>
      <c r="J44" s="48">
        <f>IF('Siirtymäkausi 2023-2029'!$J15&lt;J$40,-'Siirtymäkausi 2023-2029'!$J15+J$40,IF('Siirtymäkausi 2023-2029'!$J15&gt;J$39,J$39-'Siirtymäkausi 2023-2029'!$J15,0))</f>
        <v>-48.5307802826037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s="1" customFormat="1" x14ac:dyDescent="0.35">
      <c r="A45" s="111"/>
      <c r="B45" s="94" t="s">
        <v>18</v>
      </c>
      <c r="C45" s="102">
        <v>199330</v>
      </c>
      <c r="D45" s="103">
        <f t="shared" si="4"/>
        <v>83.967031903222178</v>
      </c>
      <c r="E45" s="103">
        <f>IF('Siirtymäkausi 2023-2029'!$G16&lt;E$40,-'Siirtymäkausi 2023-2029'!$G16+E$40,IF('Siirtymäkausi 2023-2029'!$G16&gt;E$39,E$39-'Siirtymäkausi 2023-2029'!$G16,0))</f>
        <v>73.967031903222178</v>
      </c>
      <c r="F45" s="103">
        <f>IF('Siirtymäkausi 2023-2029'!$G16&lt;F$40,-'Siirtymäkausi 2023-2029'!$G16+F$40,IF('Siirtymäkausi 2023-2029'!$G16&gt;F$39,F$39-'Siirtymäkausi 2023-2029'!$G16,0))</f>
        <v>53.967031903222178</v>
      </c>
      <c r="G45" s="103">
        <f>IF('Siirtymäkausi 2023-2029'!$J16&lt;G$40,-'Siirtymäkausi 2023-2029'!$J16+G$40,IF('Siirtymäkausi 2023-2029'!$J16&gt;G$39,G$39-'Siirtymäkausi 2023-2029'!$J16,0))</f>
        <v>37.201130888351187</v>
      </c>
      <c r="H45" s="104">
        <f>IF('Siirtymäkausi 2023-2029'!$J16&lt;H$40,-'Siirtymäkausi 2023-2029'!$J16+H$40,IF('Siirtymäkausi 2023-2029'!$J16&gt;H$39,H$39-'Siirtymäkausi 2023-2029'!$J16,0))</f>
        <v>22.201130888351187</v>
      </c>
      <c r="I45" s="48">
        <f>IF('Siirtymäkausi 2023-2029'!$J16&lt;I$40,-'Siirtymäkausi 2023-2029'!$J16+I$40,IF('Siirtymäkausi 2023-2029'!$J16&gt;I$39,I$39-'Siirtymäkausi 2023-2029'!$J16,0))</f>
        <v>7.2011308883511873</v>
      </c>
      <c r="J45" s="48">
        <f>IF('Siirtymäkausi 2023-2029'!$J16&lt;J$40,-'Siirtymäkausi 2023-2029'!$J16+J$40,IF('Siirtymäkausi 2023-2029'!$J16&gt;J$39,J$39-'Siirtymäkausi 2023-2029'!$J16,0))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1" customFormat="1" x14ac:dyDescent="0.35">
      <c r="A46" s="105"/>
      <c r="B46" s="105" t="s">
        <v>17</v>
      </c>
      <c r="C46" s="102">
        <v>481403</v>
      </c>
      <c r="D46" s="103">
        <f t="shared" si="4"/>
        <v>-173.72198712015361</v>
      </c>
      <c r="E46" s="103">
        <f>IF('Siirtymäkausi 2023-2029'!$G17&lt;E$40,-'Siirtymäkausi 2023-2029'!$G17+E$40,IF('Siirtymäkausi 2023-2029'!$G17&gt;E$39,E$39-'Siirtymäkausi 2023-2029'!$G17,0))</f>
        <v>-163.72198712015361</v>
      </c>
      <c r="F46" s="103">
        <f>IF('Siirtymäkausi 2023-2029'!$G17&lt;F$40,-'Siirtymäkausi 2023-2029'!$G17+F$40,IF('Siirtymäkausi 2023-2029'!$G17&gt;F$39,F$39-'Siirtymäkausi 2023-2029'!$G17,0))</f>
        <v>-143.72198712015361</v>
      </c>
      <c r="G46" s="103">
        <f>IF('Siirtymäkausi 2023-2029'!$J17&lt;G$40,-'Siirtymäkausi 2023-2029'!$J17+G$40,IF('Siirtymäkausi 2023-2029'!$J17&gt;G$39,G$39-'Siirtymäkausi 2023-2029'!$J17,0))</f>
        <v>-113.70949610129747</v>
      </c>
      <c r="H46" s="104">
        <f>IF('Siirtymäkausi 2023-2029'!$J17&lt;H$40,-'Siirtymäkausi 2023-2029'!$J17+H$40,IF('Siirtymäkausi 2023-2029'!$J17&gt;H$39,H$39-'Siirtymäkausi 2023-2029'!$J17,0))</f>
        <v>-83.709496101297475</v>
      </c>
      <c r="I46" s="48">
        <f>IF('Siirtymäkausi 2023-2029'!$J17&lt;I$40,-'Siirtymäkausi 2023-2029'!$J17+I$40,IF('Siirtymäkausi 2023-2029'!$J17&gt;I$39,I$39-'Siirtymäkausi 2023-2029'!$J17,0))</f>
        <v>-23.709496101297475</v>
      </c>
      <c r="J46" s="48">
        <f>IF('Siirtymäkausi 2023-2029'!$J17&lt;J$40,-'Siirtymäkausi 2023-2029'!$J17+J$40,IF('Siirtymäkausi 2023-2029'!$J17&gt;J$39,J$39-'Siirtymäkausi 2023-2029'!$J17,0))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s="1" customFormat="1" x14ac:dyDescent="0.35">
      <c r="A47" s="105"/>
      <c r="B47" s="105" t="s">
        <v>16</v>
      </c>
      <c r="C47" s="102">
        <v>215416</v>
      </c>
      <c r="D47" s="103">
        <f t="shared" si="4"/>
        <v>96.569384789774659</v>
      </c>
      <c r="E47" s="103">
        <f>IF('Siirtymäkausi 2023-2029'!$G18&lt;E$40,-'Siirtymäkausi 2023-2029'!$G18+E$40,IF('Siirtymäkausi 2023-2029'!$G18&gt;E$39,E$39-'Siirtymäkausi 2023-2029'!$G18,0))</f>
        <v>86.569384789774659</v>
      </c>
      <c r="F47" s="103">
        <f>IF('Siirtymäkausi 2023-2029'!$G18&lt;F$40,-'Siirtymäkausi 2023-2029'!$G18+F$40,IF('Siirtymäkausi 2023-2029'!$G18&gt;F$39,F$39-'Siirtymäkausi 2023-2029'!$G18,0))</f>
        <v>66.569384789774659</v>
      </c>
      <c r="G47" s="103">
        <f>IF('Siirtymäkausi 2023-2029'!$J18&lt;G$40,-'Siirtymäkausi 2023-2029'!$J18+G$40,IF('Siirtymäkausi 2023-2029'!$J18&gt;G$39,G$39-'Siirtymäkausi 2023-2029'!$J18,0))</f>
        <v>20.569996887852639</v>
      </c>
      <c r="H47" s="104">
        <f>IF('Siirtymäkausi 2023-2029'!$J18&lt;H$40,-'Siirtymäkausi 2023-2029'!$J18+H$40,IF('Siirtymäkausi 2023-2029'!$J18&gt;H$39,H$39-'Siirtymäkausi 2023-2029'!$J18,0))</f>
        <v>5.5699968878526391</v>
      </c>
      <c r="I47" s="48">
        <f>IF('Siirtymäkausi 2023-2029'!$J18&lt;I$40,-'Siirtymäkausi 2023-2029'!$J18+I$40,IF('Siirtymäkausi 2023-2029'!$J18&gt;I$39,I$39-'Siirtymäkausi 2023-2029'!$J18,0))</f>
        <v>0</v>
      </c>
      <c r="J47" s="48">
        <f>IF('Siirtymäkausi 2023-2029'!$J18&lt;J$40,-'Siirtymäkausi 2023-2029'!$J18+J$40,IF('Siirtymäkausi 2023-2029'!$J18&gt;J$39,J$39-'Siirtymäkausi 2023-2029'!$J18,0))</f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1" customFormat="1" x14ac:dyDescent="0.35">
      <c r="A48" s="105"/>
      <c r="B48" s="105" t="s">
        <v>15</v>
      </c>
      <c r="C48" s="102">
        <v>170577</v>
      </c>
      <c r="D48" s="103">
        <f t="shared" si="4"/>
        <v>-83.741895326456756</v>
      </c>
      <c r="E48" s="103">
        <f>IF('Siirtymäkausi 2023-2029'!$G19&lt;E$40,-'Siirtymäkausi 2023-2029'!$G19+E$40,IF('Siirtymäkausi 2023-2029'!$G19&gt;E$39,E$39-'Siirtymäkausi 2023-2029'!$G19,0))</f>
        <v>-73.741895326456756</v>
      </c>
      <c r="F48" s="103">
        <f>IF('Siirtymäkausi 2023-2029'!$G19&lt;F$40,-'Siirtymäkausi 2023-2029'!$G19+F$40,IF('Siirtymäkausi 2023-2029'!$G19&gt;F$39,F$39-'Siirtymäkausi 2023-2029'!$G19,0))</f>
        <v>-53.741895326456756</v>
      </c>
      <c r="G48" s="103">
        <f>IF('Siirtymäkausi 2023-2029'!$J19&lt;G$40,-'Siirtymäkausi 2023-2029'!$J19+G$40,IF('Siirtymäkausi 2023-2029'!$J19&gt;G$39,G$39-'Siirtymäkausi 2023-2029'!$J19,0))</f>
        <v>-21.337734434518637</v>
      </c>
      <c r="H48" s="104">
        <f>IF('Siirtymäkausi 2023-2029'!$J19&lt;H$40,-'Siirtymäkausi 2023-2029'!$J19+H$40,IF('Siirtymäkausi 2023-2029'!$J19&gt;H$39,H$39-'Siirtymäkausi 2023-2029'!$J19,0))</f>
        <v>0</v>
      </c>
      <c r="I48" s="48">
        <f>IF('Siirtymäkausi 2023-2029'!$J19&lt;I$40,-'Siirtymäkausi 2023-2029'!$J19+I$40,IF('Siirtymäkausi 2023-2029'!$J19&gt;I$39,I$39-'Siirtymäkausi 2023-2029'!$J19,0))</f>
        <v>0</v>
      </c>
      <c r="J48" s="48">
        <f>IF('Siirtymäkausi 2023-2029'!$J19&lt;J$40,-'Siirtymäkausi 2023-2029'!$J19+J$40,IF('Siirtymäkausi 2023-2029'!$J19&gt;J$39,J$39-'Siirtymäkausi 2023-2029'!$J19,0))</f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1" customFormat="1" x14ac:dyDescent="0.35">
      <c r="A49" s="105"/>
      <c r="B49" s="105" t="s">
        <v>14</v>
      </c>
      <c r="C49" s="102">
        <v>522852</v>
      </c>
      <c r="D49" s="103">
        <f t="shared" si="4"/>
        <v>29.477837547194415</v>
      </c>
      <c r="E49" s="103">
        <f>IF('Siirtymäkausi 2023-2029'!$G20&lt;E$40,-'Siirtymäkausi 2023-2029'!$G20+E$40,IF('Siirtymäkausi 2023-2029'!$G20&gt;E$39,E$39-'Siirtymäkausi 2023-2029'!$G20,0))</f>
        <v>19.477837547194415</v>
      </c>
      <c r="F49" s="103">
        <f>IF('Siirtymäkausi 2023-2029'!$G20&lt;F$40,-'Siirtymäkausi 2023-2029'!$G20+F$40,IF('Siirtymäkausi 2023-2029'!$G20&gt;F$39,F$39-'Siirtymäkausi 2023-2029'!$G20,0))</f>
        <v>0</v>
      </c>
      <c r="G49" s="103">
        <f>IF('Siirtymäkausi 2023-2029'!$J20&lt;G$40,-'Siirtymäkausi 2023-2029'!$J20+G$40,IF('Siirtymäkausi 2023-2029'!$J20&gt;G$39,G$39-'Siirtymäkausi 2023-2029'!$J20,0))</f>
        <v>0</v>
      </c>
      <c r="H49" s="104">
        <f>IF('Siirtymäkausi 2023-2029'!$J20&lt;H$40,-'Siirtymäkausi 2023-2029'!$J20+H$40,IF('Siirtymäkausi 2023-2029'!$J20&gt;H$39,H$39-'Siirtymäkausi 2023-2029'!$J20,0))</f>
        <v>0</v>
      </c>
      <c r="I49" s="48">
        <f>IF('Siirtymäkausi 2023-2029'!$J20&lt;I$40,-'Siirtymäkausi 2023-2029'!$J20+I$40,IF('Siirtymäkausi 2023-2029'!$J20&gt;I$39,I$39-'Siirtymäkausi 2023-2029'!$J20,0))</f>
        <v>0</v>
      </c>
      <c r="J49" s="48">
        <f>IF('Siirtymäkausi 2023-2029'!$J20&lt;J$40,-'Siirtymäkausi 2023-2029'!$J20+J$40,IF('Siirtymäkausi 2023-2029'!$J20&gt;J$39,J$39-'Siirtymäkausi 2023-2029'!$J20,0))</f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1" customFormat="1" x14ac:dyDescent="0.35">
      <c r="A50" s="105"/>
      <c r="B50" s="105" t="s">
        <v>13</v>
      </c>
      <c r="C50" s="102">
        <v>205771</v>
      </c>
      <c r="D50" s="103">
        <f t="shared" si="4"/>
        <v>-257.18417706727365</v>
      </c>
      <c r="E50" s="103">
        <f>IF('Siirtymäkausi 2023-2029'!$G21&lt;E$40,-'Siirtymäkausi 2023-2029'!$G21+E$40,IF('Siirtymäkausi 2023-2029'!$G21&gt;E$39,E$39-'Siirtymäkausi 2023-2029'!$G21,0))</f>
        <v>-247.18417706727365</v>
      </c>
      <c r="F50" s="103">
        <f>IF('Siirtymäkausi 2023-2029'!$G21&lt;F$40,-'Siirtymäkausi 2023-2029'!$G21+F$40,IF('Siirtymäkausi 2023-2029'!$G21&gt;F$39,F$39-'Siirtymäkausi 2023-2029'!$G21,0))</f>
        <v>-227.18417706727365</v>
      </c>
      <c r="G50" s="103">
        <f>IF('Siirtymäkausi 2023-2029'!$J21&lt;G$40,-'Siirtymäkausi 2023-2029'!$J21+G$40,IF('Siirtymäkausi 2023-2029'!$J21&gt;G$39,G$39-'Siirtymäkausi 2023-2029'!$J21,0))</f>
        <v>-198.03613658650397</v>
      </c>
      <c r="H50" s="104">
        <f>IF('Siirtymäkausi 2023-2029'!$J21&lt;H$40,-'Siirtymäkausi 2023-2029'!$J21+H$40,IF('Siirtymäkausi 2023-2029'!$J21&gt;H$39,H$39-'Siirtymäkausi 2023-2029'!$J21,0))</f>
        <v>-168.03613658650397</v>
      </c>
      <c r="I50" s="48">
        <f>IF('Siirtymäkausi 2023-2029'!$J21&lt;I$40,-'Siirtymäkausi 2023-2029'!$J21+I$40,IF('Siirtymäkausi 2023-2029'!$J21&gt;I$39,I$39-'Siirtymäkausi 2023-2029'!$J21,0))</f>
        <v>-108.03613658650397</v>
      </c>
      <c r="J50" s="48">
        <f>IF('Siirtymäkausi 2023-2029'!$J21&lt;J$40,-'Siirtymäkausi 2023-2029'!$J21+J$40,IF('Siirtymäkausi 2023-2029'!$J21&gt;J$39,J$39-'Siirtymäkausi 2023-2029'!$J21,0))</f>
        <v>-58.036136586503972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1" customFormat="1" x14ac:dyDescent="0.35">
      <c r="A51" s="105"/>
      <c r="B51" s="105" t="s">
        <v>12</v>
      </c>
      <c r="C51" s="102">
        <v>162812</v>
      </c>
      <c r="D51" s="103">
        <f t="shared" si="4"/>
        <v>133.55741353154744</v>
      </c>
      <c r="E51" s="103">
        <f>IF('Siirtymäkausi 2023-2029'!$G22&lt;E$40,-'Siirtymäkausi 2023-2029'!$G22+E$40,IF('Siirtymäkausi 2023-2029'!$G22&gt;E$39,E$39-'Siirtymäkausi 2023-2029'!$G22,0))</f>
        <v>123.55741353154744</v>
      </c>
      <c r="F51" s="103">
        <f>IF('Siirtymäkausi 2023-2029'!$G22&lt;F$40,-'Siirtymäkausi 2023-2029'!$G22+F$40,IF('Siirtymäkausi 2023-2029'!$G22&gt;F$39,F$39-'Siirtymäkausi 2023-2029'!$G22,0))</f>
        <v>103.55741353154744</v>
      </c>
      <c r="G51" s="103">
        <f>IF('Siirtymäkausi 2023-2029'!$J22&lt;G$40,-'Siirtymäkausi 2023-2029'!$J22+G$40,IF('Siirtymäkausi 2023-2029'!$J22&gt;G$39,G$39-'Siirtymäkausi 2023-2029'!$J22,0))</f>
        <v>67.275290119861197</v>
      </c>
      <c r="H51" s="104">
        <f>IF('Siirtymäkausi 2023-2029'!$J22&lt;H$40,-'Siirtymäkausi 2023-2029'!$J22+H$40,IF('Siirtymäkausi 2023-2029'!$J22&gt;H$39,H$39-'Siirtymäkausi 2023-2029'!$J22,0))</f>
        <v>52.275290119861197</v>
      </c>
      <c r="I51" s="48">
        <f>IF('Siirtymäkausi 2023-2029'!$J22&lt;I$40,-'Siirtymäkausi 2023-2029'!$J22+I$40,IF('Siirtymäkausi 2023-2029'!$J22&gt;I$39,I$39-'Siirtymäkausi 2023-2029'!$J22,0))</f>
        <v>37.275290119861197</v>
      </c>
      <c r="J51" s="48">
        <f>IF('Siirtymäkausi 2023-2029'!$J22&lt;J$40,-'Siirtymäkausi 2023-2029'!$J22+J$40,IF('Siirtymäkausi 2023-2029'!$J22&gt;J$39,J$39-'Siirtymäkausi 2023-2029'!$J22,0))</f>
        <v>27.275290119861197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1" customFormat="1" x14ac:dyDescent="0.35">
      <c r="A52" s="105"/>
      <c r="B52" s="105" t="s">
        <v>11</v>
      </c>
      <c r="C52" s="102">
        <v>126921</v>
      </c>
      <c r="D52" s="103">
        <f t="shared" si="4"/>
        <v>57.392995202869898</v>
      </c>
      <c r="E52" s="103">
        <f>IF('Siirtymäkausi 2023-2029'!$G23&lt;E$40,-'Siirtymäkausi 2023-2029'!$G23+E$40,IF('Siirtymäkausi 2023-2029'!$G23&gt;E$39,E$39-'Siirtymäkausi 2023-2029'!$G23,0))</f>
        <v>47.392995202869898</v>
      </c>
      <c r="F52" s="103">
        <f>IF('Siirtymäkausi 2023-2029'!$G23&lt;F$40,-'Siirtymäkausi 2023-2029'!$G23+F$40,IF('Siirtymäkausi 2023-2029'!$G23&gt;F$39,F$39-'Siirtymäkausi 2023-2029'!$G23,0))</f>
        <v>27.392995202869898</v>
      </c>
      <c r="G52" s="103">
        <f>IF('Siirtymäkausi 2023-2029'!$J23&lt;G$40,-'Siirtymäkausi 2023-2029'!$J23+G$40,IF('Siirtymäkausi 2023-2029'!$J23&gt;G$39,G$39-'Siirtymäkausi 2023-2029'!$J23,0))</f>
        <v>2.495679565237495</v>
      </c>
      <c r="H52" s="104">
        <f>IF('Siirtymäkausi 2023-2029'!$J23&lt;H$40,-'Siirtymäkausi 2023-2029'!$J23+H$40,IF('Siirtymäkausi 2023-2029'!$J23&gt;H$39,H$39-'Siirtymäkausi 2023-2029'!$J23,0))</f>
        <v>0</v>
      </c>
      <c r="I52" s="48">
        <f>IF('Siirtymäkausi 2023-2029'!$J23&lt;I$40,-'Siirtymäkausi 2023-2029'!$J23+I$40,IF('Siirtymäkausi 2023-2029'!$J23&gt;I$39,I$39-'Siirtymäkausi 2023-2029'!$J23,0))</f>
        <v>0</v>
      </c>
      <c r="J52" s="48">
        <f>IF('Siirtymäkausi 2023-2029'!$J23&lt;J$40,-'Siirtymäkausi 2023-2029'!$J23+J$40,IF('Siirtymäkausi 2023-2029'!$J23&gt;J$39,J$39-'Siirtymäkausi 2023-2029'!$J23,0))</f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1" customFormat="1" x14ac:dyDescent="0.35">
      <c r="A53" s="105"/>
      <c r="B53" s="105" t="s">
        <v>10</v>
      </c>
      <c r="C53" s="102">
        <v>132702</v>
      </c>
      <c r="D53" s="103">
        <f t="shared" si="4"/>
        <v>239.24578477952534</v>
      </c>
      <c r="E53" s="103">
        <f>IF('Siirtymäkausi 2023-2029'!$G24&lt;E$40,-'Siirtymäkausi 2023-2029'!$G24+E$40,IF('Siirtymäkausi 2023-2029'!$G24&gt;E$39,E$39-'Siirtymäkausi 2023-2029'!$G24,0))</f>
        <v>229.24578477952534</v>
      </c>
      <c r="F53" s="103">
        <f>IF('Siirtymäkausi 2023-2029'!$G24&lt;F$40,-'Siirtymäkausi 2023-2029'!$G24+F$40,IF('Siirtymäkausi 2023-2029'!$G24&gt;F$39,F$39-'Siirtymäkausi 2023-2029'!$G24,0))</f>
        <v>209.24578477952534</v>
      </c>
      <c r="G53" s="103">
        <f>IF('Siirtymäkausi 2023-2029'!$J24&lt;G$40,-'Siirtymäkausi 2023-2029'!$J24+G$40,IF('Siirtymäkausi 2023-2029'!$J24&gt;G$39,G$39-'Siirtymäkausi 2023-2029'!$J24,0))</f>
        <v>175.17384076804967</v>
      </c>
      <c r="H53" s="104">
        <f>IF('Siirtymäkausi 2023-2029'!$J24&lt;H$40,-'Siirtymäkausi 2023-2029'!$J24+H$40,IF('Siirtymäkausi 2023-2029'!$J24&gt;H$39,H$39-'Siirtymäkausi 2023-2029'!$J24,0))</f>
        <v>160.17384076804967</v>
      </c>
      <c r="I53" s="48">
        <f>IF('Siirtymäkausi 2023-2029'!$J24&lt;I$40,-'Siirtymäkausi 2023-2029'!$J24+I$40,IF('Siirtymäkausi 2023-2029'!$J24&gt;I$39,I$39-'Siirtymäkausi 2023-2029'!$J24,0))</f>
        <v>145.17384076804967</v>
      </c>
      <c r="J53" s="48">
        <f>IF('Siirtymäkausi 2023-2029'!$J24&lt;J$40,-'Siirtymäkausi 2023-2029'!$J24+J$40,IF('Siirtymäkausi 2023-2029'!$J24&gt;J$39,J$39-'Siirtymäkausi 2023-2029'!$J24,0))</f>
        <v>135.17384076804967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s="1" customFormat="1" x14ac:dyDescent="0.35">
      <c r="A54" s="105"/>
      <c r="B54" s="105" t="s">
        <v>9</v>
      </c>
      <c r="C54" s="102">
        <v>248265</v>
      </c>
      <c r="D54" s="103">
        <f t="shared" si="4"/>
        <v>27.106684706903639</v>
      </c>
      <c r="E54" s="103">
        <f>IF('Siirtymäkausi 2023-2029'!$G25&lt;E$40,-'Siirtymäkausi 2023-2029'!$G25+E$40,IF('Siirtymäkausi 2023-2029'!$G25&gt;E$39,E$39-'Siirtymäkausi 2023-2029'!$G25,0))</f>
        <v>17.106684706903639</v>
      </c>
      <c r="F54" s="103">
        <f>IF('Siirtymäkausi 2023-2029'!$G25&lt;F$40,-'Siirtymäkausi 2023-2029'!$G25+F$40,IF('Siirtymäkausi 2023-2029'!$G25&gt;F$39,F$39-'Siirtymäkausi 2023-2029'!$G25,0))</f>
        <v>0</v>
      </c>
      <c r="G54" s="103">
        <f>IF('Siirtymäkausi 2023-2029'!$J25&lt;G$40,-'Siirtymäkausi 2023-2029'!$J25+G$40,IF('Siirtymäkausi 2023-2029'!$J25&gt;G$39,G$39-'Siirtymäkausi 2023-2029'!$J25,0))</f>
        <v>0</v>
      </c>
      <c r="H54" s="104">
        <f>IF('Siirtymäkausi 2023-2029'!$J25&lt;H$40,-'Siirtymäkausi 2023-2029'!$J25+H$40,IF('Siirtymäkausi 2023-2029'!$J25&gt;H$39,H$39-'Siirtymäkausi 2023-2029'!$J25,0))</f>
        <v>0</v>
      </c>
      <c r="I54" s="48">
        <f>IF('Siirtymäkausi 2023-2029'!$J25&lt;I$40,-'Siirtymäkausi 2023-2029'!$J25+I$40,IF('Siirtymäkausi 2023-2029'!$J25&gt;I$39,I$39-'Siirtymäkausi 2023-2029'!$J25,0))</f>
        <v>0</v>
      </c>
      <c r="J54" s="48">
        <f>IF('Siirtymäkausi 2023-2029'!$J25&lt;J$40,-'Siirtymäkausi 2023-2029'!$J25+J$40,IF('Siirtymäkausi 2023-2029'!$J25&gt;J$39,J$39-'Siirtymäkausi 2023-2029'!$J25,0))</f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s="1" customFormat="1" x14ac:dyDescent="0.35">
      <c r="A55" s="105"/>
      <c r="B55" s="105" t="s">
        <v>8</v>
      </c>
      <c r="C55" s="102">
        <v>163537</v>
      </c>
      <c r="D55" s="103">
        <f t="shared" si="4"/>
        <v>-524.82458784186213</v>
      </c>
      <c r="E55" s="103">
        <f>IF('Siirtymäkausi 2023-2029'!$G26&lt;E$40,-'Siirtymäkausi 2023-2029'!$G26+E$40,IF('Siirtymäkausi 2023-2029'!$G26&gt;E$39,E$39-'Siirtymäkausi 2023-2029'!$G26,0))</f>
        <v>-514.82458784186213</v>
      </c>
      <c r="F55" s="103">
        <f>IF('Siirtymäkausi 2023-2029'!$G26&lt;F$40,-'Siirtymäkausi 2023-2029'!$G26+F$40,IF('Siirtymäkausi 2023-2029'!$G26&gt;F$39,F$39-'Siirtymäkausi 2023-2029'!$G26,0))</f>
        <v>-494.82458784186213</v>
      </c>
      <c r="G55" s="103">
        <f>IF('Siirtymäkausi 2023-2029'!$J26&lt;G$40,-'Siirtymäkausi 2023-2029'!$J26+G$40,IF('Siirtymäkausi 2023-2029'!$J26&gt;G$39,G$39-'Siirtymäkausi 2023-2029'!$J26,0))</f>
        <v>-477.11800181137698</v>
      </c>
      <c r="H55" s="104">
        <f>IF('Siirtymäkausi 2023-2029'!$J26&lt;H$40,-'Siirtymäkausi 2023-2029'!$J26+H$40,IF('Siirtymäkausi 2023-2029'!$J26&gt;H$39,H$39-'Siirtymäkausi 2023-2029'!$J26,0))</f>
        <v>-447.11800181137698</v>
      </c>
      <c r="I55" s="48">
        <f>IF('Siirtymäkausi 2023-2029'!$J26&lt;I$40,-'Siirtymäkausi 2023-2029'!$J26+I$40,IF('Siirtymäkausi 2023-2029'!$J26&gt;I$39,I$39-'Siirtymäkausi 2023-2029'!$J26,0))</f>
        <v>-387.11800181137698</v>
      </c>
      <c r="J55" s="48">
        <f>IF('Siirtymäkausi 2023-2029'!$J26&lt;J$40,-'Siirtymäkausi 2023-2029'!$J26+J$40,IF('Siirtymäkausi 2023-2029'!$J26&gt;J$39,J$39-'Siirtymäkausi 2023-2029'!$J26,0))</f>
        <v>-337.11800181137698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s="1" customFormat="1" x14ac:dyDescent="0.35">
      <c r="A56" s="105"/>
      <c r="B56" s="105" t="s">
        <v>7</v>
      </c>
      <c r="C56" s="102">
        <v>272617</v>
      </c>
      <c r="D56" s="103">
        <f t="shared" si="4"/>
        <v>-19.631646214256431</v>
      </c>
      <c r="E56" s="103">
        <f>IF('Siirtymäkausi 2023-2029'!$G27&lt;E$40,-'Siirtymäkausi 2023-2029'!$G27+E$40,IF('Siirtymäkausi 2023-2029'!$G27&gt;E$39,E$39-'Siirtymäkausi 2023-2029'!$G27,0))</f>
        <v>-9.6316462142564312</v>
      </c>
      <c r="F56" s="103">
        <f>IF('Siirtymäkausi 2023-2029'!$G27&lt;F$40,-'Siirtymäkausi 2023-2029'!$G27+F$40,IF('Siirtymäkausi 2023-2029'!$G27&gt;F$39,F$39-'Siirtymäkausi 2023-2029'!$G27,0))</f>
        <v>0</v>
      </c>
      <c r="G56" s="103">
        <f>IF('Siirtymäkausi 2023-2029'!$J27&lt;G$40,-'Siirtymäkausi 2023-2029'!$J27+G$40,IF('Siirtymäkausi 2023-2029'!$J27&gt;G$39,G$39-'Siirtymäkausi 2023-2029'!$J27,0))</f>
        <v>0</v>
      </c>
      <c r="H56" s="104">
        <f>IF('Siirtymäkausi 2023-2029'!$J27&lt;H$40,-'Siirtymäkausi 2023-2029'!$J27+H$40,IF('Siirtymäkausi 2023-2029'!$J27&gt;H$39,H$39-'Siirtymäkausi 2023-2029'!$J27,0))</f>
        <v>0</v>
      </c>
      <c r="I56" s="48">
        <f>IF('Siirtymäkausi 2023-2029'!$J27&lt;I$40,-'Siirtymäkausi 2023-2029'!$J27+I$40,IF('Siirtymäkausi 2023-2029'!$J27&gt;I$39,I$39-'Siirtymäkausi 2023-2029'!$J27,0))</f>
        <v>0</v>
      </c>
      <c r="J56" s="48">
        <f>IF('Siirtymäkausi 2023-2029'!$J27&lt;J$40,-'Siirtymäkausi 2023-2029'!$J27+J$40,IF('Siirtymäkausi 2023-2029'!$J27&gt;J$39,J$39-'Siirtymäkausi 2023-2029'!$J27,0))</f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s="1" customFormat="1" x14ac:dyDescent="0.35">
      <c r="A57" s="105"/>
      <c r="B57" s="105" t="s">
        <v>32</v>
      </c>
      <c r="C57" s="102">
        <v>192150</v>
      </c>
      <c r="D57" s="103">
        <f t="shared" si="4"/>
        <v>-15.767368337186152</v>
      </c>
      <c r="E57" s="103">
        <f>IF('Siirtymäkausi 2023-2029'!$G28&lt;E$40,-'Siirtymäkausi 2023-2029'!$G28+E$40,IF('Siirtymäkausi 2023-2029'!$G28&gt;E$39,E$39-'Siirtymäkausi 2023-2029'!$G28,0))</f>
        <v>-5.7673683371861522</v>
      </c>
      <c r="F57" s="103">
        <f>IF('Siirtymäkausi 2023-2029'!$G28&lt;F$40,-'Siirtymäkausi 2023-2029'!$G28+F$40,IF('Siirtymäkausi 2023-2029'!$G28&gt;F$39,F$39-'Siirtymäkausi 2023-2029'!$G28,0))</f>
        <v>0</v>
      </c>
      <c r="G57" s="103">
        <f>IF('Siirtymäkausi 2023-2029'!$J28&lt;G$40,-'Siirtymäkausi 2023-2029'!$J28+G$40,IF('Siirtymäkausi 2023-2029'!$J28&gt;G$39,G$39-'Siirtymäkausi 2023-2029'!$J28,0))</f>
        <v>0</v>
      </c>
      <c r="H57" s="104">
        <f>IF('Siirtymäkausi 2023-2029'!$J28&lt;H$40,-'Siirtymäkausi 2023-2029'!$J28+H$40,IF('Siirtymäkausi 2023-2029'!$J28&gt;H$39,H$39-'Siirtymäkausi 2023-2029'!$J28,0))</f>
        <v>0</v>
      </c>
      <c r="I57" s="48">
        <f>IF('Siirtymäkausi 2023-2029'!$J28&lt;I$40,-'Siirtymäkausi 2023-2029'!$J28+I$40,IF('Siirtymäkausi 2023-2029'!$J28&gt;I$39,I$39-'Siirtymäkausi 2023-2029'!$J28,0))</f>
        <v>0</v>
      </c>
      <c r="J57" s="48">
        <f>IF('Siirtymäkausi 2023-2029'!$J28&lt;J$40,-'Siirtymäkausi 2023-2029'!$J28+J$40,IF('Siirtymäkausi 2023-2029'!$J28&gt;J$39,J$39-'Siirtymäkausi 2023-2029'!$J28,0))</f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s="1" customFormat="1" x14ac:dyDescent="0.35">
      <c r="A58" s="105"/>
      <c r="B58" s="105" t="s">
        <v>6</v>
      </c>
      <c r="C58" s="102">
        <v>175816</v>
      </c>
      <c r="D58" s="103">
        <f t="shared" si="4"/>
        <v>58.537777320272617</v>
      </c>
      <c r="E58" s="103">
        <f>IF('Siirtymäkausi 2023-2029'!$G29&lt;E$40,-'Siirtymäkausi 2023-2029'!$G29+E$40,IF('Siirtymäkausi 2023-2029'!$G29&gt;E$39,E$39-'Siirtymäkausi 2023-2029'!$G29,0))</f>
        <v>48.537777320272617</v>
      </c>
      <c r="F58" s="103">
        <f>IF('Siirtymäkausi 2023-2029'!$G29&lt;F$40,-'Siirtymäkausi 2023-2029'!$G29+F$40,IF('Siirtymäkausi 2023-2029'!$G29&gt;F$39,F$39-'Siirtymäkausi 2023-2029'!$G29,0))</f>
        <v>28.537777320272617</v>
      </c>
      <c r="G58" s="103">
        <f>IF('Siirtymäkausi 2023-2029'!$J29&lt;G$40,-'Siirtymäkausi 2023-2029'!$J29+G$40,IF('Siirtymäkausi 2023-2029'!$J29&gt;G$39,G$39-'Siirtymäkausi 2023-2029'!$J29,0))</f>
        <v>0</v>
      </c>
      <c r="H58" s="104">
        <f>IF('Siirtymäkausi 2023-2029'!$J29&lt;H$40,-'Siirtymäkausi 2023-2029'!$J29+H$40,IF('Siirtymäkausi 2023-2029'!$J29&gt;H$39,H$39-'Siirtymäkausi 2023-2029'!$J29,0))</f>
        <v>0</v>
      </c>
      <c r="I58" s="48">
        <f>IF('Siirtymäkausi 2023-2029'!$J29&lt;I$40,-'Siirtymäkausi 2023-2029'!$J29+I$40,IF('Siirtymäkausi 2023-2029'!$J29&gt;I$39,I$39-'Siirtymäkausi 2023-2029'!$J29,0))</f>
        <v>0</v>
      </c>
      <c r="J58" s="48">
        <f>IF('Siirtymäkausi 2023-2029'!$J29&lt;J$40,-'Siirtymäkausi 2023-2029'!$J29+J$40,IF('Siirtymäkausi 2023-2029'!$J29&gt;J$39,J$39-'Siirtymäkausi 2023-2029'!$J29,0))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s="1" customFormat="1" x14ac:dyDescent="0.35">
      <c r="A59" s="105"/>
      <c r="B59" s="105" t="s">
        <v>5</v>
      </c>
      <c r="C59" s="102">
        <v>67988</v>
      </c>
      <c r="D59" s="103">
        <f t="shared" si="4"/>
        <v>-302.10225017755238</v>
      </c>
      <c r="E59" s="103">
        <f>IF('Siirtymäkausi 2023-2029'!$G30&lt;E$40,-'Siirtymäkausi 2023-2029'!$G30+E$40,IF('Siirtymäkausi 2023-2029'!$G30&gt;E$39,E$39-'Siirtymäkausi 2023-2029'!$G30,0))</f>
        <v>-292.10225017755238</v>
      </c>
      <c r="F59" s="103">
        <f>IF('Siirtymäkausi 2023-2029'!$G30&lt;F$40,-'Siirtymäkausi 2023-2029'!$G30+F$40,IF('Siirtymäkausi 2023-2029'!$G30&gt;F$39,F$39-'Siirtymäkausi 2023-2029'!$G30,0))</f>
        <v>-272.10225017755238</v>
      </c>
      <c r="G59" s="103">
        <f>IF('Siirtymäkausi 2023-2029'!$J30&lt;G$40,-'Siirtymäkausi 2023-2029'!$J30+G$40,IF('Siirtymäkausi 2023-2029'!$J30&gt;G$39,G$39-'Siirtymäkausi 2023-2029'!$J30,0))</f>
        <v>-230.56618760801899</v>
      </c>
      <c r="H59" s="104">
        <f>IF('Siirtymäkausi 2023-2029'!$J30&lt;H$40,-'Siirtymäkausi 2023-2029'!$J30+H$40,IF('Siirtymäkausi 2023-2029'!$J30&gt;H$39,H$39-'Siirtymäkausi 2023-2029'!$J30,0))</f>
        <v>-200.56618760801899</v>
      </c>
      <c r="I59" s="48">
        <f>IF('Siirtymäkausi 2023-2029'!$J30&lt;I$40,-'Siirtymäkausi 2023-2029'!$J30+I$40,IF('Siirtymäkausi 2023-2029'!$J30&gt;I$39,I$39-'Siirtymäkausi 2023-2029'!$J30,0))</f>
        <v>-140.56618760801899</v>
      </c>
      <c r="J59" s="48">
        <f>IF('Siirtymäkausi 2023-2029'!$J30&lt;J$40,-'Siirtymäkausi 2023-2029'!$J30+J$40,IF('Siirtymäkausi 2023-2029'!$J30&gt;J$39,J$39-'Siirtymäkausi 2023-2029'!$J30,0))</f>
        <v>-90.566187608018993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s="1" customFormat="1" x14ac:dyDescent="0.35">
      <c r="A60" s="105"/>
      <c r="B60" s="105" t="s">
        <v>31</v>
      </c>
      <c r="C60" s="102">
        <v>413830</v>
      </c>
      <c r="D60" s="103">
        <f t="shared" si="4"/>
        <v>-60.295252331547687</v>
      </c>
      <c r="E60" s="103">
        <f>IF('Siirtymäkausi 2023-2029'!$G31&lt;E$40,-'Siirtymäkausi 2023-2029'!$G31+E$40,IF('Siirtymäkausi 2023-2029'!$G31&gt;E$39,E$39-'Siirtymäkausi 2023-2029'!$G31,0))</f>
        <v>-50.295252331547687</v>
      </c>
      <c r="F60" s="103">
        <f>IF('Siirtymäkausi 2023-2029'!$G31&lt;F$40,-'Siirtymäkausi 2023-2029'!$G31+F$40,IF('Siirtymäkausi 2023-2029'!$G31&gt;F$39,F$39-'Siirtymäkausi 2023-2029'!$G31,0))</f>
        <v>-30.295252331547687</v>
      </c>
      <c r="G60" s="103">
        <f>IF('Siirtymäkausi 2023-2029'!$J31&lt;G$40,-'Siirtymäkausi 2023-2029'!$J31+G$40,IF('Siirtymäkausi 2023-2029'!$J31&gt;G$39,G$39-'Siirtymäkausi 2023-2029'!$J31,0))</f>
        <v>-2.7211366500883969</v>
      </c>
      <c r="H60" s="104">
        <f>IF('Siirtymäkausi 2023-2029'!$J31&lt;H$40,-'Siirtymäkausi 2023-2029'!$J31+H$40,IF('Siirtymäkausi 2023-2029'!$J31&gt;H$39,H$39-'Siirtymäkausi 2023-2029'!$J31,0))</f>
        <v>0</v>
      </c>
      <c r="I60" s="48">
        <f>IF('Siirtymäkausi 2023-2029'!$J31&lt;I$40,-'Siirtymäkausi 2023-2029'!$J31+I$40,IF('Siirtymäkausi 2023-2029'!$J31&gt;I$39,I$39-'Siirtymäkausi 2023-2029'!$J31,0))</f>
        <v>0</v>
      </c>
      <c r="J60" s="48">
        <f>IF('Siirtymäkausi 2023-2029'!$J31&lt;J$40,-'Siirtymäkausi 2023-2029'!$J31+J$40,IF('Siirtymäkausi 2023-2029'!$J31&gt;J$39,J$39-'Siirtymäkausi 2023-2029'!$J31,0))</f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s="1" customFormat="1" x14ac:dyDescent="0.35">
      <c r="A61" s="105"/>
      <c r="B61" s="105" t="s">
        <v>3</v>
      </c>
      <c r="C61" s="102">
        <v>71664</v>
      </c>
      <c r="D61" s="103">
        <f>G32*-1</f>
        <v>137.04163758339934</v>
      </c>
      <c r="E61" s="103">
        <f>IF('Siirtymäkausi 2023-2029'!$G32&lt;E$40,-'Siirtymäkausi 2023-2029'!$G32+E$40,IF('Siirtymäkausi 2023-2029'!$G32&gt;E$39,E$39-'Siirtymäkausi 2023-2029'!$G32,0))</f>
        <v>127.04163758339934</v>
      </c>
      <c r="F61" s="103">
        <f>IF('Siirtymäkausi 2023-2029'!$G32&lt;F$40,-'Siirtymäkausi 2023-2029'!$G32+F$40,IF('Siirtymäkausi 2023-2029'!$G32&gt;F$39,F$39-'Siirtymäkausi 2023-2029'!$G32,0))</f>
        <v>107.04163758339934</v>
      </c>
      <c r="G61" s="103">
        <f>IF('Siirtymäkausi 2023-2029'!$J32&lt;G$40,-'Siirtymäkausi 2023-2029'!$J32+G$40,IF('Siirtymäkausi 2023-2029'!$J32&gt;G$39,G$39-'Siirtymäkausi 2023-2029'!$J32,0))</f>
        <v>48.492881844135027</v>
      </c>
      <c r="H61" s="104">
        <f>IF('Siirtymäkausi 2023-2029'!$J32&lt;H$40,-'Siirtymäkausi 2023-2029'!$J32+H$40,IF('Siirtymäkausi 2023-2029'!$J32&gt;H$39,H$39-'Siirtymäkausi 2023-2029'!$J32,0))</f>
        <v>33.492881844135027</v>
      </c>
      <c r="I61" s="48">
        <f>IF('Siirtymäkausi 2023-2029'!$J32&lt;I$40,-'Siirtymäkausi 2023-2029'!$J32+I$40,IF('Siirtymäkausi 2023-2029'!$J32&gt;I$39,I$39-'Siirtymäkausi 2023-2029'!$J32,0))</f>
        <v>18.492881844135027</v>
      </c>
      <c r="J61" s="48">
        <f>IF('Siirtymäkausi 2023-2029'!$J32&lt;J$40,-'Siirtymäkausi 2023-2029'!$J32+J$40,IF('Siirtymäkausi 2023-2029'!$J32&gt;J$39,J$39-'Siirtymäkausi 2023-2029'!$J32,0))</f>
        <v>8.4928818441350273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s="1" customFormat="1" x14ac:dyDescent="0.35">
      <c r="A62" s="105"/>
      <c r="B62" s="105" t="s">
        <v>2</v>
      </c>
      <c r="C62" s="102">
        <v>176665</v>
      </c>
      <c r="D62" s="103">
        <f t="shared" si="4"/>
        <v>-281.30955084117051</v>
      </c>
      <c r="E62" s="103">
        <f>IF('Siirtymäkausi 2023-2029'!$G33&lt;E$40,-'Siirtymäkausi 2023-2029'!$G33+E$40,IF('Siirtymäkausi 2023-2029'!$G33&gt;E$39,E$39-'Siirtymäkausi 2023-2029'!$G33,0))</f>
        <v>-271.30955084117051</v>
      </c>
      <c r="F62" s="103">
        <f>IF('Siirtymäkausi 2023-2029'!$G33&lt;F$40,-'Siirtymäkausi 2023-2029'!$G33+F$40,IF('Siirtymäkausi 2023-2029'!$G33&gt;F$39,F$39-'Siirtymäkausi 2023-2029'!$G33,0))</f>
        <v>-251.30955084117051</v>
      </c>
      <c r="G62" s="103">
        <f>IF('Siirtymäkausi 2023-2029'!$J33&lt;G$40,-'Siirtymäkausi 2023-2029'!$J33+G$40,IF('Siirtymäkausi 2023-2029'!$J33&gt;G$39,G$39-'Siirtymäkausi 2023-2029'!$J33,0))</f>
        <v>-228.98131903267478</v>
      </c>
      <c r="H62" s="104">
        <f>IF('Siirtymäkausi 2023-2029'!$J33&lt;H$40,-'Siirtymäkausi 2023-2029'!$J33+H$40,IF('Siirtymäkausi 2023-2029'!$J33&gt;H$39,H$39-'Siirtymäkausi 2023-2029'!$J33,0))</f>
        <v>-198.98131903267478</v>
      </c>
      <c r="I62" s="48">
        <f>IF('Siirtymäkausi 2023-2029'!$J33&lt;I$40,-'Siirtymäkausi 2023-2029'!$J33+I$40,IF('Siirtymäkausi 2023-2029'!$J33&gt;I$39,I$39-'Siirtymäkausi 2023-2029'!$J33,0))</f>
        <v>-138.98131903267478</v>
      </c>
      <c r="J62" s="48">
        <f>IF('Siirtymäkausi 2023-2029'!$J33&lt;J$40,-'Siirtymäkausi 2023-2029'!$J33+J$40,IF('Siirtymäkausi 2023-2029'!$J33&gt;J$39,J$39-'Siirtymäkausi 2023-2029'!$J33,0))</f>
        <v>-88.981319032674776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s="1" customFormat="1" x14ac:dyDescent="0.35">
      <c r="A63" s="112"/>
      <c r="B63" s="106" t="s">
        <v>1</v>
      </c>
      <c r="C63" s="107">
        <v>5503664</v>
      </c>
      <c r="D63" s="108">
        <f>D90/$C$90</f>
        <v>-2.6262733985999555E-13</v>
      </c>
      <c r="E63" s="108">
        <f>E90/$C$90</f>
        <v>-0.85290090383450834</v>
      </c>
      <c r="F63" s="108">
        <f>F90/$C$90</f>
        <v>-2.1348825209715137</v>
      </c>
      <c r="G63" s="108">
        <f>G90/$C$90</f>
        <v>-2.0505960312925082</v>
      </c>
      <c r="H63" s="109">
        <f>H90/$C$90</f>
        <v>1.3425872299755237</v>
      </c>
      <c r="I63" s="48">
        <f t="shared" ref="I63:J63" si="5">I90/$C$90</f>
        <v>10.802792931196807</v>
      </c>
      <c r="J63" s="48">
        <f t="shared" si="5"/>
        <v>17.225458110553298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s="1" customFormat="1" x14ac:dyDescent="0.35">
      <c r="B64" s="5"/>
      <c r="C64" s="5"/>
      <c r="H64" s="3"/>
      <c r="I64" s="1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s="1" customFormat="1" x14ac:dyDescent="0.35">
      <c r="A65" s="6" t="s">
        <v>83</v>
      </c>
      <c r="B65" s="7"/>
      <c r="C65" s="7"/>
      <c r="D65" s="7"/>
      <c r="E65" s="7"/>
      <c r="F65" s="7"/>
      <c r="G65" s="7"/>
      <c r="H65" s="7"/>
      <c r="I65" s="7"/>
      <c r="J65" s="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s="1" customFormat="1" x14ac:dyDescent="0.35">
      <c r="B66" s="5"/>
      <c r="C66" s="5"/>
      <c r="D66" s="49">
        <v>2023</v>
      </c>
      <c r="E66" s="49">
        <v>2024</v>
      </c>
      <c r="F66" s="49">
        <v>2025</v>
      </c>
      <c r="G66" s="49">
        <v>2026</v>
      </c>
      <c r="H66" s="49">
        <v>2027</v>
      </c>
      <c r="I66" s="49">
        <v>2028</v>
      </c>
      <c r="J66" s="49">
        <v>2029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s="1" customFormat="1" x14ac:dyDescent="0.35">
      <c r="A67" s="87" t="s">
        <v>51</v>
      </c>
      <c r="B67" s="16" t="s">
        <v>24</v>
      </c>
      <c r="C67" s="17" t="s">
        <v>84</v>
      </c>
      <c r="D67" s="89" t="s">
        <v>64</v>
      </c>
      <c r="E67" s="90" t="s">
        <v>34</v>
      </c>
      <c r="F67" s="91" t="s">
        <v>33</v>
      </c>
      <c r="G67" s="90" t="s">
        <v>61</v>
      </c>
      <c r="H67" s="90" t="s">
        <v>60</v>
      </c>
      <c r="I67" s="90" t="s">
        <v>62</v>
      </c>
      <c r="J67" s="90" t="s">
        <v>63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35">
      <c r="A68" s="41"/>
      <c r="B68" s="21" t="s">
        <v>22</v>
      </c>
      <c r="C68" s="26">
        <v>656920</v>
      </c>
      <c r="D68" s="30">
        <f t="shared" ref="D68:H77" si="6">D41*$C68</f>
        <v>225451650.12471056</v>
      </c>
      <c r="E68" s="30">
        <f t="shared" si="6"/>
        <v>218882450.12471056</v>
      </c>
      <c r="F68" s="30">
        <f t="shared" si="6"/>
        <v>205744050.12471056</v>
      </c>
      <c r="G68" s="30">
        <f t="shared" si="6"/>
        <v>191811778.74914265</v>
      </c>
      <c r="H68" s="30">
        <f t="shared" si="6"/>
        <v>181957978.74914265</v>
      </c>
      <c r="I68" s="30">
        <f t="shared" ref="I68:J68" si="7">I41*$C68</f>
        <v>172104178.74914265</v>
      </c>
      <c r="J68" s="30">
        <f t="shared" si="7"/>
        <v>165534978.74914265</v>
      </c>
    </row>
    <row r="69" spans="1:25" x14ac:dyDescent="0.35">
      <c r="A69" s="41"/>
      <c r="B69" s="21" t="s">
        <v>30</v>
      </c>
      <c r="C69" s="26">
        <v>274336</v>
      </c>
      <c r="D69" s="30">
        <f t="shared" si="6"/>
        <v>-5927238.1131483316</v>
      </c>
      <c r="E69" s="30">
        <f t="shared" si="6"/>
        <v>-3183878.1131483312</v>
      </c>
      <c r="F69" s="30">
        <f t="shared" si="6"/>
        <v>0</v>
      </c>
      <c r="G69" s="30">
        <f t="shared" si="6"/>
        <v>0</v>
      </c>
      <c r="H69" s="30">
        <f t="shared" si="6"/>
        <v>0</v>
      </c>
      <c r="I69" s="30">
        <f t="shared" ref="I69:J89" si="8">I42*$C69</f>
        <v>0</v>
      </c>
      <c r="J69" s="30">
        <f t="shared" si="8"/>
        <v>0</v>
      </c>
    </row>
    <row r="70" spans="1:25" x14ac:dyDescent="0.35">
      <c r="A70" s="41"/>
      <c r="B70" s="21" t="s">
        <v>20</v>
      </c>
      <c r="C70" s="26">
        <v>473838</v>
      </c>
      <c r="D70" s="30">
        <f t="shared" si="6"/>
        <v>5009667.1140441895</v>
      </c>
      <c r="E70" s="30">
        <f t="shared" si="6"/>
        <v>271287.1140441898</v>
      </c>
      <c r="F70" s="30">
        <f t="shared" si="6"/>
        <v>0</v>
      </c>
      <c r="G70" s="30">
        <f t="shared" si="6"/>
        <v>0</v>
      </c>
      <c r="H70" s="30">
        <f t="shared" si="6"/>
        <v>0</v>
      </c>
      <c r="I70" s="30">
        <f t="shared" si="8"/>
        <v>0</v>
      </c>
      <c r="J70" s="30">
        <f t="shared" si="8"/>
        <v>0</v>
      </c>
    </row>
    <row r="71" spans="1:25" x14ac:dyDescent="0.35">
      <c r="A71" s="41"/>
      <c r="B71" s="21" t="s">
        <v>19</v>
      </c>
      <c r="C71" s="26">
        <v>98254</v>
      </c>
      <c r="D71" s="30">
        <f t="shared" si="6"/>
        <v>-24871860.301026106</v>
      </c>
      <c r="E71" s="30">
        <f t="shared" si="6"/>
        <v>-23889320.301026106</v>
      </c>
      <c r="F71" s="30">
        <f t="shared" si="6"/>
        <v>-21924240.301026106</v>
      </c>
      <c r="G71" s="30">
        <f t="shared" si="6"/>
        <v>-18523903.285886943</v>
      </c>
      <c r="H71" s="30">
        <f t="shared" si="6"/>
        <v>-15576283.285886943</v>
      </c>
      <c r="I71" s="30">
        <f t="shared" si="8"/>
        <v>-9681043.2858869433</v>
      </c>
      <c r="J71" s="30">
        <f t="shared" si="8"/>
        <v>-4768343.2858869443</v>
      </c>
    </row>
    <row r="72" spans="1:25" x14ac:dyDescent="0.35">
      <c r="A72" s="43"/>
      <c r="B72" s="22" t="s">
        <v>18</v>
      </c>
      <c r="C72" s="26">
        <v>199330</v>
      </c>
      <c r="D72" s="30">
        <f t="shared" si="6"/>
        <v>16737148.469269278</v>
      </c>
      <c r="E72" s="30">
        <f t="shared" si="6"/>
        <v>14743848.469269278</v>
      </c>
      <c r="F72" s="30">
        <f t="shared" si="6"/>
        <v>10757248.469269278</v>
      </c>
      <c r="G72" s="30">
        <f t="shared" si="6"/>
        <v>7415301.4199750423</v>
      </c>
      <c r="H72" s="30">
        <f t="shared" si="6"/>
        <v>4425351.4199750423</v>
      </c>
      <c r="I72" s="30">
        <f t="shared" si="8"/>
        <v>1435401.4199750421</v>
      </c>
      <c r="J72" s="30">
        <f t="shared" si="8"/>
        <v>0</v>
      </c>
    </row>
    <row r="73" spans="1:25" x14ac:dyDescent="0.35">
      <c r="A73" s="24"/>
      <c r="B73" s="24" t="s">
        <v>17</v>
      </c>
      <c r="C73" s="26">
        <v>481403</v>
      </c>
      <c r="D73" s="30">
        <f t="shared" si="6"/>
        <v>-83630285.765603304</v>
      </c>
      <c r="E73" s="30">
        <f t="shared" si="6"/>
        <v>-78816255.765603304</v>
      </c>
      <c r="F73" s="30">
        <f t="shared" si="6"/>
        <v>-69188195.765603304</v>
      </c>
      <c r="G73" s="30">
        <f t="shared" si="6"/>
        <v>-54740092.551652908</v>
      </c>
      <c r="H73" s="30">
        <f t="shared" si="6"/>
        <v>-40298002.551652908</v>
      </c>
      <c r="I73" s="30">
        <f t="shared" si="8"/>
        <v>-11413822.551652908</v>
      </c>
      <c r="J73" s="30">
        <f t="shared" si="8"/>
        <v>0</v>
      </c>
    </row>
    <row r="74" spans="1:25" x14ac:dyDescent="0.35">
      <c r="A74" s="24"/>
      <c r="B74" s="24" t="s">
        <v>16</v>
      </c>
      <c r="C74" s="26">
        <v>215416</v>
      </c>
      <c r="D74" s="30">
        <f t="shared" si="6"/>
        <v>20802590.593874097</v>
      </c>
      <c r="E74" s="30">
        <f t="shared" si="6"/>
        <v>18648430.593874097</v>
      </c>
      <c r="F74" s="30">
        <f t="shared" si="6"/>
        <v>14340110.593874099</v>
      </c>
      <c r="G74" s="30">
        <f t="shared" si="6"/>
        <v>4431106.4495936641</v>
      </c>
      <c r="H74" s="30">
        <f t="shared" si="6"/>
        <v>1199866.4495936641</v>
      </c>
      <c r="I74" s="30">
        <f t="shared" si="8"/>
        <v>0</v>
      </c>
      <c r="J74" s="30">
        <f t="shared" si="8"/>
        <v>0</v>
      </c>
      <c r="K74" s="2"/>
    </row>
    <row r="75" spans="1:25" x14ac:dyDescent="0.35">
      <c r="A75" s="24"/>
      <c r="B75" s="24" t="s">
        <v>15</v>
      </c>
      <c r="C75" s="26">
        <v>170577</v>
      </c>
      <c r="D75" s="30">
        <f t="shared" si="6"/>
        <v>-14284441.279101014</v>
      </c>
      <c r="E75" s="30">
        <f t="shared" si="6"/>
        <v>-12578671.279101014</v>
      </c>
      <c r="F75" s="30">
        <f t="shared" si="6"/>
        <v>-9167131.2791010141</v>
      </c>
      <c r="G75" s="30">
        <f t="shared" si="6"/>
        <v>-3639726.7266368857</v>
      </c>
      <c r="H75" s="30">
        <f t="shared" si="6"/>
        <v>0</v>
      </c>
      <c r="I75" s="30">
        <f t="shared" si="8"/>
        <v>0</v>
      </c>
      <c r="J75" s="30">
        <f t="shared" si="8"/>
        <v>0</v>
      </c>
      <c r="K75" s="23"/>
      <c r="L75" s="2"/>
    </row>
    <row r="76" spans="1:25" x14ac:dyDescent="0.35">
      <c r="A76" s="24"/>
      <c r="B76" s="24" t="s">
        <v>14</v>
      </c>
      <c r="C76" s="26">
        <v>522852</v>
      </c>
      <c r="D76" s="30">
        <f t="shared" si="6"/>
        <v>15412546.317225695</v>
      </c>
      <c r="E76" s="30">
        <f t="shared" si="6"/>
        <v>10184026.317225695</v>
      </c>
      <c r="F76" s="30">
        <f t="shared" si="6"/>
        <v>0</v>
      </c>
      <c r="G76" s="30">
        <f t="shared" si="6"/>
        <v>0</v>
      </c>
      <c r="H76" s="30">
        <f t="shared" si="6"/>
        <v>0</v>
      </c>
      <c r="I76" s="30">
        <f t="shared" si="8"/>
        <v>0</v>
      </c>
      <c r="J76" s="30">
        <f t="shared" si="8"/>
        <v>0</v>
      </c>
      <c r="K76" s="23"/>
      <c r="L76" s="2"/>
    </row>
    <row r="77" spans="1:25" x14ac:dyDescent="0.35">
      <c r="A77" s="24"/>
      <c r="B77" s="24" t="s">
        <v>13</v>
      </c>
      <c r="C77" s="26">
        <v>205771</v>
      </c>
      <c r="D77" s="30">
        <f t="shared" si="6"/>
        <v>-52921045.299309969</v>
      </c>
      <c r="E77" s="30">
        <f t="shared" si="6"/>
        <v>-50863335.299309969</v>
      </c>
      <c r="F77" s="30">
        <f t="shared" si="6"/>
        <v>-46747915.299309969</v>
      </c>
      <c r="G77" s="30">
        <f t="shared" si="6"/>
        <v>-40750093.86154151</v>
      </c>
      <c r="H77" s="30">
        <f t="shared" si="6"/>
        <v>-34576963.86154151</v>
      </c>
      <c r="I77" s="30">
        <f t="shared" si="8"/>
        <v>-22230703.86154151</v>
      </c>
      <c r="J77" s="30">
        <f t="shared" si="8"/>
        <v>-11942153.86154151</v>
      </c>
      <c r="K77" s="23"/>
      <c r="L77" s="39"/>
    </row>
    <row r="78" spans="1:25" x14ac:dyDescent="0.35">
      <c r="A78" s="24"/>
      <c r="B78" s="24" t="s">
        <v>12</v>
      </c>
      <c r="C78" s="26">
        <v>162812</v>
      </c>
      <c r="D78" s="30">
        <f t="shared" ref="D78:H87" si="9">D51*$C78</f>
        <v>21744749.611898303</v>
      </c>
      <c r="E78" s="30">
        <f t="shared" si="9"/>
        <v>20116629.611898303</v>
      </c>
      <c r="F78" s="30">
        <f t="shared" si="9"/>
        <v>16860389.611898303</v>
      </c>
      <c r="G78" s="30">
        <f t="shared" si="9"/>
        <v>10953224.534994841</v>
      </c>
      <c r="H78" s="30">
        <f t="shared" si="9"/>
        <v>8511044.5349948406</v>
      </c>
      <c r="I78" s="30">
        <f t="shared" si="8"/>
        <v>6068864.5349948416</v>
      </c>
      <c r="J78" s="30">
        <f t="shared" si="8"/>
        <v>4440744.5349948416</v>
      </c>
      <c r="K78" s="34"/>
      <c r="L78" s="39"/>
    </row>
    <row r="79" spans="1:25" x14ac:dyDescent="0.35">
      <c r="A79" s="24"/>
      <c r="B79" s="24" t="s">
        <v>11</v>
      </c>
      <c r="C79" s="26">
        <v>126921</v>
      </c>
      <c r="D79" s="30">
        <f t="shared" si="9"/>
        <v>7284376.3441434503</v>
      </c>
      <c r="E79" s="30">
        <f t="shared" si="9"/>
        <v>6015166.3441434503</v>
      </c>
      <c r="F79" s="30">
        <f t="shared" si="9"/>
        <v>3476746.3441434503</v>
      </c>
      <c r="G79" s="30">
        <f t="shared" si="9"/>
        <v>316754.1460995081</v>
      </c>
      <c r="H79" s="30">
        <f t="shared" si="9"/>
        <v>0</v>
      </c>
      <c r="I79" s="30">
        <f t="shared" si="8"/>
        <v>0</v>
      </c>
      <c r="J79" s="30">
        <f t="shared" si="8"/>
        <v>0</v>
      </c>
      <c r="K79" s="4"/>
      <c r="L79" s="4"/>
    </row>
    <row r="80" spans="1:25" x14ac:dyDescent="0.35">
      <c r="A80" s="24"/>
      <c r="B80" s="24" t="s">
        <v>10</v>
      </c>
      <c r="C80" s="26">
        <v>132702</v>
      </c>
      <c r="D80" s="30">
        <f t="shared" si="9"/>
        <v>31748394.131812572</v>
      </c>
      <c r="E80" s="30">
        <f t="shared" si="9"/>
        <v>30421374.131812572</v>
      </c>
      <c r="F80" s="30">
        <f t="shared" si="9"/>
        <v>27767334.131812572</v>
      </c>
      <c r="G80" s="30">
        <f t="shared" si="9"/>
        <v>23245919.017601728</v>
      </c>
      <c r="H80" s="30">
        <f t="shared" si="9"/>
        <v>21255389.017601728</v>
      </c>
      <c r="I80" s="30">
        <f t="shared" si="8"/>
        <v>19264859.017601728</v>
      </c>
      <c r="J80" s="30">
        <f t="shared" si="8"/>
        <v>17937839.017601728</v>
      </c>
      <c r="K80" s="29"/>
      <c r="L80" s="29"/>
    </row>
    <row r="81" spans="1:12" x14ac:dyDescent="0.35">
      <c r="A81" s="24"/>
      <c r="B81" s="24" t="s">
        <v>9</v>
      </c>
      <c r="C81" s="26">
        <v>248265</v>
      </c>
      <c r="D81" s="30">
        <f t="shared" si="9"/>
        <v>6729641.0787594318</v>
      </c>
      <c r="E81" s="30">
        <f t="shared" si="9"/>
        <v>4246991.0787594318</v>
      </c>
      <c r="F81" s="30">
        <f t="shared" si="9"/>
        <v>0</v>
      </c>
      <c r="G81" s="30">
        <f t="shared" si="9"/>
        <v>0</v>
      </c>
      <c r="H81" s="30">
        <f t="shared" si="9"/>
        <v>0</v>
      </c>
      <c r="I81" s="30">
        <f t="shared" si="8"/>
        <v>0</v>
      </c>
      <c r="J81" s="30">
        <f t="shared" si="8"/>
        <v>0</v>
      </c>
      <c r="K81" s="29"/>
      <c r="L81" s="29"/>
    </row>
    <row r="82" spans="1:12" x14ac:dyDescent="0.35">
      <c r="A82" s="8"/>
      <c r="B82" s="8" t="s">
        <v>8</v>
      </c>
      <c r="C82" s="26">
        <v>163537</v>
      </c>
      <c r="D82" s="30">
        <f t="shared" si="9"/>
        <v>-85828238.621894613</v>
      </c>
      <c r="E82" s="30">
        <f t="shared" si="9"/>
        <v>-84192868.621894613</v>
      </c>
      <c r="F82" s="30">
        <f t="shared" si="9"/>
        <v>-80922128.621894613</v>
      </c>
      <c r="G82" s="30">
        <f t="shared" si="9"/>
        <v>-78026446.662227154</v>
      </c>
      <c r="H82" s="30">
        <f t="shared" si="9"/>
        <v>-73120336.662227154</v>
      </c>
      <c r="I82" s="30">
        <f t="shared" si="8"/>
        <v>-63308116.662227161</v>
      </c>
      <c r="J82" s="30">
        <f t="shared" si="8"/>
        <v>-55131266.662227161</v>
      </c>
      <c r="K82" s="29"/>
      <c r="L82" s="29"/>
    </row>
    <row r="83" spans="1:12" x14ac:dyDescent="0.35">
      <c r="A83" s="24"/>
      <c r="B83" s="24" t="s">
        <v>7</v>
      </c>
      <c r="C83" s="26">
        <v>272617</v>
      </c>
      <c r="D83" s="30">
        <f t="shared" si="9"/>
        <v>-5351920.4959919453</v>
      </c>
      <c r="E83" s="30">
        <f t="shared" si="9"/>
        <v>-2625750.4959919457</v>
      </c>
      <c r="F83" s="30">
        <f t="shared" si="9"/>
        <v>0</v>
      </c>
      <c r="G83" s="30">
        <f t="shared" si="9"/>
        <v>0</v>
      </c>
      <c r="H83" s="30">
        <f t="shared" si="9"/>
        <v>0</v>
      </c>
      <c r="I83" s="30">
        <f t="shared" si="8"/>
        <v>0</v>
      </c>
      <c r="J83" s="30">
        <f t="shared" si="8"/>
        <v>0</v>
      </c>
      <c r="K83" s="29"/>
      <c r="L83" s="29"/>
    </row>
    <row r="84" spans="1:12" x14ac:dyDescent="0.35">
      <c r="A84" s="24"/>
      <c r="B84" s="24" t="s">
        <v>32</v>
      </c>
      <c r="C84" s="26">
        <v>192150</v>
      </c>
      <c r="D84" s="30">
        <f t="shared" si="9"/>
        <v>-3029699.8259903193</v>
      </c>
      <c r="E84" s="30">
        <f t="shared" si="9"/>
        <v>-1108199.8259903193</v>
      </c>
      <c r="F84" s="30">
        <f t="shared" si="9"/>
        <v>0</v>
      </c>
      <c r="G84" s="30">
        <f t="shared" si="9"/>
        <v>0</v>
      </c>
      <c r="H84" s="30">
        <f t="shared" si="9"/>
        <v>0</v>
      </c>
      <c r="I84" s="30">
        <f t="shared" si="8"/>
        <v>0</v>
      </c>
      <c r="J84" s="30">
        <f t="shared" si="8"/>
        <v>0</v>
      </c>
      <c r="K84" s="29"/>
      <c r="L84" s="29"/>
    </row>
    <row r="85" spans="1:12" x14ac:dyDescent="0.35">
      <c r="A85" s="24"/>
      <c r="B85" s="24" t="s">
        <v>6</v>
      </c>
      <c r="C85" s="26">
        <v>175816</v>
      </c>
      <c r="D85" s="30">
        <f t="shared" si="9"/>
        <v>10291877.857341051</v>
      </c>
      <c r="E85" s="30">
        <f t="shared" si="9"/>
        <v>8533717.8573410511</v>
      </c>
      <c r="F85" s="30">
        <f t="shared" si="9"/>
        <v>5017397.8573410502</v>
      </c>
      <c r="G85" s="30">
        <f t="shared" si="9"/>
        <v>0</v>
      </c>
      <c r="H85" s="30">
        <f t="shared" si="9"/>
        <v>0</v>
      </c>
      <c r="I85" s="30">
        <f t="shared" si="8"/>
        <v>0</v>
      </c>
      <c r="J85" s="30">
        <f t="shared" si="8"/>
        <v>0</v>
      </c>
      <c r="K85" s="31"/>
      <c r="L85" s="31"/>
    </row>
    <row r="86" spans="1:12" x14ac:dyDescent="0.35">
      <c r="A86" s="24"/>
      <c r="B86" s="24" t="s">
        <v>5</v>
      </c>
      <c r="C86" s="26">
        <v>67988</v>
      </c>
      <c r="D86" s="30">
        <f t="shared" si="9"/>
        <v>-20539327.785071433</v>
      </c>
      <c r="E86" s="30">
        <f t="shared" si="9"/>
        <v>-19859447.785071433</v>
      </c>
      <c r="F86" s="30">
        <f t="shared" si="9"/>
        <v>-18499687.785071433</v>
      </c>
      <c r="G86" s="30">
        <f t="shared" si="9"/>
        <v>-15675733.963093996</v>
      </c>
      <c r="H86" s="30">
        <f t="shared" si="9"/>
        <v>-13636093.963093996</v>
      </c>
      <c r="I86" s="30">
        <f t="shared" si="8"/>
        <v>-9556813.963093996</v>
      </c>
      <c r="J86" s="30">
        <f t="shared" si="8"/>
        <v>-6157413.9630939951</v>
      </c>
      <c r="K86" s="31"/>
      <c r="L86" s="31"/>
    </row>
    <row r="87" spans="1:12" x14ac:dyDescent="0.35">
      <c r="A87" s="24"/>
      <c r="B87" s="24" t="s">
        <v>31</v>
      </c>
      <c r="C87" s="26">
        <v>413830</v>
      </c>
      <c r="D87" s="30">
        <f t="shared" si="9"/>
        <v>-24951984.272364378</v>
      </c>
      <c r="E87" s="30">
        <f t="shared" si="9"/>
        <v>-20813684.272364378</v>
      </c>
      <c r="F87" s="30">
        <f t="shared" si="9"/>
        <v>-12537084.27236438</v>
      </c>
      <c r="G87" s="30">
        <f t="shared" si="9"/>
        <v>-1126087.9799060812</v>
      </c>
      <c r="H87" s="30">
        <f t="shared" si="9"/>
        <v>0</v>
      </c>
      <c r="I87" s="30">
        <f t="shared" si="8"/>
        <v>0</v>
      </c>
      <c r="J87" s="30">
        <f t="shared" si="8"/>
        <v>0</v>
      </c>
      <c r="K87" s="31"/>
      <c r="L87" s="31"/>
    </row>
    <row r="88" spans="1:12" x14ac:dyDescent="0.35">
      <c r="A88" s="24"/>
      <c r="B88" s="24" t="s">
        <v>3</v>
      </c>
      <c r="C88" s="26">
        <v>71664</v>
      </c>
      <c r="D88" s="30">
        <f t="shared" ref="D88:H89" si="10">D61*$C88</f>
        <v>9820951.9157767296</v>
      </c>
      <c r="E88" s="30">
        <f t="shared" si="10"/>
        <v>9104311.9157767296</v>
      </c>
      <c r="F88" s="30">
        <f t="shared" si="10"/>
        <v>7671031.9157767296</v>
      </c>
      <c r="G88" s="30">
        <f t="shared" si="10"/>
        <v>3475193.8844780927</v>
      </c>
      <c r="H88" s="30">
        <f t="shared" si="10"/>
        <v>2400233.8844780927</v>
      </c>
      <c r="I88" s="30">
        <f t="shared" si="8"/>
        <v>1325273.8844780927</v>
      </c>
      <c r="J88" s="30">
        <f t="shared" si="8"/>
        <v>608633.88447809254</v>
      </c>
      <c r="K88" s="31"/>
      <c r="L88" s="31"/>
    </row>
    <row r="89" spans="1:12" x14ac:dyDescent="0.35">
      <c r="A89" s="24"/>
      <c r="B89" s="24" t="s">
        <v>2</v>
      </c>
      <c r="C89" s="26">
        <v>176665</v>
      </c>
      <c r="D89" s="30">
        <f t="shared" si="10"/>
        <v>-49697551.799355388</v>
      </c>
      <c r="E89" s="30">
        <f t="shared" si="10"/>
        <v>-47930901.799355388</v>
      </c>
      <c r="F89" s="30">
        <f t="shared" si="10"/>
        <v>-44397601.799355388</v>
      </c>
      <c r="G89" s="30">
        <f t="shared" si="10"/>
        <v>-40452984.726907492</v>
      </c>
      <c r="H89" s="30">
        <f t="shared" si="10"/>
        <v>-35153034.726907492</v>
      </c>
      <c r="I89" s="30">
        <f t="shared" si="8"/>
        <v>-24553134.726907488</v>
      </c>
      <c r="J89" s="30">
        <f t="shared" si="8"/>
        <v>-15719884.72690749</v>
      </c>
      <c r="K89" s="31"/>
      <c r="L89" s="31"/>
    </row>
    <row r="90" spans="1:12" x14ac:dyDescent="0.35">
      <c r="B90" s="5" t="s">
        <v>1</v>
      </c>
      <c r="C90" s="27">
        <f>SUM(C68:C89)</f>
        <v>5503664</v>
      </c>
      <c r="D90" s="27">
        <f t="shared" ref="D90:J90" si="11">SUM(D68:D89)</f>
        <v>-1.4454126358032227E-6</v>
      </c>
      <c r="E90" s="27">
        <f t="shared" si="11"/>
        <v>-4694080.0000014454</v>
      </c>
      <c r="F90" s="27">
        <f t="shared" si="11"/>
        <v>-11749676.074900165</v>
      </c>
      <c r="G90" s="27">
        <f t="shared" si="11"/>
        <v>-11285791.55596745</v>
      </c>
      <c r="H90" s="27">
        <f t="shared" si="11"/>
        <v>7389149.0044760108</v>
      </c>
      <c r="I90" s="27">
        <f t="shared" si="11"/>
        <v>59454942.554882348</v>
      </c>
      <c r="J90" s="27">
        <f t="shared" si="11"/>
        <v>94803133.686560214</v>
      </c>
      <c r="K90" s="31"/>
      <c r="L90" s="31"/>
    </row>
    <row r="91" spans="1:12" x14ac:dyDescent="0.35">
      <c r="B91" s="25"/>
      <c r="C91" s="10"/>
      <c r="D91" s="30"/>
      <c r="E91" s="30"/>
      <c r="F91" s="30"/>
      <c r="G91" s="30"/>
      <c r="H91" s="30"/>
      <c r="I91" s="30"/>
      <c r="J91" s="31"/>
      <c r="K91" s="31"/>
      <c r="L91" s="31"/>
    </row>
    <row r="92" spans="1:12" x14ac:dyDescent="0.35">
      <c r="A92" s="50"/>
      <c r="B92" s="8"/>
      <c r="C92" s="8"/>
      <c r="D92" s="30"/>
      <c r="E92" s="30"/>
      <c r="F92" s="30"/>
      <c r="G92" s="30"/>
      <c r="H92" s="30"/>
      <c r="I92" s="31"/>
      <c r="J92" s="31"/>
      <c r="K92" s="31"/>
      <c r="L92" s="31"/>
    </row>
    <row r="93" spans="1:12" x14ac:dyDescent="0.35">
      <c r="A93" s="50"/>
      <c r="B93" s="8"/>
      <c r="C93" s="8"/>
      <c r="D93" s="30"/>
      <c r="E93" s="30"/>
      <c r="F93" s="30"/>
      <c r="G93" s="30"/>
      <c r="H93" s="30"/>
      <c r="I93" s="31"/>
      <c r="J93" s="31"/>
      <c r="K93" s="31"/>
      <c r="L93" s="31"/>
    </row>
    <row r="94" spans="1:12" x14ac:dyDescent="0.35">
      <c r="A94" s="50"/>
      <c r="B94" s="8"/>
      <c r="C94" s="8"/>
      <c r="D94" s="30"/>
      <c r="E94" s="30"/>
      <c r="F94" s="30"/>
      <c r="G94" s="30"/>
      <c r="H94" s="30"/>
      <c r="I94" s="31"/>
      <c r="J94" s="31"/>
      <c r="K94" s="31"/>
      <c r="L94" s="31"/>
    </row>
    <row r="95" spans="1:12" x14ac:dyDescent="0.35">
      <c r="A95" s="50"/>
      <c r="B95" s="8"/>
      <c r="C95" s="8"/>
      <c r="D95" s="30"/>
      <c r="E95" s="30"/>
      <c r="F95" s="30"/>
      <c r="G95" s="30"/>
      <c r="H95" s="30"/>
      <c r="I95" s="31"/>
      <c r="J95" s="31"/>
      <c r="K95" s="31"/>
      <c r="L95" s="31"/>
    </row>
    <row r="96" spans="1:12" x14ac:dyDescent="0.35">
      <c r="A96" s="50"/>
      <c r="B96" s="8"/>
      <c r="C96" s="8"/>
      <c r="D96" s="30"/>
      <c r="E96" s="30"/>
      <c r="F96" s="30"/>
      <c r="G96" s="30"/>
      <c r="H96" s="30"/>
      <c r="I96" s="31"/>
      <c r="J96" s="31"/>
      <c r="K96" s="31"/>
      <c r="L96" s="31"/>
    </row>
    <row r="97" spans="1:12" x14ac:dyDescent="0.35">
      <c r="A97" s="50"/>
      <c r="B97" s="8"/>
      <c r="C97" s="8"/>
      <c r="D97" s="30"/>
      <c r="E97" s="30"/>
      <c r="F97" s="30"/>
      <c r="G97" s="30"/>
      <c r="H97" s="30"/>
      <c r="I97" s="31"/>
      <c r="J97" s="31"/>
      <c r="K97" s="31"/>
      <c r="L97" s="31"/>
    </row>
    <row r="98" spans="1:12" x14ac:dyDescent="0.35">
      <c r="A98" s="50"/>
      <c r="B98" s="8"/>
      <c r="C98" s="8"/>
      <c r="D98" s="30"/>
      <c r="E98" s="30"/>
      <c r="F98" s="30"/>
      <c r="G98" s="30"/>
      <c r="H98" s="30"/>
      <c r="I98" s="31"/>
      <c r="J98" s="31"/>
      <c r="K98" s="31"/>
      <c r="L98" s="31"/>
    </row>
    <row r="99" spans="1:12" x14ac:dyDescent="0.35">
      <c r="A99" s="9"/>
      <c r="B99" s="8"/>
      <c r="C99" s="8"/>
      <c r="D99" s="30"/>
      <c r="E99" s="30"/>
      <c r="F99" s="30"/>
      <c r="G99" s="30"/>
      <c r="H99" s="30"/>
      <c r="I99" s="31"/>
      <c r="J99" s="31"/>
      <c r="K99" s="31"/>
      <c r="L99" s="31"/>
    </row>
    <row r="100" spans="1:12" x14ac:dyDescent="0.35">
      <c r="A100" s="9"/>
      <c r="B100" s="8"/>
      <c r="C100" s="8"/>
      <c r="D100" s="30"/>
      <c r="E100" s="30"/>
      <c r="F100" s="30"/>
      <c r="G100" s="30"/>
      <c r="H100" s="30"/>
      <c r="I100" s="31"/>
      <c r="J100" s="31"/>
      <c r="K100" s="31"/>
      <c r="L100" s="31"/>
    </row>
    <row r="101" spans="1:12" x14ac:dyDescent="0.35">
      <c r="A101" s="9"/>
      <c r="B101" s="8"/>
      <c r="C101" s="8"/>
      <c r="D101" s="30"/>
      <c r="E101" s="30"/>
      <c r="F101" s="30"/>
      <c r="G101" s="30"/>
      <c r="H101" s="30"/>
      <c r="I101" s="31"/>
      <c r="J101" s="31"/>
      <c r="K101" s="31"/>
      <c r="L101" s="31"/>
    </row>
    <row r="102" spans="1:12" x14ac:dyDescent="0.35">
      <c r="A102" s="9"/>
      <c r="B102" s="25"/>
      <c r="C102" s="25"/>
      <c r="D102" s="30"/>
      <c r="E102" s="30"/>
      <c r="F102" s="30"/>
      <c r="G102" s="30"/>
      <c r="H102" s="30"/>
      <c r="I102" s="31"/>
      <c r="J102" s="31"/>
      <c r="K102" s="31"/>
      <c r="L102" s="31"/>
    </row>
    <row r="103" spans="1:12" x14ac:dyDescent="0.35">
      <c r="B103" s="25"/>
      <c r="C103" s="25"/>
      <c r="D103" s="30"/>
      <c r="E103" s="30"/>
      <c r="F103" s="30"/>
      <c r="G103" s="30"/>
      <c r="H103" s="30"/>
      <c r="I103" s="31"/>
      <c r="J103" s="31"/>
      <c r="K103" s="31"/>
      <c r="L103" s="31"/>
    </row>
    <row r="112" spans="1:12" x14ac:dyDescent="0.35">
      <c r="E112" s="18"/>
      <c r="F112" s="18"/>
      <c r="G112" s="18"/>
      <c r="H112" s="18"/>
      <c r="I112" s="18"/>
      <c r="J112" s="18"/>
      <c r="K112" s="18"/>
      <c r="L112" s="18"/>
    </row>
    <row r="117" spans="4:10" x14ac:dyDescent="0.35">
      <c r="D117" s="30"/>
      <c r="E117" s="30"/>
      <c r="F117" s="30"/>
      <c r="G117" s="30"/>
      <c r="H117" s="30"/>
      <c r="I117" s="30"/>
      <c r="J117" s="30"/>
    </row>
    <row r="118" spans="4:10" x14ac:dyDescent="0.35">
      <c r="D118" s="30"/>
      <c r="E118" s="30"/>
      <c r="F118" s="30"/>
      <c r="G118" s="30"/>
      <c r="H118" s="30"/>
      <c r="I118" s="30"/>
      <c r="J118" s="30"/>
    </row>
    <row r="119" spans="4:10" x14ac:dyDescent="0.35">
      <c r="D119" s="30"/>
      <c r="E119" s="30"/>
      <c r="F119" s="30"/>
      <c r="G119" s="30"/>
      <c r="H119" s="30"/>
      <c r="I119" s="30"/>
      <c r="J119" s="30"/>
    </row>
    <row r="120" spans="4:10" x14ac:dyDescent="0.35">
      <c r="D120" s="30"/>
      <c r="E120" s="30"/>
      <c r="F120" s="30"/>
      <c r="G120" s="30"/>
      <c r="H120" s="30"/>
      <c r="I120" s="30"/>
      <c r="J120" s="30"/>
    </row>
    <row r="121" spans="4:10" x14ac:dyDescent="0.35">
      <c r="D121" s="30"/>
      <c r="E121" s="30"/>
      <c r="F121" s="30"/>
      <c r="G121" s="30"/>
      <c r="H121" s="30"/>
      <c r="I121" s="30"/>
      <c r="J121" s="30"/>
    </row>
    <row r="122" spans="4:10" x14ac:dyDescent="0.35">
      <c r="D122" s="30"/>
      <c r="E122" s="30"/>
      <c r="F122" s="30"/>
      <c r="G122" s="30"/>
      <c r="H122" s="30"/>
      <c r="I122" s="30"/>
      <c r="J122" s="30"/>
    </row>
    <row r="123" spans="4:10" x14ac:dyDescent="0.35">
      <c r="D123" s="30"/>
      <c r="E123" s="30"/>
      <c r="F123" s="30"/>
      <c r="G123" s="30"/>
      <c r="H123" s="30"/>
      <c r="I123" s="30"/>
      <c r="J123" s="30"/>
    </row>
    <row r="124" spans="4:10" x14ac:dyDescent="0.35">
      <c r="D124" s="30"/>
      <c r="E124" s="30"/>
      <c r="F124" s="30"/>
      <c r="G124" s="30"/>
      <c r="H124" s="30"/>
      <c r="I124" s="30"/>
      <c r="J124" s="30"/>
    </row>
    <row r="125" spans="4:10" x14ac:dyDescent="0.35">
      <c r="D125" s="30"/>
      <c r="E125" s="30"/>
      <c r="F125" s="30"/>
      <c r="G125" s="30"/>
      <c r="H125" s="30"/>
      <c r="I125" s="30"/>
      <c r="J125" s="30"/>
    </row>
    <row r="126" spans="4:10" x14ac:dyDescent="0.35">
      <c r="D126" s="30"/>
      <c r="E126" s="30"/>
      <c r="F126" s="30"/>
      <c r="G126" s="30"/>
      <c r="H126" s="30"/>
      <c r="I126" s="30"/>
      <c r="J126" s="30"/>
    </row>
    <row r="127" spans="4:10" x14ac:dyDescent="0.35">
      <c r="D127" s="30"/>
      <c r="E127" s="30"/>
      <c r="F127" s="30"/>
      <c r="G127" s="30"/>
      <c r="H127" s="30"/>
      <c r="I127" s="30"/>
      <c r="J127" s="30"/>
    </row>
    <row r="128" spans="4:10" x14ac:dyDescent="0.35">
      <c r="D128" s="30"/>
      <c r="E128" s="30"/>
      <c r="F128" s="30"/>
      <c r="G128" s="30"/>
      <c r="H128" s="30"/>
      <c r="I128" s="30"/>
      <c r="J128" s="30"/>
    </row>
    <row r="129" spans="4:10" x14ac:dyDescent="0.35">
      <c r="D129" s="30"/>
      <c r="E129" s="30"/>
      <c r="F129" s="30"/>
      <c r="G129" s="30"/>
      <c r="H129" s="30"/>
      <c r="I129" s="30"/>
      <c r="J129" s="30"/>
    </row>
    <row r="130" spans="4:10" x14ac:dyDescent="0.35">
      <c r="D130" s="30"/>
      <c r="E130" s="30"/>
      <c r="F130" s="30"/>
      <c r="G130" s="30"/>
      <c r="H130" s="30"/>
      <c r="I130" s="30"/>
      <c r="J130" s="30"/>
    </row>
    <row r="131" spans="4:10" x14ac:dyDescent="0.35">
      <c r="D131" s="30"/>
      <c r="E131" s="30"/>
      <c r="F131" s="30"/>
      <c r="G131" s="30"/>
      <c r="H131" s="30"/>
      <c r="I131" s="30"/>
      <c r="J131" s="30"/>
    </row>
    <row r="132" spans="4:10" x14ac:dyDescent="0.35">
      <c r="D132" s="30"/>
      <c r="E132" s="30"/>
      <c r="F132" s="30"/>
      <c r="G132" s="30"/>
      <c r="H132" s="30"/>
      <c r="I132" s="30"/>
      <c r="J132" s="30"/>
    </row>
    <row r="133" spans="4:10" x14ac:dyDescent="0.35">
      <c r="D133" s="30"/>
      <c r="E133" s="30"/>
      <c r="F133" s="30"/>
      <c r="G133" s="30"/>
      <c r="H133" s="30"/>
      <c r="I133" s="30"/>
      <c r="J133" s="30"/>
    </row>
    <row r="134" spans="4:10" x14ac:dyDescent="0.35">
      <c r="D134" s="30"/>
      <c r="E134" s="30"/>
      <c r="F134" s="30"/>
      <c r="G134" s="30"/>
      <c r="H134" s="30"/>
      <c r="I134" s="30"/>
      <c r="J134" s="30"/>
    </row>
    <row r="135" spans="4:10" x14ac:dyDescent="0.35">
      <c r="D135" s="30"/>
      <c r="E135" s="30"/>
      <c r="F135" s="30"/>
      <c r="G135" s="30"/>
      <c r="H135" s="30"/>
      <c r="I135" s="30"/>
      <c r="J135" s="30"/>
    </row>
    <row r="136" spans="4:10" x14ac:dyDescent="0.35">
      <c r="D136" s="30"/>
      <c r="E136" s="30"/>
      <c r="F136" s="30"/>
      <c r="G136" s="30"/>
      <c r="H136" s="30"/>
      <c r="I136" s="30"/>
      <c r="J136" s="30"/>
    </row>
    <row r="137" spans="4:10" x14ac:dyDescent="0.35">
      <c r="D137" s="30"/>
      <c r="E137" s="30"/>
      <c r="F137" s="30"/>
      <c r="G137" s="30"/>
      <c r="H137" s="30"/>
      <c r="I137" s="30"/>
      <c r="J137" s="30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H58"/>
  <sheetViews>
    <sheetView zoomScale="70" zoomScaleNormal="70" workbookViewId="0"/>
  </sheetViews>
  <sheetFormatPr defaultRowHeight="14" x14ac:dyDescent="0.3"/>
  <cols>
    <col min="1" max="1" width="8.75" bestFit="1" customWidth="1"/>
    <col min="2" max="2" width="15.08203125" customWidth="1"/>
    <col min="3" max="3" width="16.33203125" customWidth="1"/>
    <col min="4" max="4" width="14.58203125" customWidth="1"/>
    <col min="5" max="5" width="14.25" customWidth="1"/>
    <col min="6" max="6" width="13" customWidth="1"/>
    <col min="7" max="8" width="13.08203125" customWidth="1"/>
    <col min="9" max="9" width="12.58203125" customWidth="1"/>
    <col min="10" max="10" width="13" customWidth="1"/>
    <col min="11" max="11" width="12.58203125" customWidth="1"/>
    <col min="12" max="12" width="13.25" customWidth="1"/>
    <col min="13" max="13" width="13.5" customWidth="1"/>
    <col min="14" max="14" width="10.25" bestFit="1" customWidth="1"/>
    <col min="15" max="15" width="8.75" bestFit="1" customWidth="1"/>
  </cols>
  <sheetData>
    <row r="1" spans="1:60" ht="22.5" x14ac:dyDescent="0.45">
      <c r="A1" s="114" t="s">
        <v>97</v>
      </c>
    </row>
    <row r="2" spans="1:60" x14ac:dyDescent="0.3">
      <c r="A2" s="117" t="str">
        <f>INFO!A2</f>
        <v>VM/KAO 19.1.2023</v>
      </c>
    </row>
    <row r="3" spans="1:60" x14ac:dyDescent="0.3">
      <c r="A3" s="168" t="s">
        <v>99</v>
      </c>
    </row>
    <row r="4" spans="1:60" x14ac:dyDescent="0.3">
      <c r="A4" s="168" t="s">
        <v>100</v>
      </c>
    </row>
    <row r="5" spans="1:60" x14ac:dyDescent="0.3">
      <c r="A5" s="168"/>
    </row>
    <row r="6" spans="1:60" s="116" customFormat="1" ht="13" x14ac:dyDescent="0.3">
      <c r="A6" s="118" t="s">
        <v>95</v>
      </c>
      <c r="B6" s="118"/>
      <c r="C6" s="118"/>
      <c r="D6" s="118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60" s="116" customFormat="1" ht="26" x14ac:dyDescent="0.3">
      <c r="A7" s="120" t="s">
        <v>51</v>
      </c>
      <c r="B7" s="120" t="s">
        <v>24</v>
      </c>
      <c r="C7" s="121" t="s">
        <v>28</v>
      </c>
      <c r="D7" s="122" t="s">
        <v>77</v>
      </c>
      <c r="E7" s="122" t="s">
        <v>78</v>
      </c>
      <c r="F7" s="122" t="s">
        <v>79</v>
      </c>
      <c r="G7" s="123" t="s">
        <v>29</v>
      </c>
      <c r="H7" s="120" t="s">
        <v>27</v>
      </c>
      <c r="I7" s="120" t="s">
        <v>26</v>
      </c>
      <c r="J7" s="120" t="s">
        <v>53</v>
      </c>
      <c r="K7" s="120" t="s">
        <v>52</v>
      </c>
      <c r="L7" s="124" t="s">
        <v>81</v>
      </c>
      <c r="M7" s="125" t="s">
        <v>67</v>
      </c>
      <c r="N7" s="126" t="s">
        <v>65</v>
      </c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</row>
    <row r="8" spans="1:60" s="116" customFormat="1" ht="13" x14ac:dyDescent="0.3">
      <c r="A8" s="128">
        <v>31</v>
      </c>
      <c r="B8" s="129" t="s">
        <v>22</v>
      </c>
      <c r="C8" s="130">
        <v>332449066.64731044</v>
      </c>
      <c r="D8" s="130">
        <v>1059246437.6918935</v>
      </c>
      <c r="E8" s="130">
        <v>296698198.94020849</v>
      </c>
      <c r="F8" s="130">
        <v>350014183.61336792</v>
      </c>
      <c r="G8" s="130">
        <v>105407476.02193862</v>
      </c>
      <c r="H8" s="130">
        <v>15126416.575078351</v>
      </c>
      <c r="I8" s="130">
        <v>220557.01718032997</v>
      </c>
      <c r="J8" s="130">
        <v>0</v>
      </c>
      <c r="K8" s="130">
        <v>18989947.496493876</v>
      </c>
      <c r="L8" s="130">
        <v>0</v>
      </c>
      <c r="M8" s="166">
        <f>SUM(Taulukko7[[#This Row],[Asukasperusteisuus]:[Saamenkielisyys]])</f>
        <v>2178152284.0034714</v>
      </c>
      <c r="N8" s="130">
        <v>3315.7040187594707</v>
      </c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</row>
    <row r="9" spans="1:60" s="116" customFormat="1" ht="13" x14ac:dyDescent="0.3">
      <c r="A9" s="128">
        <v>32</v>
      </c>
      <c r="B9" s="129" t="s">
        <v>21</v>
      </c>
      <c r="C9" s="130">
        <v>138833871.92924032</v>
      </c>
      <c r="D9" s="130">
        <v>436600513.40503234</v>
      </c>
      <c r="E9" s="130">
        <v>93200281.036582589</v>
      </c>
      <c r="F9" s="130">
        <v>148879447.17137977</v>
      </c>
      <c r="G9" s="130">
        <v>53841228.759407498</v>
      </c>
      <c r="H9" s="130">
        <v>2482931.6862776214</v>
      </c>
      <c r="I9" s="130">
        <v>276867.03822627635</v>
      </c>
      <c r="J9" s="130">
        <v>0</v>
      </c>
      <c r="K9" s="130">
        <v>4938248.0640652888</v>
      </c>
      <c r="L9" s="130">
        <v>0</v>
      </c>
      <c r="M9" s="166">
        <f>SUM(Taulukko7[[#This Row],[Asukasperusteisuus]:[Saamenkielisyys]])</f>
        <v>879053389.09021175</v>
      </c>
      <c r="N9" s="130">
        <v>3204.2946936975522</v>
      </c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</row>
    <row r="10" spans="1:60" s="116" customFormat="1" ht="13" x14ac:dyDescent="0.3">
      <c r="A10" s="167">
        <v>33</v>
      </c>
      <c r="B10" s="129" t="s">
        <v>20</v>
      </c>
      <c r="C10" s="130">
        <v>239796323.51279956</v>
      </c>
      <c r="D10" s="130">
        <v>728927980.40353608</v>
      </c>
      <c r="E10" s="130">
        <v>176032865.70943382</v>
      </c>
      <c r="F10" s="130">
        <v>234279562.38104475</v>
      </c>
      <c r="G10" s="130">
        <v>64818641.597176529</v>
      </c>
      <c r="H10" s="130">
        <v>23611104.067917645</v>
      </c>
      <c r="I10" s="130">
        <v>4369208.8821295053</v>
      </c>
      <c r="J10" s="130">
        <v>0</v>
      </c>
      <c r="K10" s="130">
        <v>15348002.206092043</v>
      </c>
      <c r="L10" s="130">
        <v>0</v>
      </c>
      <c r="M10" s="166">
        <f>SUM(Taulukko7[[#This Row],[Asukasperusteisuus]:[Saamenkielisyys]])</f>
        <v>1487183688.7601297</v>
      </c>
      <c r="N10" s="130">
        <v>3138.5910137222631</v>
      </c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</row>
    <row r="11" spans="1:60" s="116" customFormat="1" ht="13" x14ac:dyDescent="0.3">
      <c r="A11" s="128">
        <v>34</v>
      </c>
      <c r="B11" s="129" t="s">
        <v>19</v>
      </c>
      <c r="C11" s="130">
        <v>49723635.441704988</v>
      </c>
      <c r="D11" s="130">
        <v>172109990.16608101</v>
      </c>
      <c r="E11" s="130">
        <v>53945896.052084729</v>
      </c>
      <c r="F11" s="130">
        <v>55211320.591327392</v>
      </c>
      <c r="G11" s="130">
        <v>5808052.8461390017</v>
      </c>
      <c r="H11" s="130">
        <v>11560263.241480542</v>
      </c>
      <c r="I11" s="130">
        <v>2780928.6961113689</v>
      </c>
      <c r="J11" s="130">
        <v>0</v>
      </c>
      <c r="K11" s="130">
        <v>3251367.8657983593</v>
      </c>
      <c r="L11" s="130">
        <v>0</v>
      </c>
      <c r="M11" s="166">
        <f>SUM(Taulukko7[[#This Row],[Asukasperusteisuus]:[Saamenkielisyys]])</f>
        <v>354391454.90072739</v>
      </c>
      <c r="N11" s="130">
        <v>3606.8908634836994</v>
      </c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</row>
    <row r="12" spans="1:60" s="116" customFormat="1" ht="13" x14ac:dyDescent="0.3">
      <c r="A12" s="132">
        <v>35</v>
      </c>
      <c r="B12" s="133" t="s">
        <v>18</v>
      </c>
      <c r="C12" s="134">
        <v>100875407.13451925</v>
      </c>
      <c r="D12" s="134">
        <v>331998938.01242816</v>
      </c>
      <c r="E12" s="134">
        <v>88567606.365665093</v>
      </c>
      <c r="F12" s="134">
        <v>111519138.38620457</v>
      </c>
      <c r="G12" s="134">
        <v>11480069.903024582</v>
      </c>
      <c r="H12" s="134">
        <v>0</v>
      </c>
      <c r="I12" s="134">
        <v>1717821.0240521838</v>
      </c>
      <c r="J12" s="130">
        <v>0</v>
      </c>
      <c r="K12" s="134">
        <v>4876603.5998394927</v>
      </c>
      <c r="L12" s="134">
        <v>0</v>
      </c>
      <c r="M12" s="166">
        <f>SUM(Taulukko7[[#This Row],[Asukasperusteisuus]:[Saamenkielisyys]])</f>
        <v>651035584.42573321</v>
      </c>
      <c r="N12" s="130">
        <v>3266.1194221930127</v>
      </c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</row>
    <row r="13" spans="1:60" s="116" customFormat="1" ht="13" x14ac:dyDescent="0.3">
      <c r="A13" s="135">
        <v>2</v>
      </c>
      <c r="B13" s="136" t="s">
        <v>17</v>
      </c>
      <c r="C13" s="130">
        <v>243624761.05342382</v>
      </c>
      <c r="D13" s="130">
        <v>881970262.80716908</v>
      </c>
      <c r="E13" s="130">
        <v>313857304.27152812</v>
      </c>
      <c r="F13" s="130">
        <v>319117729.88573331</v>
      </c>
      <c r="G13" s="130">
        <v>36525127.018127963</v>
      </c>
      <c r="H13" s="130">
        <v>11257356.276272465</v>
      </c>
      <c r="I13" s="130">
        <v>10977994.207225861</v>
      </c>
      <c r="J13" s="130">
        <v>15145837.497059552</v>
      </c>
      <c r="K13" s="130">
        <v>18142434.421137813</v>
      </c>
      <c r="L13" s="130">
        <v>0</v>
      </c>
      <c r="M13" s="166">
        <f>SUM(Taulukko7[[#This Row],[Asukasperusteisuus]:[Saamenkielisyys]])</f>
        <v>1850618807.4376781</v>
      </c>
      <c r="N13" s="130">
        <v>3844.2195155362101</v>
      </c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</row>
    <row r="14" spans="1:60" s="116" customFormat="1" ht="13" x14ac:dyDescent="0.3">
      <c r="A14" s="135">
        <v>4</v>
      </c>
      <c r="B14" s="136" t="s">
        <v>16</v>
      </c>
      <c r="C14" s="130">
        <v>109016087.40926905</v>
      </c>
      <c r="D14" s="130">
        <v>409409460.8243854</v>
      </c>
      <c r="E14" s="130">
        <v>152579981.33253643</v>
      </c>
      <c r="F14" s="130">
        <v>156531543.6639204</v>
      </c>
      <c r="G14" s="130">
        <v>8242225.1602268256</v>
      </c>
      <c r="H14" s="130">
        <v>0</v>
      </c>
      <c r="I14" s="130">
        <v>8049873.1128366515</v>
      </c>
      <c r="J14" s="130">
        <v>0</v>
      </c>
      <c r="K14" s="130">
        <v>11567508.009690825</v>
      </c>
      <c r="L14" s="130">
        <v>0</v>
      </c>
      <c r="M14" s="166">
        <f>SUM(Taulukko7[[#This Row],[Asukasperusteisuus]:[Saamenkielisyys]])</f>
        <v>855396679.51286554</v>
      </c>
      <c r="N14" s="130">
        <v>3970.9059657261555</v>
      </c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</row>
    <row r="15" spans="1:60" s="116" customFormat="1" ht="13" x14ac:dyDescent="0.3">
      <c r="A15" s="135">
        <v>5</v>
      </c>
      <c r="B15" s="136" t="s">
        <v>15</v>
      </c>
      <c r="C15" s="130">
        <v>86324308.045878142</v>
      </c>
      <c r="D15" s="130">
        <v>323760020.42029864</v>
      </c>
      <c r="E15" s="130">
        <v>114304463.26030438</v>
      </c>
      <c r="F15" s="130">
        <v>114067836.95391153</v>
      </c>
      <c r="G15" s="130">
        <v>7283221.0856317813</v>
      </c>
      <c r="H15" s="130">
        <v>0</v>
      </c>
      <c r="I15" s="130">
        <v>5351201.7167068562</v>
      </c>
      <c r="J15" s="130">
        <v>0</v>
      </c>
      <c r="K15" s="130">
        <v>6020500.5045885686</v>
      </c>
      <c r="L15" s="130">
        <v>0</v>
      </c>
      <c r="M15" s="166">
        <f>SUM(Taulukko7[[#This Row],[Asukasperusteisuus]:[Saamenkielisyys]])</f>
        <v>657111551.98731983</v>
      </c>
      <c r="N15" s="130">
        <v>3852.2869553768669</v>
      </c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</row>
    <row r="16" spans="1:60" s="116" customFormat="1" ht="13" x14ac:dyDescent="0.3">
      <c r="A16" s="135">
        <v>6</v>
      </c>
      <c r="B16" s="136" t="s">
        <v>14</v>
      </c>
      <c r="C16" s="130">
        <v>264600955.05492228</v>
      </c>
      <c r="D16" s="130">
        <v>948150236.04557931</v>
      </c>
      <c r="E16" s="130">
        <v>317940840.42054594</v>
      </c>
      <c r="F16" s="130">
        <v>325345349.4792605</v>
      </c>
      <c r="G16" s="130">
        <v>25973187.819087718</v>
      </c>
      <c r="H16" s="130">
        <v>0</v>
      </c>
      <c r="I16" s="130">
        <v>13636175.085571934</v>
      </c>
      <c r="J16" s="130">
        <v>0</v>
      </c>
      <c r="K16" s="130">
        <v>19183679.205655679</v>
      </c>
      <c r="L16" s="130">
        <v>0</v>
      </c>
      <c r="M16" s="166">
        <f>SUM(Taulukko7[[#This Row],[Asukasperusteisuus]:[Saamenkielisyys]])</f>
        <v>1914830423.1106234</v>
      </c>
      <c r="N16" s="130">
        <v>3662.280001053115</v>
      </c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</row>
    <row r="17" spans="1:46" s="116" customFormat="1" ht="13" x14ac:dyDescent="0.3">
      <c r="A17" s="135">
        <v>7</v>
      </c>
      <c r="B17" s="136" t="s">
        <v>13</v>
      </c>
      <c r="C17" s="130">
        <v>104135019.3221149</v>
      </c>
      <c r="D17" s="130">
        <v>403835346.72308314</v>
      </c>
      <c r="E17" s="130">
        <v>144807222.62900409</v>
      </c>
      <c r="F17" s="130">
        <v>143968348.77561453</v>
      </c>
      <c r="G17" s="130">
        <v>11104765.491538191</v>
      </c>
      <c r="H17" s="130">
        <v>0</v>
      </c>
      <c r="I17" s="130">
        <v>5880820.5712053524</v>
      </c>
      <c r="J17" s="130">
        <v>0</v>
      </c>
      <c r="K17" s="130">
        <v>7932684.8526156275</v>
      </c>
      <c r="L17" s="130">
        <v>0</v>
      </c>
      <c r="M17" s="166">
        <f>SUM(Taulukko7[[#This Row],[Asukasperusteisuus]:[Saamenkielisyys]])</f>
        <v>821664208.36517572</v>
      </c>
      <c r="N17" s="130">
        <v>3993.1001373622898</v>
      </c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</row>
    <row r="18" spans="1:46" s="116" customFormat="1" ht="13" x14ac:dyDescent="0.3">
      <c r="A18" s="135">
        <v>8</v>
      </c>
      <c r="B18" s="136" t="s">
        <v>12</v>
      </c>
      <c r="C18" s="130">
        <v>82394656.029625997</v>
      </c>
      <c r="D18" s="130">
        <v>326341865.423262</v>
      </c>
      <c r="E18" s="130">
        <v>136904248.79429927</v>
      </c>
      <c r="F18" s="130">
        <v>122324594.3589904</v>
      </c>
      <c r="G18" s="130">
        <v>9797471.2047411241</v>
      </c>
      <c r="H18" s="130">
        <v>509097.71190542314</v>
      </c>
      <c r="I18" s="130">
        <v>4691856.7599851666</v>
      </c>
      <c r="J18" s="130">
        <v>0</v>
      </c>
      <c r="K18" s="130">
        <v>7160666.8192773098</v>
      </c>
      <c r="L18" s="130">
        <v>0</v>
      </c>
      <c r="M18" s="166">
        <f>SUM(Taulukko7[[#This Row],[Asukasperusteisuus]:[Saamenkielisyys]])</f>
        <v>690124457.10208678</v>
      </c>
      <c r="N18" s="130">
        <v>4238.7812759629924</v>
      </c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</row>
    <row r="19" spans="1:46" s="116" customFormat="1" ht="13" x14ac:dyDescent="0.3">
      <c r="A19" s="135">
        <v>9</v>
      </c>
      <c r="B19" s="136" t="s">
        <v>11</v>
      </c>
      <c r="C19" s="130">
        <v>64231212.305826105</v>
      </c>
      <c r="D19" s="130">
        <v>236640681.49420133</v>
      </c>
      <c r="E19" s="130">
        <v>93061877.743028626</v>
      </c>
      <c r="F19" s="130">
        <v>83957375.215685949</v>
      </c>
      <c r="G19" s="130">
        <v>7980766.3028674126</v>
      </c>
      <c r="H19" s="130">
        <v>0</v>
      </c>
      <c r="I19" s="130">
        <v>5482142.3286144668</v>
      </c>
      <c r="J19" s="130">
        <v>0</v>
      </c>
      <c r="K19" s="130">
        <v>4137166.4520536205</v>
      </c>
      <c r="L19" s="130">
        <v>0</v>
      </c>
      <c r="M19" s="166">
        <f>SUM(Taulukko7[[#This Row],[Asukasperusteisuus]:[Saamenkielisyys]])</f>
        <v>495491221.84227753</v>
      </c>
      <c r="N19" s="130">
        <v>3903.9341152549819</v>
      </c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</row>
    <row r="20" spans="1:46" s="116" customFormat="1" ht="13" x14ac:dyDescent="0.3">
      <c r="A20" s="135">
        <v>10</v>
      </c>
      <c r="B20" s="136" t="s">
        <v>10</v>
      </c>
      <c r="C20" s="130">
        <v>67156816.723849773</v>
      </c>
      <c r="D20" s="130">
        <v>273375536.74393147</v>
      </c>
      <c r="E20" s="130">
        <v>117533168.97949935</v>
      </c>
      <c r="F20" s="130">
        <v>107567205.46103698</v>
      </c>
      <c r="G20" s="130">
        <v>4492075.4238576731</v>
      </c>
      <c r="H20" s="130">
        <v>0</v>
      </c>
      <c r="I20" s="130">
        <v>13021540.553164553</v>
      </c>
      <c r="J20" s="130">
        <v>4003629.4195465152</v>
      </c>
      <c r="K20" s="130">
        <v>5543097.7187886387</v>
      </c>
      <c r="L20" s="130">
        <v>0</v>
      </c>
      <c r="M20" s="166">
        <f>SUM(Taulukko7[[#This Row],[Asukasperusteisuus]:[Saamenkielisyys]])</f>
        <v>592693071.02367496</v>
      </c>
      <c r="N20" s="130">
        <v>4466.3461818486157</v>
      </c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</row>
    <row r="21" spans="1:46" s="116" customFormat="1" ht="13" x14ac:dyDescent="0.3">
      <c r="A21" s="135">
        <v>11</v>
      </c>
      <c r="B21" s="136" t="s">
        <v>9</v>
      </c>
      <c r="C21" s="130">
        <v>125640058.95876899</v>
      </c>
      <c r="D21" s="130">
        <v>509164573.55576557</v>
      </c>
      <c r="E21" s="130">
        <v>190690439.69355872</v>
      </c>
      <c r="F21" s="130">
        <v>197376211.63274801</v>
      </c>
      <c r="G21" s="130">
        <v>7710624.3100237381</v>
      </c>
      <c r="H21" s="130">
        <v>0</v>
      </c>
      <c r="I21" s="130">
        <v>17851655.860528663</v>
      </c>
      <c r="J21" s="130">
        <v>0</v>
      </c>
      <c r="K21" s="130">
        <v>10910705.038610335</v>
      </c>
      <c r="L21" s="130">
        <v>0</v>
      </c>
      <c r="M21" s="166">
        <f>SUM(Taulukko7[[#This Row],[Asukasperusteisuus]:[Saamenkielisyys]])</f>
        <v>1059344269.0500041</v>
      </c>
      <c r="N21" s="130">
        <v>4266.9899867077684</v>
      </c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</row>
    <row r="22" spans="1:46" s="116" customFormat="1" ht="13" x14ac:dyDescent="0.3">
      <c r="A22" s="135">
        <v>12</v>
      </c>
      <c r="B22" s="136" t="s">
        <v>8</v>
      </c>
      <c r="C22" s="130">
        <v>82761558.503777027</v>
      </c>
      <c r="D22" s="130">
        <v>352689783.48688626</v>
      </c>
      <c r="E22" s="130">
        <v>133759484.57471578</v>
      </c>
      <c r="F22" s="130">
        <v>138560031.97193164</v>
      </c>
      <c r="G22" s="130">
        <v>6326146.5966999056</v>
      </c>
      <c r="H22" s="130">
        <v>0</v>
      </c>
      <c r="I22" s="130">
        <v>19340624.148708679</v>
      </c>
      <c r="J22" s="130">
        <v>0</v>
      </c>
      <c r="K22" s="130">
        <v>8175621.6118297745</v>
      </c>
      <c r="L22" s="130">
        <v>0</v>
      </c>
      <c r="M22" s="166">
        <f>SUM(Taulukko7[[#This Row],[Asukasperusteisuus]:[Saamenkielisyys]])</f>
        <v>741613250.89454901</v>
      </c>
      <c r="N22" s="130">
        <v>4534.8346300503799</v>
      </c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</row>
    <row r="23" spans="1:46" s="116" customFormat="1" ht="13" x14ac:dyDescent="0.3">
      <c r="A23" s="135">
        <v>13</v>
      </c>
      <c r="B23" s="136" t="s">
        <v>7</v>
      </c>
      <c r="C23" s="130">
        <v>137963933.51121876</v>
      </c>
      <c r="D23" s="130">
        <v>488710329.53939533</v>
      </c>
      <c r="E23" s="130">
        <v>169637406.42147189</v>
      </c>
      <c r="F23" s="130">
        <v>186917845.72833526</v>
      </c>
      <c r="G23" s="130">
        <v>9486807.9129708968</v>
      </c>
      <c r="H23" s="130">
        <v>0</v>
      </c>
      <c r="I23" s="130">
        <v>16511547.348328819</v>
      </c>
      <c r="J23" s="130">
        <v>0</v>
      </c>
      <c r="K23" s="130">
        <v>11703902.708086845</v>
      </c>
      <c r="L23" s="130">
        <v>0</v>
      </c>
      <c r="M23" s="166">
        <f>SUM(Taulukko7[[#This Row],[Asukasperusteisuus]:[Saamenkielisyys]])</f>
        <v>1020931773.1698078</v>
      </c>
      <c r="N23" s="130">
        <v>3744.9307019364451</v>
      </c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</row>
    <row r="24" spans="1:46" s="116" customFormat="1" ht="13" x14ac:dyDescent="0.3">
      <c r="A24" s="135">
        <v>14</v>
      </c>
      <c r="B24" s="136" t="s">
        <v>23</v>
      </c>
      <c r="C24" s="130">
        <v>97241807.459478632</v>
      </c>
      <c r="D24" s="130">
        <v>380452930.84025335</v>
      </c>
      <c r="E24" s="130">
        <v>150397991.34902471</v>
      </c>
      <c r="F24" s="130">
        <v>139172759.45826575</v>
      </c>
      <c r="G24" s="130">
        <v>4440941.403783692</v>
      </c>
      <c r="H24" s="130">
        <v>0</v>
      </c>
      <c r="I24" s="130">
        <v>14201724.900310125</v>
      </c>
      <c r="J24" s="130">
        <v>0</v>
      </c>
      <c r="K24" s="130">
        <v>9109577.6945525967</v>
      </c>
      <c r="L24" s="130">
        <v>0</v>
      </c>
      <c r="M24" s="166">
        <f>SUM(Taulukko7[[#This Row],[Asukasperusteisuus]:[Saamenkielisyys]])</f>
        <v>795017733.1056689</v>
      </c>
      <c r="N24" s="130">
        <v>4137.4849498083213</v>
      </c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</row>
    <row r="25" spans="1:46" s="116" customFormat="1" ht="13" x14ac:dyDescent="0.3">
      <c r="A25" s="135">
        <v>15</v>
      </c>
      <c r="B25" s="136" t="s">
        <v>6</v>
      </c>
      <c r="C25" s="130">
        <v>88975621.234950274</v>
      </c>
      <c r="D25" s="130">
        <v>306856088.97004467</v>
      </c>
      <c r="E25" s="130">
        <v>105907718.8967521</v>
      </c>
      <c r="F25" s="130">
        <v>99607251.205290422</v>
      </c>
      <c r="G25" s="130">
        <v>12651328.400568228</v>
      </c>
      <c r="H25" s="130">
        <v>36663677.983099937</v>
      </c>
      <c r="I25" s="130">
        <v>7617795.8539244179</v>
      </c>
      <c r="J25" s="130">
        <v>3662506.9533965252</v>
      </c>
      <c r="K25" s="130">
        <v>9344618.6258807406</v>
      </c>
      <c r="L25" s="130">
        <v>0</v>
      </c>
      <c r="M25" s="166">
        <f>SUM(Taulukko7[[#This Row],[Asukasperusteisuus]:[Saamenkielisyys]])</f>
        <v>671286608.12390733</v>
      </c>
      <c r="N25" s="130">
        <v>3818.1201262905956</v>
      </c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</row>
    <row r="26" spans="1:46" s="116" customFormat="1" ht="13" x14ac:dyDescent="0.3">
      <c r="A26" s="135">
        <v>16</v>
      </c>
      <c r="B26" s="136" t="s">
        <v>5</v>
      </c>
      <c r="C26" s="130">
        <v>34406848.844939023</v>
      </c>
      <c r="D26" s="130">
        <v>139444986.61099356</v>
      </c>
      <c r="E26" s="130">
        <v>50738366.674405344</v>
      </c>
      <c r="F26" s="130">
        <v>51618117.380443029</v>
      </c>
      <c r="G26" s="130">
        <v>2063691.8667593563</v>
      </c>
      <c r="H26" s="130">
        <v>2530672.457968025</v>
      </c>
      <c r="I26" s="130">
        <v>5166791.8013202343</v>
      </c>
      <c r="J26" s="130">
        <v>0</v>
      </c>
      <c r="K26" s="130">
        <v>1778770.865518024</v>
      </c>
      <c r="L26" s="130">
        <v>0</v>
      </c>
      <c r="M26" s="166">
        <f>SUM(Taulukko7[[#This Row],[Asukasperusteisuus]:[Saamenkielisyys]])</f>
        <v>287748246.50234658</v>
      </c>
      <c r="N26" s="130">
        <v>4232.3387436363264</v>
      </c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</row>
    <row r="27" spans="1:46" s="116" customFormat="1" ht="13" x14ac:dyDescent="0.3">
      <c r="A27" s="135">
        <v>17</v>
      </c>
      <c r="B27" s="136" t="s">
        <v>4</v>
      </c>
      <c r="C27" s="130">
        <v>209427932.24541265</v>
      </c>
      <c r="D27" s="130">
        <v>735449025.22108161</v>
      </c>
      <c r="E27" s="130">
        <v>245334885.08449498</v>
      </c>
      <c r="F27" s="130">
        <v>314793026.12261385</v>
      </c>
      <c r="G27" s="130">
        <v>12402411.850019414</v>
      </c>
      <c r="H27" s="130">
        <v>0</v>
      </c>
      <c r="I27" s="130">
        <v>37905382.458176732</v>
      </c>
      <c r="J27" s="130">
        <v>633609.64999740699</v>
      </c>
      <c r="K27" s="130">
        <v>16604911.771115409</v>
      </c>
      <c r="L27" s="130">
        <v>0</v>
      </c>
      <c r="M27" s="166">
        <f>SUM(Taulukko7[[#This Row],[Asukasperusteisuus]:[Saamenkielisyys]])</f>
        <v>1572551184.4029124</v>
      </c>
      <c r="N27" s="130">
        <v>3799.9931962470396</v>
      </c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</row>
    <row r="28" spans="1:46" s="116" customFormat="1" ht="13" x14ac:dyDescent="0.3">
      <c r="A28" s="135">
        <v>18</v>
      </c>
      <c r="B28" s="136" t="s">
        <v>3</v>
      </c>
      <c r="C28" s="130">
        <v>36267170.906979322</v>
      </c>
      <c r="D28" s="130">
        <v>148217297.30416515</v>
      </c>
      <c r="E28" s="130">
        <v>61394947.168027855</v>
      </c>
      <c r="F28" s="130">
        <v>60890871.923769876</v>
      </c>
      <c r="G28" s="130">
        <v>2158241.5642546425</v>
      </c>
      <c r="H28" s="130">
        <v>0</v>
      </c>
      <c r="I28" s="130">
        <v>20787938.871695329</v>
      </c>
      <c r="J28" s="130">
        <v>0</v>
      </c>
      <c r="K28" s="130">
        <v>4747584.5172178401</v>
      </c>
      <c r="L28" s="130">
        <v>0</v>
      </c>
      <c r="M28" s="166">
        <f>SUM(Taulukko7[[#This Row],[Asukasperusteisuus]:[Saamenkielisyys]])</f>
        <v>334464052.25611001</v>
      </c>
      <c r="N28" s="130">
        <v>4667.1139240917337</v>
      </c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</row>
    <row r="29" spans="1:46" s="116" customFormat="1" ht="13" x14ac:dyDescent="0.3">
      <c r="A29" s="138">
        <v>19</v>
      </c>
      <c r="B29" s="139" t="s">
        <v>2</v>
      </c>
      <c r="C29" s="140">
        <v>89405276.683990583</v>
      </c>
      <c r="D29" s="140">
        <v>353590214.19359511</v>
      </c>
      <c r="E29" s="140">
        <v>129622846.51180072</v>
      </c>
      <c r="F29" s="140">
        <v>153913314.84709141</v>
      </c>
      <c r="G29" s="140">
        <v>4971577.4611551957</v>
      </c>
      <c r="H29" s="140">
        <v>0</v>
      </c>
      <c r="I29" s="140">
        <v>95384111.763996467</v>
      </c>
      <c r="J29" s="140">
        <v>0</v>
      </c>
      <c r="K29" s="140">
        <v>8015439.9510912737</v>
      </c>
      <c r="L29" s="140">
        <v>2697279.5199992424</v>
      </c>
      <c r="M29" s="170">
        <f>SUM(Taulukko7[[#This Row],[Asukasperusteisuus]:[Saamenkielisyys]])</f>
        <v>837600060.93272007</v>
      </c>
      <c r="N29" s="130">
        <v>4741.1771484601932</v>
      </c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</row>
    <row r="30" spans="1:46" s="116" customFormat="1" ht="13" x14ac:dyDescent="0.3">
      <c r="A30" s="135"/>
      <c r="B30" s="136" t="s">
        <v>1</v>
      </c>
      <c r="C30" s="137">
        <f t="shared" ref="C30:K30" si="0">SUM(C8:C29)</f>
        <v>2785252328.96</v>
      </c>
      <c r="D30" s="137">
        <f t="shared" si="0"/>
        <v>9946942499.8830624</v>
      </c>
      <c r="E30" s="137">
        <f t="shared" si="0"/>
        <v>3336918041.9089737</v>
      </c>
      <c r="F30" s="137">
        <f t="shared" si="0"/>
        <v>3615633066.2079673</v>
      </c>
      <c r="G30" s="137">
        <f t="shared" si="0"/>
        <v>414966079.99999994</v>
      </c>
      <c r="H30" s="137">
        <f t="shared" si="0"/>
        <v>103741520.00000001</v>
      </c>
      <c r="I30" s="137">
        <f t="shared" si="0"/>
        <v>311224559.99999994</v>
      </c>
      <c r="J30" s="137">
        <f t="shared" si="0"/>
        <v>23445583.52</v>
      </c>
      <c r="K30" s="137">
        <f t="shared" si="0"/>
        <v>207483040.00000003</v>
      </c>
      <c r="L30" s="137">
        <f>L29</f>
        <v>2697279.5199992424</v>
      </c>
      <c r="M30" s="131">
        <f>SUM(M8:M29)</f>
        <v>20748304000</v>
      </c>
      <c r="N30" s="137">
        <v>3769.9074652813106</v>
      </c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</row>
    <row r="31" spans="1:46" s="116" customFormat="1" ht="13" x14ac:dyDescent="0.3">
      <c r="A31" s="135"/>
      <c r="B31" s="136" t="s">
        <v>75</v>
      </c>
      <c r="C31" s="141">
        <f t="shared" ref="C31:L31" si="1">C30/$M$30</f>
        <v>0.13424</v>
      </c>
      <c r="D31" s="141">
        <f t="shared" si="1"/>
        <v>0.47940990742583406</v>
      </c>
      <c r="E31" s="141">
        <f t="shared" si="1"/>
        <v>0.16082847262643604</v>
      </c>
      <c r="F31" s="141">
        <f t="shared" si="1"/>
        <v>0.17426161994773007</v>
      </c>
      <c r="G31" s="141">
        <f t="shared" si="1"/>
        <v>1.9999999999999997E-2</v>
      </c>
      <c r="H31" s="141">
        <f t="shared" si="1"/>
        <v>5.000000000000001E-3</v>
      </c>
      <c r="I31" s="141">
        <f t="shared" si="1"/>
        <v>1.4999999999999998E-2</v>
      </c>
      <c r="J31" s="141">
        <f t="shared" si="1"/>
        <v>1.1299999999999999E-3</v>
      </c>
      <c r="K31" s="141">
        <f t="shared" si="1"/>
        <v>1.0000000000000002E-2</v>
      </c>
      <c r="L31" s="141">
        <f t="shared" si="1"/>
        <v>1.2999999999996348E-4</v>
      </c>
      <c r="M31" s="142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</f>
        <v>1</v>
      </c>
      <c r="N31" s="13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</row>
    <row r="32" spans="1:46" s="116" customFormat="1" ht="13" x14ac:dyDescent="0.3">
      <c r="A32" s="135"/>
      <c r="B32" s="135"/>
      <c r="C32" s="135"/>
      <c r="D32" s="135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</row>
    <row r="33" spans="1:46" s="116" customFormat="1" ht="13" x14ac:dyDescent="0.3">
      <c r="A33" s="118" t="s">
        <v>96</v>
      </c>
      <c r="B33" s="118"/>
      <c r="C33" s="118"/>
      <c r="D33" s="118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</row>
    <row r="34" spans="1:46" s="116" customFormat="1" ht="26" x14ac:dyDescent="0.3">
      <c r="A34" s="144" t="s">
        <v>51</v>
      </c>
      <c r="B34" s="144" t="s">
        <v>24</v>
      </c>
      <c r="C34" s="145" t="s">
        <v>28</v>
      </c>
      <c r="D34" s="146" t="s">
        <v>77</v>
      </c>
      <c r="E34" s="146" t="s">
        <v>78</v>
      </c>
      <c r="F34" s="146" t="s">
        <v>79</v>
      </c>
      <c r="G34" s="147" t="s">
        <v>29</v>
      </c>
      <c r="H34" s="148" t="s">
        <v>27</v>
      </c>
      <c r="I34" s="148" t="s">
        <v>26</v>
      </c>
      <c r="J34" s="148" t="s">
        <v>53</v>
      </c>
      <c r="K34" s="148" t="s">
        <v>52</v>
      </c>
      <c r="L34" s="149" t="s">
        <v>81</v>
      </c>
      <c r="M34" s="150" t="s">
        <v>65</v>
      </c>
      <c r="N34" s="151" t="s">
        <v>66</v>
      </c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</row>
    <row r="35" spans="1:46" s="116" customFormat="1" ht="13" x14ac:dyDescent="0.3">
      <c r="A35" s="152">
        <v>31</v>
      </c>
      <c r="B35" s="153" t="s">
        <v>22</v>
      </c>
      <c r="C35" s="154">
        <v>506.07237813936314</v>
      </c>
      <c r="D35" s="154">
        <v>1612.4435817023282</v>
      </c>
      <c r="E35" s="154">
        <v>451.650427662742</v>
      </c>
      <c r="F35" s="154">
        <v>532.81097182817985</v>
      </c>
      <c r="G35" s="154">
        <v>160.45709678794773</v>
      </c>
      <c r="H35" s="154">
        <v>23.026268914142289</v>
      </c>
      <c r="I35" s="154">
        <v>0.33574410457944648</v>
      </c>
      <c r="J35" s="154">
        <v>0</v>
      </c>
      <c r="K35" s="154">
        <v>28.907549620187961</v>
      </c>
      <c r="L35" s="154">
        <v>0</v>
      </c>
      <c r="M35" s="155">
        <f>SUM(Taulukko22[[#This Row],[Asukasperusteisuus]:[Saamenkielisyys]])</f>
        <v>3315.7040187594707</v>
      </c>
      <c r="N35" s="156">
        <f>SUM('Arvio hyten vaikutuksesta'!$C35:$L35)</f>
        <v>3315.7040187594707</v>
      </c>
    </row>
    <row r="36" spans="1:46" s="116" customFormat="1" ht="13" x14ac:dyDescent="0.3">
      <c r="A36" s="157">
        <v>32</v>
      </c>
      <c r="B36" s="158" t="s">
        <v>21</v>
      </c>
      <c r="C36" s="159">
        <v>506.07237813936308</v>
      </c>
      <c r="D36" s="159">
        <v>1591.4809336180172</v>
      </c>
      <c r="E36" s="159">
        <v>339.7304073711893</v>
      </c>
      <c r="F36" s="159">
        <v>542.69015795003122</v>
      </c>
      <c r="G36" s="159">
        <v>196.26016548833366</v>
      </c>
      <c r="H36" s="159">
        <v>9.0506958119882963</v>
      </c>
      <c r="I36" s="159">
        <v>1.0092260520904159</v>
      </c>
      <c r="J36" s="159">
        <v>0</v>
      </c>
      <c r="K36" s="154">
        <v>18.000729266539167</v>
      </c>
      <c r="L36" s="159">
        <v>0</v>
      </c>
      <c r="M36" s="155">
        <f>SUM(Taulukko22[[#This Row],[Asukasperusteisuus]:[Saamenkielisyys]])</f>
        <v>3204.2946936975527</v>
      </c>
      <c r="N36" s="156">
        <f>SUM('Arvio hyten vaikutuksesta'!$C36:$L36)</f>
        <v>3204.2946936975527</v>
      </c>
    </row>
    <row r="37" spans="1:46" s="116" customFormat="1" ht="13" x14ac:dyDescent="0.3">
      <c r="A37" s="157">
        <v>33</v>
      </c>
      <c r="B37" s="158" t="s">
        <v>20</v>
      </c>
      <c r="C37" s="159">
        <v>506.07237813936314</v>
      </c>
      <c r="D37" s="159">
        <v>1538.3485081473755</v>
      </c>
      <c r="E37" s="159">
        <v>371.50432364950433</v>
      </c>
      <c r="F37" s="159">
        <v>494.4296624184737</v>
      </c>
      <c r="G37" s="159">
        <v>136.79494172518145</v>
      </c>
      <c r="H37" s="159">
        <v>49.829486170205101</v>
      </c>
      <c r="I37" s="159">
        <v>9.220891701656484</v>
      </c>
      <c r="J37" s="159">
        <v>0</v>
      </c>
      <c r="K37" s="154">
        <v>32.390821770503933</v>
      </c>
      <c r="L37" s="159">
        <v>0</v>
      </c>
      <c r="M37" s="155">
        <f>SUM(Taulukko22[[#This Row],[Asukasperusteisuus]:[Saamenkielisyys]])</f>
        <v>3138.5910137222636</v>
      </c>
      <c r="N37" s="156">
        <f>SUM('Arvio hyten vaikutuksesta'!$C37:$L37)</f>
        <v>3138.5910137222636</v>
      </c>
    </row>
    <row r="38" spans="1:46" s="116" customFormat="1" ht="13" x14ac:dyDescent="0.3">
      <c r="A38" s="157">
        <v>34</v>
      </c>
      <c r="B38" s="158" t="s">
        <v>19</v>
      </c>
      <c r="C38" s="159">
        <v>506.07237813936314</v>
      </c>
      <c r="D38" s="159">
        <v>1751.6843097083174</v>
      </c>
      <c r="E38" s="159">
        <v>549.04529130706874</v>
      </c>
      <c r="F38" s="159">
        <v>561.9244060427809</v>
      </c>
      <c r="G38" s="159">
        <v>59.112635069707103</v>
      </c>
      <c r="H38" s="159">
        <v>117.65692227777538</v>
      </c>
      <c r="I38" s="159">
        <v>28.303465468188257</v>
      </c>
      <c r="J38" s="159">
        <v>0</v>
      </c>
      <c r="K38" s="154">
        <v>33.091455470498495</v>
      </c>
      <c r="L38" s="159">
        <v>0</v>
      </c>
      <c r="M38" s="155">
        <f>SUM(Taulukko22[[#This Row],[Asukasperusteisuus]:[Saamenkielisyys]])</f>
        <v>3606.8908634836998</v>
      </c>
      <c r="N38" s="156">
        <f>SUM('Arvio hyten vaikutuksesta'!$C38:$L38)</f>
        <v>3606.8908634836998</v>
      </c>
    </row>
    <row r="39" spans="1:46" s="116" customFormat="1" ht="13" x14ac:dyDescent="0.3">
      <c r="A39" s="157">
        <v>35</v>
      </c>
      <c r="B39" s="158" t="s">
        <v>18</v>
      </c>
      <c r="C39" s="159">
        <v>506.07237813936314</v>
      </c>
      <c r="D39" s="159">
        <v>1665.5743641821509</v>
      </c>
      <c r="E39" s="159">
        <v>444.32652568938488</v>
      </c>
      <c r="F39" s="159">
        <v>559.46991615012575</v>
      </c>
      <c r="G39" s="159">
        <v>57.593287026662232</v>
      </c>
      <c r="H39" s="159">
        <v>0</v>
      </c>
      <c r="I39" s="159">
        <v>8.6179753376420205</v>
      </c>
      <c r="J39" s="159">
        <v>0</v>
      </c>
      <c r="K39" s="154">
        <v>24.464975667684204</v>
      </c>
      <c r="L39" s="159">
        <v>0</v>
      </c>
      <c r="M39" s="155">
        <f>SUM(Taulukko22[[#This Row],[Asukasperusteisuus]:[Saamenkielisyys]])</f>
        <v>3266.1194221930132</v>
      </c>
      <c r="N39" s="156">
        <f>SUM('Arvio hyten vaikutuksesta'!$C39:$L39)</f>
        <v>3266.1194221930132</v>
      </c>
    </row>
    <row r="40" spans="1:46" s="116" customFormat="1" ht="13" x14ac:dyDescent="0.3">
      <c r="A40" s="161">
        <v>2</v>
      </c>
      <c r="B40" s="158" t="s">
        <v>17</v>
      </c>
      <c r="C40" s="159">
        <v>506.07237813936314</v>
      </c>
      <c r="D40" s="159">
        <v>1832.0830215166277</v>
      </c>
      <c r="E40" s="159">
        <v>651.96374819336006</v>
      </c>
      <c r="F40" s="159">
        <v>662.89102869266151</v>
      </c>
      <c r="G40" s="159">
        <v>75.872246367654469</v>
      </c>
      <c r="H40" s="159">
        <v>23.384474704711987</v>
      </c>
      <c r="I40" s="159">
        <v>22.804166586468845</v>
      </c>
      <c r="J40" s="159">
        <v>31.461867701405168</v>
      </c>
      <c r="K40" s="154">
        <v>37.686583633957028</v>
      </c>
      <c r="L40" s="159">
        <v>0</v>
      </c>
      <c r="M40" s="155">
        <f>SUM(Taulukko22[[#This Row],[Asukasperusteisuus]:[Saamenkielisyys]])</f>
        <v>3844.2195155362101</v>
      </c>
      <c r="N40" s="156">
        <f>SUM('Arvio hyten vaikutuksesta'!$C40:$L40)</f>
        <v>3844.2195155362101</v>
      </c>
    </row>
    <row r="41" spans="1:46" s="116" customFormat="1" ht="13" x14ac:dyDescent="0.3">
      <c r="A41" s="161">
        <v>4</v>
      </c>
      <c r="B41" s="158" t="s">
        <v>16</v>
      </c>
      <c r="C41" s="159">
        <v>506.07237813936314</v>
      </c>
      <c r="D41" s="159">
        <v>1900.5527018623752</v>
      </c>
      <c r="E41" s="159">
        <v>708.30384619775884</v>
      </c>
      <c r="F41" s="159">
        <v>726.64771263007572</v>
      </c>
      <c r="G41" s="159">
        <v>38.261898652963687</v>
      </c>
      <c r="H41" s="159">
        <v>0</v>
      </c>
      <c r="I41" s="159">
        <v>37.368965688884074</v>
      </c>
      <c r="J41" s="159">
        <v>0</v>
      </c>
      <c r="K41" s="154">
        <v>53.698462554735137</v>
      </c>
      <c r="L41" s="159">
        <v>0</v>
      </c>
      <c r="M41" s="155">
        <f>SUM(Taulukko22[[#This Row],[Asukasperusteisuus]:[Saamenkielisyys]])</f>
        <v>3970.905965726156</v>
      </c>
      <c r="N41" s="156">
        <f>SUM('Arvio hyten vaikutuksesta'!$C41:$L41)</f>
        <v>3970.905965726156</v>
      </c>
    </row>
    <row r="42" spans="1:46" s="116" customFormat="1" ht="13" x14ac:dyDescent="0.3">
      <c r="A42" s="161">
        <v>5</v>
      </c>
      <c r="B42" s="158" t="s">
        <v>15</v>
      </c>
      <c r="C42" s="159">
        <v>506.07237813936314</v>
      </c>
      <c r="D42" s="159">
        <v>1898.0285760700367</v>
      </c>
      <c r="E42" s="159">
        <v>670.10478118564856</v>
      </c>
      <c r="F42" s="159">
        <v>668.71757009392547</v>
      </c>
      <c r="G42" s="159">
        <v>42.697556444490061</v>
      </c>
      <c r="H42" s="159">
        <v>0</v>
      </c>
      <c r="I42" s="159">
        <v>31.371179682529625</v>
      </c>
      <c r="J42" s="159">
        <v>0</v>
      </c>
      <c r="K42" s="154">
        <v>35.29491376087379</v>
      </c>
      <c r="L42" s="159">
        <v>0</v>
      </c>
      <c r="M42" s="155">
        <f>SUM(Taulukko22[[#This Row],[Asukasperusteisuus]:[Saamenkielisyys]])</f>
        <v>3852.2869553768678</v>
      </c>
      <c r="N42" s="156">
        <f>SUM('Arvio hyten vaikutuksesta'!$C42:$L42)</f>
        <v>3852.2869553768678</v>
      </c>
    </row>
    <row r="43" spans="1:46" s="116" customFormat="1" ht="13" x14ac:dyDescent="0.3">
      <c r="A43" s="161">
        <v>6</v>
      </c>
      <c r="B43" s="158" t="s">
        <v>14</v>
      </c>
      <c r="C43" s="159">
        <v>506.07237813936314</v>
      </c>
      <c r="D43" s="159">
        <v>1813.4199277148778</v>
      </c>
      <c r="E43" s="159">
        <v>608.08955578356006</v>
      </c>
      <c r="F43" s="159">
        <v>622.25132442691336</v>
      </c>
      <c r="G43" s="159">
        <v>49.675984445096731</v>
      </c>
      <c r="H43" s="159">
        <v>0</v>
      </c>
      <c r="I43" s="159">
        <v>26.080372812137917</v>
      </c>
      <c r="J43" s="159">
        <v>0</v>
      </c>
      <c r="K43" s="154">
        <v>36.690457731166141</v>
      </c>
      <c r="L43" s="159">
        <v>0</v>
      </c>
      <c r="M43" s="155">
        <f>SUM(Taulukko22[[#This Row],[Asukasperusteisuus]:[Saamenkielisyys]])</f>
        <v>3662.280001053115</v>
      </c>
      <c r="N43" s="156">
        <f>SUM('Arvio hyten vaikutuksesta'!$C43:$L43)</f>
        <v>3662.280001053115</v>
      </c>
    </row>
    <row r="44" spans="1:46" s="116" customFormat="1" ht="13" x14ac:dyDescent="0.3">
      <c r="A44" s="161">
        <v>7</v>
      </c>
      <c r="B44" s="158" t="s">
        <v>13</v>
      </c>
      <c r="C44" s="159">
        <v>506.0723781393632</v>
      </c>
      <c r="D44" s="159">
        <v>1962.5474275922415</v>
      </c>
      <c r="E44" s="159">
        <v>703.72998444389191</v>
      </c>
      <c r="F44" s="159">
        <v>699.65324936757133</v>
      </c>
      <c r="G44" s="159">
        <v>53.966620619709246</v>
      </c>
      <c r="H44" s="159">
        <v>0</v>
      </c>
      <c r="I44" s="159">
        <v>28.579443027469139</v>
      </c>
      <c r="J44" s="159">
        <v>0</v>
      </c>
      <c r="K44" s="154">
        <v>38.551034172043813</v>
      </c>
      <c r="L44" s="159">
        <v>0</v>
      </c>
      <c r="M44" s="155">
        <f>SUM(Taulukko22[[#This Row],[Asukasperusteisuus]:[Saamenkielisyys]])</f>
        <v>3993.1001373622898</v>
      </c>
      <c r="N44" s="156">
        <f>SUM('Arvio hyten vaikutuksesta'!$C44:$L44)</f>
        <v>3993.1001373622898</v>
      </c>
    </row>
    <row r="45" spans="1:46" s="116" customFormat="1" ht="13" x14ac:dyDescent="0.3">
      <c r="A45" s="161">
        <v>8</v>
      </c>
      <c r="B45" s="158" t="s">
        <v>12</v>
      </c>
      <c r="C45" s="159">
        <v>506.0723781393632</v>
      </c>
      <c r="D45" s="159">
        <v>2004.4091677717981</v>
      </c>
      <c r="E45" s="159">
        <v>840.87320832800572</v>
      </c>
      <c r="F45" s="159">
        <v>751.32419206809323</v>
      </c>
      <c r="G45" s="159">
        <v>60.176591435159104</v>
      </c>
      <c r="H45" s="159">
        <v>3.1269053380919289</v>
      </c>
      <c r="I45" s="159">
        <v>28.817634817981272</v>
      </c>
      <c r="J45" s="159">
        <v>0</v>
      </c>
      <c r="K45" s="154">
        <v>43.981198064499608</v>
      </c>
      <c r="L45" s="159">
        <v>0</v>
      </c>
      <c r="M45" s="155">
        <f>SUM(Taulukko22[[#This Row],[Asukasperusteisuus]:[Saamenkielisyys]])</f>
        <v>4238.7812759629924</v>
      </c>
      <c r="N45" s="156">
        <f>SUM('Arvio hyten vaikutuksesta'!$C45:$L45)</f>
        <v>4238.7812759629924</v>
      </c>
    </row>
    <row r="46" spans="1:46" s="116" customFormat="1" ht="13" x14ac:dyDescent="0.3">
      <c r="A46" s="161">
        <v>9</v>
      </c>
      <c r="B46" s="158" t="s">
        <v>11</v>
      </c>
      <c r="C46" s="159">
        <v>506.07237813936308</v>
      </c>
      <c r="D46" s="159">
        <v>1864.4722425304035</v>
      </c>
      <c r="E46" s="159">
        <v>733.22679259561949</v>
      </c>
      <c r="F46" s="159">
        <v>661.49317461795874</v>
      </c>
      <c r="G46" s="159">
        <v>62.879793752550107</v>
      </c>
      <c r="H46" s="159">
        <v>0</v>
      </c>
      <c r="I46" s="159">
        <v>43.193343328641177</v>
      </c>
      <c r="J46" s="159">
        <v>0</v>
      </c>
      <c r="K46" s="154">
        <v>32.596390290445399</v>
      </c>
      <c r="L46" s="159">
        <v>0</v>
      </c>
      <c r="M46" s="155">
        <f>SUM(Taulukko22[[#This Row],[Asukasperusteisuus]:[Saamenkielisyys]])</f>
        <v>3903.9341152549814</v>
      </c>
      <c r="N46" s="156">
        <f>SUM('Arvio hyten vaikutuksesta'!$C46:$L46)</f>
        <v>3903.9341152549814</v>
      </c>
    </row>
    <row r="47" spans="1:46" s="116" customFormat="1" ht="13" x14ac:dyDescent="0.3">
      <c r="A47" s="161">
        <v>10</v>
      </c>
      <c r="B47" s="158" t="s">
        <v>10</v>
      </c>
      <c r="C47" s="159">
        <v>506.0723781393632</v>
      </c>
      <c r="D47" s="159">
        <v>2060.0709615825795</v>
      </c>
      <c r="E47" s="159">
        <v>885.69252143524102</v>
      </c>
      <c r="F47" s="159">
        <v>810.5921950011076</v>
      </c>
      <c r="G47" s="159">
        <v>33.850849451083427</v>
      </c>
      <c r="H47" s="159">
        <v>0</v>
      </c>
      <c r="I47" s="159">
        <v>98.126181618698681</v>
      </c>
      <c r="J47" s="159">
        <v>30.170075956251715</v>
      </c>
      <c r="K47" s="154">
        <v>41.771018664290203</v>
      </c>
      <c r="L47" s="159">
        <v>0</v>
      </c>
      <c r="M47" s="155">
        <f>SUM(Taulukko22[[#This Row],[Asukasperusteisuus]:[Saamenkielisyys]])</f>
        <v>4466.3461818486148</v>
      </c>
      <c r="N47" s="156">
        <f>SUM('Arvio hyten vaikutuksesta'!$C47:$L47)</f>
        <v>4466.3461818486148</v>
      </c>
    </row>
    <row r="48" spans="1:46" s="116" customFormat="1" ht="13" x14ac:dyDescent="0.3">
      <c r="A48" s="161">
        <v>11</v>
      </c>
      <c r="B48" s="158" t="s">
        <v>9</v>
      </c>
      <c r="C48" s="159">
        <v>506.07237813936314</v>
      </c>
      <c r="D48" s="159">
        <v>2050.8914811019094</v>
      </c>
      <c r="E48" s="159">
        <v>768.09231947136618</v>
      </c>
      <c r="F48" s="159">
        <v>795.02230130202815</v>
      </c>
      <c r="G48" s="159">
        <v>31.058040037958385</v>
      </c>
      <c r="H48" s="159">
        <v>0</v>
      </c>
      <c r="I48" s="159">
        <v>71.905648643701937</v>
      </c>
      <c r="J48" s="159">
        <v>0</v>
      </c>
      <c r="K48" s="154">
        <v>43.947818011440738</v>
      </c>
      <c r="L48" s="159">
        <v>0</v>
      </c>
      <c r="M48" s="155">
        <f>SUM(Taulukko22[[#This Row],[Asukasperusteisuus]:[Saamenkielisyys]])</f>
        <v>4266.9899867077684</v>
      </c>
      <c r="N48" s="156">
        <f>SUM('Arvio hyten vaikutuksesta'!$C48:$L48)</f>
        <v>4266.9899867077684</v>
      </c>
    </row>
    <row r="49" spans="1:14" s="116" customFormat="1" ht="13" x14ac:dyDescent="0.3">
      <c r="A49" s="161">
        <v>12</v>
      </c>
      <c r="B49" s="158" t="s">
        <v>8</v>
      </c>
      <c r="C49" s="159">
        <v>506.07237813936314</v>
      </c>
      <c r="D49" s="159">
        <v>2156.6360119537858</v>
      </c>
      <c r="E49" s="159">
        <v>817.91572900759934</v>
      </c>
      <c r="F49" s="159">
        <v>847.27023225283358</v>
      </c>
      <c r="G49" s="159">
        <v>38.683274101273142</v>
      </c>
      <c r="H49" s="159">
        <v>0</v>
      </c>
      <c r="I49" s="159">
        <v>118.26451597319677</v>
      </c>
      <c r="J49" s="159">
        <v>0</v>
      </c>
      <c r="K49" s="154">
        <v>49.992488622328736</v>
      </c>
      <c r="L49" s="159">
        <v>0</v>
      </c>
      <c r="M49" s="155">
        <f>SUM(Taulukko22[[#This Row],[Asukasperusteisuus]:[Saamenkielisyys]])</f>
        <v>4534.8346300503808</v>
      </c>
      <c r="N49" s="156">
        <f>SUM('Arvio hyten vaikutuksesta'!$C49:$L49)</f>
        <v>4534.8346300503808</v>
      </c>
    </row>
    <row r="50" spans="1:14" s="116" customFormat="1" ht="13" x14ac:dyDescent="0.3">
      <c r="A50" s="161">
        <v>13</v>
      </c>
      <c r="B50" s="158" t="s">
        <v>7</v>
      </c>
      <c r="C50" s="159">
        <v>506.07237813936314</v>
      </c>
      <c r="D50" s="159">
        <v>1792.6627082661585</v>
      </c>
      <c r="E50" s="159">
        <v>622.25542215442135</v>
      </c>
      <c r="F50" s="159">
        <v>685.64266252044172</v>
      </c>
      <c r="G50" s="159">
        <v>34.799032756471156</v>
      </c>
      <c r="H50" s="159">
        <v>0</v>
      </c>
      <c r="I50" s="159">
        <v>60.566829465252788</v>
      </c>
      <c r="J50" s="159">
        <v>0</v>
      </c>
      <c r="K50" s="154">
        <v>42.931668634336248</v>
      </c>
      <c r="L50" s="159">
        <v>0</v>
      </c>
      <c r="M50" s="155">
        <f>SUM(Taulukko22[[#This Row],[Asukasperusteisuus]:[Saamenkielisyys]])</f>
        <v>3744.9307019364451</v>
      </c>
      <c r="N50" s="156">
        <f>SUM('Arvio hyten vaikutuksesta'!$C50:$L50)</f>
        <v>3744.9307019364451</v>
      </c>
    </row>
    <row r="51" spans="1:14" s="116" customFormat="1" ht="13" x14ac:dyDescent="0.3">
      <c r="A51" s="161">
        <v>14</v>
      </c>
      <c r="B51" s="158" t="s">
        <v>23</v>
      </c>
      <c r="C51" s="159">
        <v>506.07237813936314</v>
      </c>
      <c r="D51" s="159">
        <v>1979.9788230041809</v>
      </c>
      <c r="E51" s="159">
        <v>782.71137834517151</v>
      </c>
      <c r="F51" s="159">
        <v>724.29226884343348</v>
      </c>
      <c r="G51" s="159">
        <v>23.111847014226864</v>
      </c>
      <c r="H51" s="159">
        <v>0</v>
      </c>
      <c r="I51" s="159">
        <v>73.90957533338603</v>
      </c>
      <c r="J51" s="159">
        <v>0</v>
      </c>
      <c r="K51" s="154">
        <v>47.408679128558923</v>
      </c>
      <c r="L51" s="159">
        <v>0</v>
      </c>
      <c r="M51" s="155">
        <f>SUM(Taulukko22[[#This Row],[Asukasperusteisuus]:[Saamenkielisyys]])</f>
        <v>4137.4849498083204</v>
      </c>
      <c r="N51" s="156">
        <f>SUM('Arvio hyten vaikutuksesta'!$C51:$L51)</f>
        <v>4137.4849498083204</v>
      </c>
    </row>
    <row r="52" spans="1:14" s="116" customFormat="1" ht="13" x14ac:dyDescent="0.3">
      <c r="A52" s="161">
        <v>15</v>
      </c>
      <c r="B52" s="158" t="s">
        <v>6</v>
      </c>
      <c r="C52" s="159">
        <v>506.07237813936314</v>
      </c>
      <c r="D52" s="159">
        <v>1745.3251636372381</v>
      </c>
      <c r="E52" s="159">
        <v>602.37816180980178</v>
      </c>
      <c r="F52" s="159">
        <v>566.54258546031315</v>
      </c>
      <c r="G52" s="159">
        <v>71.95777631483044</v>
      </c>
      <c r="H52" s="159">
        <v>208.53436537687091</v>
      </c>
      <c r="I52" s="159">
        <v>43.328228681828833</v>
      </c>
      <c r="J52" s="159">
        <v>20.831476961121428</v>
      </c>
      <c r="K52" s="154">
        <v>53.149989909227493</v>
      </c>
      <c r="L52" s="159">
        <v>0</v>
      </c>
      <c r="M52" s="155">
        <f>SUM(Taulukko22[[#This Row],[Asukasperusteisuus]:[Saamenkielisyys]])</f>
        <v>3818.1201262905956</v>
      </c>
      <c r="N52" s="156">
        <f>SUM('Arvio hyten vaikutuksesta'!$C52:$L52)</f>
        <v>3818.1201262905956</v>
      </c>
    </row>
    <row r="53" spans="1:14" s="116" customFormat="1" ht="13" x14ac:dyDescent="0.3">
      <c r="A53" s="161">
        <v>16</v>
      </c>
      <c r="B53" s="158" t="s">
        <v>5</v>
      </c>
      <c r="C53" s="159">
        <v>506.0723781393632</v>
      </c>
      <c r="D53" s="159">
        <v>2051.0235131345762</v>
      </c>
      <c r="E53" s="159">
        <v>746.28414829683686</v>
      </c>
      <c r="F53" s="159">
        <v>759.22394217278088</v>
      </c>
      <c r="G53" s="159">
        <v>30.353766352287998</v>
      </c>
      <c r="H53" s="159">
        <v>37.222340088957246</v>
      </c>
      <c r="I53" s="159">
        <v>75.995643368244899</v>
      </c>
      <c r="J53" s="159">
        <v>0</v>
      </c>
      <c r="K53" s="154">
        <v>26.163012083279753</v>
      </c>
      <c r="L53" s="159">
        <v>0</v>
      </c>
      <c r="M53" s="155">
        <f>SUM(Taulukko22[[#This Row],[Asukasperusteisuus]:[Saamenkielisyys]])</f>
        <v>4232.3387436363264</v>
      </c>
      <c r="N53" s="156">
        <f>SUM('Arvio hyten vaikutuksesta'!$C53:$L53)</f>
        <v>4232.3387436363264</v>
      </c>
    </row>
    <row r="54" spans="1:14" s="116" customFormat="1" ht="13" x14ac:dyDescent="0.3">
      <c r="A54" s="161">
        <v>17</v>
      </c>
      <c r="B54" s="158" t="s">
        <v>4</v>
      </c>
      <c r="C54" s="159">
        <v>506.07237813936314</v>
      </c>
      <c r="D54" s="159">
        <v>1777.1766793637039</v>
      </c>
      <c r="E54" s="159">
        <v>592.83977740737737</v>
      </c>
      <c r="F54" s="159">
        <v>760.68198565259615</v>
      </c>
      <c r="G54" s="159">
        <v>29.96982299499653</v>
      </c>
      <c r="H54" s="159">
        <v>0</v>
      </c>
      <c r="I54" s="159">
        <v>91.596506918726845</v>
      </c>
      <c r="J54" s="159">
        <v>1.5310867989208299</v>
      </c>
      <c r="K54" s="154">
        <v>40.124958971353962</v>
      </c>
      <c r="L54" s="159">
        <v>0</v>
      </c>
      <c r="M54" s="155">
        <f>SUM(Taulukko22[[#This Row],[Asukasperusteisuus]:[Saamenkielisyys]])</f>
        <v>3799.9931962470387</v>
      </c>
      <c r="N54" s="156">
        <f>SUM('Arvio hyten vaikutuksesta'!$C54:$L54)</f>
        <v>3799.9931962470387</v>
      </c>
    </row>
    <row r="55" spans="1:14" s="116" customFormat="1" ht="13" x14ac:dyDescent="0.3">
      <c r="A55" s="161">
        <v>18</v>
      </c>
      <c r="B55" s="158" t="s">
        <v>3</v>
      </c>
      <c r="C55" s="159">
        <v>506.0723781393632</v>
      </c>
      <c r="D55" s="159">
        <v>2068.2252916968791</v>
      </c>
      <c r="E55" s="159">
        <v>856.70555883048473</v>
      </c>
      <c r="F55" s="159">
        <v>849.67168904568371</v>
      </c>
      <c r="G55" s="159">
        <v>30.116119170778109</v>
      </c>
      <c r="H55" s="159">
        <v>0</v>
      </c>
      <c r="I55" s="159">
        <v>290.07505681646751</v>
      </c>
      <c r="J55" s="159">
        <v>0</v>
      </c>
      <c r="K55" s="154">
        <v>66.247830392077475</v>
      </c>
      <c r="L55" s="159">
        <v>0</v>
      </c>
      <c r="M55" s="155">
        <f>SUM(Taulukko22[[#This Row],[Asukasperusteisuus]:[Saamenkielisyys]])</f>
        <v>4667.1139240917337</v>
      </c>
      <c r="N55" s="156">
        <f>SUM('Arvio hyten vaikutuksesta'!$C55:$L55)</f>
        <v>4667.1139240917337</v>
      </c>
    </row>
    <row r="56" spans="1:14" s="116" customFormat="1" ht="13" x14ac:dyDescent="0.3">
      <c r="A56" s="161">
        <v>19</v>
      </c>
      <c r="B56" s="158" t="s">
        <v>2</v>
      </c>
      <c r="C56" s="159">
        <v>506.07237813936308</v>
      </c>
      <c r="D56" s="159">
        <v>2001.4729244252972</v>
      </c>
      <c r="E56" s="159">
        <v>733.72114743611201</v>
      </c>
      <c r="F56" s="159">
        <v>871.21566154638106</v>
      </c>
      <c r="G56" s="159">
        <v>28.141269980783946</v>
      </c>
      <c r="H56" s="159">
        <v>0</v>
      </c>
      <c r="I56" s="159">
        <v>539.91516012790578</v>
      </c>
      <c r="J56" s="159">
        <v>0</v>
      </c>
      <c r="K56" s="154">
        <v>45.37084284431706</v>
      </c>
      <c r="L56" s="159">
        <v>15.26776396003307</v>
      </c>
      <c r="M56" s="155">
        <f>SUM(Taulukko22[[#This Row],[Asukasperusteisuus]:[Saamenkielisyys]])</f>
        <v>4741.1771484601932</v>
      </c>
      <c r="N56" s="156">
        <f>SUM('Arvio hyten vaikutuksesta'!$C56:$L56)</f>
        <v>4741.1771484601932</v>
      </c>
    </row>
    <row r="57" spans="1:14" s="116" customFormat="1" ht="13" x14ac:dyDescent="0.3">
      <c r="A57" s="162"/>
      <c r="B57" s="153" t="s">
        <v>1</v>
      </c>
      <c r="C57" s="160">
        <v>506.07237813936314</v>
      </c>
      <c r="D57" s="160">
        <v>1807.3309889344739</v>
      </c>
      <c r="E57" s="160">
        <v>606.30845958419218</v>
      </c>
      <c r="F57" s="160">
        <v>656.95018195296211</v>
      </c>
      <c r="G57" s="160">
        <v>75.398149305626205</v>
      </c>
      <c r="H57" s="160">
        <v>18.849537326406555</v>
      </c>
      <c r="I57" s="160">
        <v>56.54861197921965</v>
      </c>
      <c r="J57" s="160">
        <v>4.2599954357678813</v>
      </c>
      <c r="K57" s="154">
        <v>37.69907465281311</v>
      </c>
      <c r="L57" s="160">
        <v>0.49008797048643277</v>
      </c>
      <c r="M57" s="155">
        <f>SUM(Taulukko22[[#This Row],[Asukasperusteisuus]:[Saamenkielisyys]])</f>
        <v>3769.907465281311</v>
      </c>
      <c r="N57" s="163">
        <f>SUM('Arvio hyten vaikutuksesta'!$C57:$L57)</f>
        <v>3769.907465281311</v>
      </c>
    </row>
    <row r="58" spans="1:14" s="116" customFormat="1" ht="13" x14ac:dyDescent="0.3">
      <c r="A58" s="161"/>
      <c r="B58" s="158" t="s">
        <v>75</v>
      </c>
      <c r="C58" s="164">
        <f t="shared" ref="C58:M58" si="2">C57/$N$57</f>
        <v>0.13424</v>
      </c>
      <c r="D58" s="164">
        <f t="shared" si="2"/>
        <v>0.479409907425834</v>
      </c>
      <c r="E58" s="164">
        <f t="shared" si="2"/>
        <v>0.16082847262643604</v>
      </c>
      <c r="F58" s="164">
        <f t="shared" si="2"/>
        <v>0.17426161994773004</v>
      </c>
      <c r="G58" s="164">
        <f t="shared" si="2"/>
        <v>1.9999999999999997E-2</v>
      </c>
      <c r="H58" s="164">
        <f t="shared" si="2"/>
        <v>5.0000000000000001E-3</v>
      </c>
      <c r="I58" s="164">
        <f t="shared" si="2"/>
        <v>1.4999999999999996E-2</v>
      </c>
      <c r="J58" s="164">
        <f t="shared" si="2"/>
        <v>1.1299999999999999E-3</v>
      </c>
      <c r="K58" s="164">
        <f t="shared" si="2"/>
        <v>0.01</v>
      </c>
      <c r="L58" s="164">
        <f t="shared" si="2"/>
        <v>1.2999999999996348E-4</v>
      </c>
      <c r="M58" s="164">
        <f t="shared" si="2"/>
        <v>1</v>
      </c>
      <c r="N58" s="165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N55"/>
  <sheetViews>
    <sheetView zoomScale="70" zoomScaleNormal="70" workbookViewId="0"/>
  </sheetViews>
  <sheetFormatPr defaultColWidth="8.33203125" defaultRowHeight="10.5" x14ac:dyDescent="0.25"/>
  <cols>
    <col min="1" max="1" width="22.83203125" style="62" customWidth="1"/>
    <col min="2" max="2" width="17.33203125" style="62" customWidth="1"/>
    <col min="3" max="3" width="19.08203125" style="62" customWidth="1"/>
    <col min="4" max="4" width="21.33203125" style="62" customWidth="1"/>
    <col min="5" max="5" width="18.58203125" style="62" customWidth="1"/>
    <col min="6" max="6" width="17.83203125" style="62" customWidth="1"/>
    <col min="7" max="7" width="22.58203125" style="62" customWidth="1"/>
    <col min="8" max="8" width="24" style="62" customWidth="1"/>
    <col min="9" max="9" width="19.08203125" style="62" customWidth="1"/>
    <col min="10" max="10" width="11.58203125" style="62" bestFit="1" customWidth="1"/>
    <col min="11" max="11" width="18.08203125" style="62" customWidth="1"/>
    <col min="12" max="12" width="19.08203125" style="62" bestFit="1" customWidth="1"/>
    <col min="13" max="13" width="18.58203125" style="62" customWidth="1"/>
    <col min="14" max="14" width="22.58203125" style="62" bestFit="1" customWidth="1"/>
    <col min="15" max="15" width="18.08203125" style="62" customWidth="1"/>
    <col min="16" max="16" width="12.08203125" style="62" bestFit="1" customWidth="1"/>
    <col min="17" max="17" width="17.58203125" style="62" bestFit="1" customWidth="1"/>
    <col min="18" max="18" width="13.58203125" style="62" bestFit="1" customWidth="1"/>
    <col min="19" max="19" width="11.83203125" style="62" bestFit="1" customWidth="1"/>
    <col min="20" max="20" width="16.08203125" style="62" bestFit="1" customWidth="1"/>
    <col min="21" max="21" width="14.33203125" style="62" bestFit="1" customWidth="1"/>
    <col min="22" max="22" width="14.83203125" style="62" bestFit="1" customWidth="1"/>
    <col min="23" max="23" width="12.08203125" style="62" bestFit="1" customWidth="1"/>
    <col min="24" max="24" width="14.5" style="62" bestFit="1" customWidth="1"/>
    <col min="25" max="16384" width="8.33203125" style="62"/>
  </cols>
  <sheetData>
    <row r="1" spans="1:40" ht="22.5" x14ac:dyDescent="0.45">
      <c r="A1" s="114" t="s">
        <v>74</v>
      </c>
    </row>
    <row r="2" spans="1:40" ht="15.5" x14ac:dyDescent="0.35">
      <c r="A2" s="169" t="s">
        <v>98</v>
      </c>
    </row>
    <row r="3" spans="1:40" s="55" customFormat="1" ht="15.5" x14ac:dyDescent="0.35">
      <c r="A3" s="54"/>
      <c r="D3" s="64"/>
      <c r="E3" s="64"/>
      <c r="F3" s="64"/>
      <c r="G3" s="64"/>
    </row>
    <row r="4" spans="1:40" s="55" customFormat="1" ht="31" x14ac:dyDescent="0.35">
      <c r="A4" s="59" t="s">
        <v>51</v>
      </c>
      <c r="B4" s="59" t="s">
        <v>24</v>
      </c>
      <c r="C4" s="66" t="s">
        <v>94</v>
      </c>
      <c r="D4" s="60" t="s">
        <v>68</v>
      </c>
      <c r="E4" s="60" t="s">
        <v>69</v>
      </c>
      <c r="F4" s="61" t="s">
        <v>50</v>
      </c>
      <c r="G4" s="60" t="s">
        <v>70</v>
      </c>
      <c r="H4" s="57"/>
      <c r="I4" s="57"/>
    </row>
    <row r="5" spans="1:40" s="55" customFormat="1" ht="15.5" x14ac:dyDescent="0.35">
      <c r="A5" s="67">
        <v>31</v>
      </c>
      <c r="B5" s="67" t="s">
        <v>22</v>
      </c>
      <c r="C5" s="63">
        <v>656920</v>
      </c>
      <c r="D5" s="68">
        <f t="shared" ref="D5:D26" si="0">M31</f>
        <v>41.660522290797203</v>
      </c>
      <c r="E5" s="68">
        <f t="shared" ref="E5:E26" si="1">N31</f>
        <v>26.153629675927601</v>
      </c>
      <c r="F5" s="68">
        <f>AVERAGE(D5:E5)</f>
        <v>33.907075983362404</v>
      </c>
      <c r="G5" s="69">
        <f t="shared" ref="G5:G26" si="2">F5/$F$28</f>
        <v>0.7667973255685967</v>
      </c>
      <c r="H5" s="70"/>
      <c r="I5" s="71"/>
    </row>
    <row r="6" spans="1:40" s="55" customFormat="1" ht="15.5" x14ac:dyDescent="0.35">
      <c r="A6" s="67">
        <v>32</v>
      </c>
      <c r="B6" s="67" t="s">
        <v>35</v>
      </c>
      <c r="C6" s="63">
        <v>274336</v>
      </c>
      <c r="D6" s="68">
        <f t="shared" si="0"/>
        <v>19.038801231659502</v>
      </c>
      <c r="E6" s="68">
        <f t="shared" si="1"/>
        <v>23.189066783153599</v>
      </c>
      <c r="F6" s="68">
        <f t="shared" ref="F6:F26" si="3">AVERAGE(D6:E6)</f>
        <v>21.113934007406549</v>
      </c>
      <c r="G6" s="69">
        <f t="shared" si="2"/>
        <v>0.4774846447111919</v>
      </c>
      <c r="H6" s="70"/>
      <c r="I6" s="71"/>
    </row>
    <row r="7" spans="1:40" s="55" customFormat="1" ht="15.5" x14ac:dyDescent="0.35">
      <c r="A7" s="67">
        <v>33</v>
      </c>
      <c r="B7" s="67" t="s">
        <v>20</v>
      </c>
      <c r="C7" s="63">
        <v>473838</v>
      </c>
      <c r="D7" s="68">
        <f t="shared" si="0"/>
        <v>43.532011150948598</v>
      </c>
      <c r="E7" s="68">
        <f t="shared" si="1"/>
        <v>32.453540676594002</v>
      </c>
      <c r="F7" s="68">
        <f t="shared" si="3"/>
        <v>37.992775913771297</v>
      </c>
      <c r="G7" s="69">
        <f t="shared" si="2"/>
        <v>0.85919408019440402</v>
      </c>
      <c r="H7" s="70"/>
      <c r="I7" s="71"/>
    </row>
    <row r="8" spans="1:40" s="55" customFormat="1" ht="15.5" x14ac:dyDescent="0.35">
      <c r="A8" s="67">
        <v>34</v>
      </c>
      <c r="B8" s="67" t="s">
        <v>19</v>
      </c>
      <c r="C8" s="63">
        <v>98254</v>
      </c>
      <c r="D8" s="68">
        <f t="shared" si="0"/>
        <v>56.553102250499997</v>
      </c>
      <c r="E8" s="68">
        <f t="shared" si="1"/>
        <v>21.076064509083</v>
      </c>
      <c r="F8" s="68">
        <f t="shared" si="3"/>
        <v>38.8145833797915</v>
      </c>
      <c r="G8" s="69">
        <f t="shared" si="2"/>
        <v>0.87777898463694004</v>
      </c>
      <c r="H8" s="70"/>
      <c r="I8" s="71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</row>
    <row r="9" spans="1:40" s="55" customFormat="1" ht="15.5" x14ac:dyDescent="0.35">
      <c r="A9" s="67">
        <v>35</v>
      </c>
      <c r="B9" s="73" t="s">
        <v>18</v>
      </c>
      <c r="C9" s="56">
        <v>199330</v>
      </c>
      <c r="D9" s="74">
        <f t="shared" si="0"/>
        <v>32.460823531385998</v>
      </c>
      <c r="E9" s="74">
        <f t="shared" si="1"/>
        <v>24.9315047561672</v>
      </c>
      <c r="F9" s="74">
        <f t="shared" si="3"/>
        <v>28.696164143776599</v>
      </c>
      <c r="G9" s="75">
        <f t="shared" si="2"/>
        <v>0.64895427521743232</v>
      </c>
      <c r="H9" s="70"/>
      <c r="I9" s="71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</row>
    <row r="10" spans="1:40" s="55" customFormat="1" ht="15.5" x14ac:dyDescent="0.35">
      <c r="A10" s="67">
        <v>2</v>
      </c>
      <c r="B10" s="55" t="s">
        <v>17</v>
      </c>
      <c r="C10" s="63">
        <v>481403</v>
      </c>
      <c r="D10" s="68">
        <f t="shared" si="0"/>
        <v>48.344024834345703</v>
      </c>
      <c r="E10" s="68">
        <f t="shared" si="1"/>
        <v>40.064842165403398</v>
      </c>
      <c r="F10" s="68">
        <f t="shared" si="3"/>
        <v>44.204433499874554</v>
      </c>
      <c r="G10" s="69">
        <f t="shared" si="2"/>
        <v>0.9996686651072707</v>
      </c>
      <c r="H10" s="70"/>
      <c r="I10" s="71"/>
    </row>
    <row r="11" spans="1:40" s="55" customFormat="1" ht="15.5" x14ac:dyDescent="0.35">
      <c r="A11" s="67">
        <v>4</v>
      </c>
      <c r="B11" s="55" t="s">
        <v>16</v>
      </c>
      <c r="C11" s="63">
        <v>215416</v>
      </c>
      <c r="D11" s="68">
        <f t="shared" si="0"/>
        <v>89.578426280320201</v>
      </c>
      <c r="E11" s="68">
        <f t="shared" si="1"/>
        <v>36.3926694338316</v>
      </c>
      <c r="F11" s="68">
        <f t="shared" si="3"/>
        <v>62.9855478570759</v>
      </c>
      <c r="G11" s="69">
        <f t="shared" si="2"/>
        <v>1.4243973638416125</v>
      </c>
      <c r="H11" s="70"/>
      <c r="I11" s="71"/>
    </row>
    <row r="12" spans="1:40" s="55" customFormat="1" ht="15.5" x14ac:dyDescent="0.35">
      <c r="A12" s="67">
        <v>5</v>
      </c>
      <c r="B12" s="55" t="s">
        <v>15</v>
      </c>
      <c r="C12" s="63">
        <v>170577</v>
      </c>
      <c r="D12" s="68">
        <f t="shared" si="0"/>
        <v>37.243202053794697</v>
      </c>
      <c r="E12" s="68">
        <f t="shared" si="1"/>
        <v>45.555052273538998</v>
      </c>
      <c r="F12" s="68">
        <f t="shared" si="3"/>
        <v>41.399127163666847</v>
      </c>
      <c r="G12" s="69">
        <f t="shared" si="2"/>
        <v>0.93622758876496925</v>
      </c>
      <c r="H12" s="70"/>
      <c r="I12" s="71"/>
    </row>
    <row r="13" spans="1:40" s="55" customFormat="1" ht="15.5" x14ac:dyDescent="0.35">
      <c r="A13" s="67">
        <v>6</v>
      </c>
      <c r="B13" s="55" t="s">
        <v>14</v>
      </c>
      <c r="C13" s="63">
        <v>522852</v>
      </c>
      <c r="D13" s="68">
        <f t="shared" si="0"/>
        <v>41.492056257431599</v>
      </c>
      <c r="E13" s="68">
        <f t="shared" si="1"/>
        <v>44.580001353856701</v>
      </c>
      <c r="F13" s="68">
        <f t="shared" si="3"/>
        <v>43.03602880564415</v>
      </c>
      <c r="G13" s="69">
        <f t="shared" si="2"/>
        <v>0.97324557881232499</v>
      </c>
      <c r="H13" s="70"/>
      <c r="I13" s="71"/>
    </row>
    <row r="14" spans="1:40" s="55" customFormat="1" ht="15.5" x14ac:dyDescent="0.35">
      <c r="A14" s="67">
        <v>7</v>
      </c>
      <c r="B14" s="55" t="s">
        <v>13</v>
      </c>
      <c r="C14" s="63">
        <v>205771</v>
      </c>
      <c r="D14" s="68">
        <f t="shared" si="0"/>
        <v>66.118521201660002</v>
      </c>
      <c r="E14" s="68">
        <f t="shared" si="1"/>
        <v>24.318258261364601</v>
      </c>
      <c r="F14" s="68">
        <f t="shared" si="3"/>
        <v>45.218389731512303</v>
      </c>
      <c r="G14" s="69">
        <f t="shared" si="2"/>
        <v>1.0225989504272124</v>
      </c>
      <c r="H14" s="70"/>
      <c r="I14" s="71"/>
    </row>
    <row r="15" spans="1:40" s="55" customFormat="1" ht="15.5" x14ac:dyDescent="0.35">
      <c r="A15" s="67">
        <v>8</v>
      </c>
      <c r="B15" s="55" t="s">
        <v>12</v>
      </c>
      <c r="C15" s="63">
        <v>162812</v>
      </c>
      <c r="D15" s="68">
        <f t="shared" si="0"/>
        <v>44.417462712297699</v>
      </c>
      <c r="E15" s="68">
        <f t="shared" si="1"/>
        <v>58.757925323418</v>
      </c>
      <c r="F15" s="68">
        <f t="shared" si="3"/>
        <v>51.587694017857849</v>
      </c>
      <c r="G15" s="69">
        <f t="shared" si="2"/>
        <v>1.1666386634033132</v>
      </c>
      <c r="H15" s="70"/>
      <c r="I15" s="71"/>
    </row>
    <row r="16" spans="1:40" s="55" customFormat="1" ht="15.5" x14ac:dyDescent="0.35">
      <c r="A16" s="67">
        <v>9</v>
      </c>
      <c r="B16" s="55" t="s">
        <v>11</v>
      </c>
      <c r="C16" s="63">
        <v>126921</v>
      </c>
      <c r="D16" s="68">
        <f t="shared" si="0"/>
        <v>48.672197247101202</v>
      </c>
      <c r="E16" s="68">
        <f t="shared" si="1"/>
        <v>27.795597282920401</v>
      </c>
      <c r="F16" s="68">
        <f t="shared" si="3"/>
        <v>38.233897265010803</v>
      </c>
      <c r="G16" s="69">
        <f t="shared" si="2"/>
        <v>0.86464695992247798</v>
      </c>
      <c r="H16" s="70"/>
      <c r="I16" s="71"/>
    </row>
    <row r="17" spans="1:15" s="55" customFormat="1" ht="15.5" x14ac:dyDescent="0.35">
      <c r="A17" s="67">
        <v>10</v>
      </c>
      <c r="B17" s="55" t="s">
        <v>10</v>
      </c>
      <c r="C17" s="63">
        <v>132702</v>
      </c>
      <c r="D17" s="68">
        <f t="shared" si="0"/>
        <v>51.716488281133898</v>
      </c>
      <c r="E17" s="68">
        <f t="shared" si="1"/>
        <v>46.274045151241303</v>
      </c>
      <c r="F17" s="68">
        <f t="shared" si="3"/>
        <v>48.995266716187601</v>
      </c>
      <c r="G17" s="69">
        <f t="shared" si="2"/>
        <v>1.1080117761238801</v>
      </c>
      <c r="H17" s="70"/>
      <c r="I17" s="71"/>
    </row>
    <row r="18" spans="1:15" s="55" customFormat="1" ht="15.5" x14ac:dyDescent="0.35">
      <c r="A18" s="67">
        <v>11</v>
      </c>
      <c r="B18" s="55" t="s">
        <v>9</v>
      </c>
      <c r="C18" s="63">
        <v>248265</v>
      </c>
      <c r="D18" s="68">
        <f t="shared" si="0"/>
        <v>50.258508474808998</v>
      </c>
      <c r="E18" s="68">
        <f t="shared" si="1"/>
        <v>52.8385733737503</v>
      </c>
      <c r="F18" s="68">
        <f t="shared" si="3"/>
        <v>51.548540924279649</v>
      </c>
      <c r="G18" s="69">
        <f t="shared" si="2"/>
        <v>1.165753229122332</v>
      </c>
      <c r="H18" s="70"/>
      <c r="I18" s="71"/>
    </row>
    <row r="19" spans="1:15" s="55" customFormat="1" ht="15.5" x14ac:dyDescent="0.35">
      <c r="A19" s="67">
        <v>12</v>
      </c>
      <c r="B19" s="55" t="s">
        <v>8</v>
      </c>
      <c r="C19" s="63">
        <v>163537</v>
      </c>
      <c r="D19" s="68">
        <f t="shared" si="0"/>
        <v>43.067980371083799</v>
      </c>
      <c r="E19" s="68">
        <f t="shared" si="1"/>
        <v>74.209279900806294</v>
      </c>
      <c r="F19" s="68">
        <f t="shared" si="3"/>
        <v>58.63863013594505</v>
      </c>
      <c r="G19" s="69">
        <f t="shared" si="2"/>
        <v>1.3260932551456748</v>
      </c>
      <c r="H19" s="70"/>
      <c r="I19" s="71"/>
    </row>
    <row r="20" spans="1:15" s="55" customFormat="1" ht="15.5" x14ac:dyDescent="0.35">
      <c r="A20" s="67">
        <v>13</v>
      </c>
      <c r="B20" s="55" t="s">
        <v>7</v>
      </c>
      <c r="C20" s="63">
        <v>272617</v>
      </c>
      <c r="D20" s="68">
        <f t="shared" si="0"/>
        <v>53.275459768066298</v>
      </c>
      <c r="E20" s="68">
        <f t="shared" si="1"/>
        <v>47.437839671217702</v>
      </c>
      <c r="F20" s="68">
        <f t="shared" si="3"/>
        <v>50.356649719642</v>
      </c>
      <c r="G20" s="69">
        <f t="shared" si="2"/>
        <v>1.138799003150935</v>
      </c>
      <c r="H20" s="70"/>
      <c r="I20" s="71"/>
    </row>
    <row r="21" spans="1:15" s="55" customFormat="1" ht="15.5" x14ac:dyDescent="0.35">
      <c r="A21" s="67">
        <v>14</v>
      </c>
      <c r="B21" s="55" t="s">
        <v>23</v>
      </c>
      <c r="C21" s="63">
        <v>192150</v>
      </c>
      <c r="D21" s="68">
        <f t="shared" si="0"/>
        <v>59.833547977047203</v>
      </c>
      <c r="E21" s="68">
        <f t="shared" si="1"/>
        <v>51.382359742802102</v>
      </c>
      <c r="F21" s="68">
        <f t="shared" si="3"/>
        <v>55.607953859924649</v>
      </c>
      <c r="G21" s="69">
        <f t="shared" si="2"/>
        <v>1.257555512042821</v>
      </c>
      <c r="H21" s="70"/>
      <c r="I21" s="71"/>
    </row>
    <row r="22" spans="1:15" s="55" customFormat="1" ht="15.5" x14ac:dyDescent="0.35">
      <c r="A22" s="67">
        <v>15</v>
      </c>
      <c r="B22" s="55" t="s">
        <v>6</v>
      </c>
      <c r="C22" s="63">
        <v>175816</v>
      </c>
      <c r="D22" s="68">
        <f t="shared" si="0"/>
        <v>50.952975190911602</v>
      </c>
      <c r="E22" s="68">
        <f t="shared" si="1"/>
        <v>73.731459847370502</v>
      </c>
      <c r="F22" s="68">
        <f t="shared" si="3"/>
        <v>62.342217519141052</v>
      </c>
      <c r="G22" s="69">
        <f t="shared" si="2"/>
        <v>1.4098486607087433</v>
      </c>
      <c r="H22" s="70"/>
      <c r="I22" s="71"/>
    </row>
    <row r="23" spans="1:15" s="55" customFormat="1" ht="15.5" x14ac:dyDescent="0.35">
      <c r="A23" s="67">
        <v>16</v>
      </c>
      <c r="B23" s="55" t="s">
        <v>5</v>
      </c>
      <c r="C23" s="63">
        <v>67988</v>
      </c>
      <c r="D23" s="68">
        <f t="shared" si="0"/>
        <v>31.208137540417699</v>
      </c>
      <c r="E23" s="68">
        <f t="shared" si="1"/>
        <v>30.1676103397741</v>
      </c>
      <c r="F23" s="68">
        <f t="shared" si="3"/>
        <v>30.687873940095898</v>
      </c>
      <c r="G23" s="69">
        <f t="shared" si="2"/>
        <v>0.69399613450001396</v>
      </c>
      <c r="I23" s="71"/>
    </row>
    <row r="24" spans="1:15" s="55" customFormat="1" ht="15.5" x14ac:dyDescent="0.35">
      <c r="A24" s="67">
        <v>17</v>
      </c>
      <c r="B24" s="55" t="s">
        <v>4</v>
      </c>
      <c r="C24" s="63">
        <v>413830</v>
      </c>
      <c r="D24" s="68">
        <f t="shared" si="0"/>
        <v>34.3728164908404</v>
      </c>
      <c r="E24" s="68">
        <f t="shared" si="1"/>
        <v>59.756229419080697</v>
      </c>
      <c r="F24" s="68">
        <f t="shared" si="3"/>
        <v>47.064522954960552</v>
      </c>
      <c r="G24" s="69">
        <f t="shared" si="2"/>
        <v>1.0643486435909066</v>
      </c>
      <c r="I24" s="71"/>
    </row>
    <row r="25" spans="1:15" s="55" customFormat="1" ht="15.5" x14ac:dyDescent="0.35">
      <c r="A25" s="67">
        <v>18</v>
      </c>
      <c r="B25" s="55" t="s">
        <v>3</v>
      </c>
      <c r="C25" s="63">
        <v>71664</v>
      </c>
      <c r="D25" s="68">
        <f t="shared" si="0"/>
        <v>73.070608199744797</v>
      </c>
      <c r="E25" s="68">
        <f t="shared" si="1"/>
        <v>82.340019705455703</v>
      </c>
      <c r="F25" s="68">
        <f t="shared" si="3"/>
        <v>77.70531395260025</v>
      </c>
      <c r="G25" s="69">
        <f t="shared" si="2"/>
        <v>1.7572800128963921</v>
      </c>
      <c r="I25" s="71"/>
    </row>
    <row r="26" spans="1:15" s="55" customFormat="1" ht="15.5" x14ac:dyDescent="0.35">
      <c r="A26" s="67">
        <v>19</v>
      </c>
      <c r="B26" s="55" t="s">
        <v>2</v>
      </c>
      <c r="C26" s="63">
        <v>176665</v>
      </c>
      <c r="D26" s="68">
        <f t="shared" si="0"/>
        <v>55.774895428324299</v>
      </c>
      <c r="E26" s="68">
        <f t="shared" si="1"/>
        <v>50.660456994428003</v>
      </c>
      <c r="F26" s="68">
        <f t="shared" si="3"/>
        <v>53.217676211376151</v>
      </c>
      <c r="G26" s="69">
        <f t="shared" si="2"/>
        <v>1.2035001724089129</v>
      </c>
      <c r="I26" s="71"/>
    </row>
    <row r="27" spans="1:15" s="55" customFormat="1" ht="15.5" x14ac:dyDescent="0.35">
      <c r="B27" s="57" t="s">
        <v>0</v>
      </c>
      <c r="C27" s="76">
        <f>SUM(C5:C26)</f>
        <v>5503664</v>
      </c>
      <c r="D27" s="58"/>
      <c r="E27" s="58" t="s">
        <v>25</v>
      </c>
      <c r="F27" s="58">
        <f>AVERAGE(F5:F26)</f>
        <v>46.516104441041072</v>
      </c>
      <c r="G27" s="69">
        <f>F27/$F$27</f>
        <v>1</v>
      </c>
      <c r="H27" s="63"/>
      <c r="I27" s="63"/>
    </row>
    <row r="28" spans="1:15" s="55" customFormat="1" ht="15.5" x14ac:dyDescent="0.35">
      <c r="C28" s="57"/>
      <c r="D28" s="65"/>
      <c r="E28" s="65" t="s">
        <v>36</v>
      </c>
      <c r="F28" s="77">
        <f>SUMPRODUCT(C5:C26,F5:F26)/C27</f>
        <v>44.219084825601833</v>
      </c>
      <c r="G28" s="64"/>
    </row>
    <row r="29" spans="1:15" s="55" customFormat="1" ht="15.5" x14ac:dyDescent="0.35">
      <c r="C29" s="63"/>
    </row>
    <row r="30" spans="1:15" s="55" customFormat="1" ht="15.5" x14ac:dyDescent="0.35">
      <c r="A30" s="78" t="s">
        <v>51</v>
      </c>
      <c r="B30" s="78" t="s">
        <v>24</v>
      </c>
      <c r="C30" s="78" t="s">
        <v>49</v>
      </c>
      <c r="D30" s="78" t="s">
        <v>48</v>
      </c>
      <c r="E30" s="78" t="s">
        <v>47</v>
      </c>
      <c r="F30" s="78" t="s">
        <v>46</v>
      </c>
      <c r="G30" s="78" t="s">
        <v>45</v>
      </c>
      <c r="H30" s="78" t="s">
        <v>44</v>
      </c>
      <c r="I30" s="78" t="s">
        <v>43</v>
      </c>
      <c r="J30" s="78" t="s">
        <v>42</v>
      </c>
      <c r="K30" s="78" t="s">
        <v>41</v>
      </c>
      <c r="L30" s="78" t="s">
        <v>40</v>
      </c>
      <c r="M30" s="79" t="s">
        <v>39</v>
      </c>
      <c r="N30" s="79" t="s">
        <v>38</v>
      </c>
      <c r="O30" s="78" t="s">
        <v>37</v>
      </c>
    </row>
    <row r="31" spans="1:15" s="55" customFormat="1" ht="15.5" x14ac:dyDescent="0.35">
      <c r="A31" s="67">
        <v>31</v>
      </c>
      <c r="B31" s="67" t="s">
        <v>22</v>
      </c>
      <c r="C31" s="80">
        <v>1.5723738032436999E-2</v>
      </c>
      <c r="D31" s="80">
        <v>57.558139534883701</v>
      </c>
      <c r="E31" s="80">
        <v>5.8846503116305797</v>
      </c>
      <c r="F31" s="80">
        <v>100</v>
      </c>
      <c r="G31" s="80">
        <v>44.844097869439501</v>
      </c>
      <c r="H31" s="80">
        <v>25.222702762353599</v>
      </c>
      <c r="I31" s="80">
        <v>48.2220133813099</v>
      </c>
      <c r="J31" s="80">
        <v>20.9640289201899</v>
      </c>
      <c r="K31" s="80">
        <v>15.395374395594899</v>
      </c>
      <c r="L31" s="80">
        <v>20.9640289201899</v>
      </c>
      <c r="M31" s="81">
        <v>41.660522290797203</v>
      </c>
      <c r="N31" s="81">
        <v>26.153629675927601</v>
      </c>
      <c r="O31" s="80">
        <v>33.907075983362397</v>
      </c>
    </row>
    <row r="32" spans="1:15" s="55" customFormat="1" ht="15.5" x14ac:dyDescent="0.35">
      <c r="A32" s="67">
        <v>32</v>
      </c>
      <c r="B32" s="67" t="s">
        <v>35</v>
      </c>
      <c r="C32" s="80">
        <v>8.8130236851515498E-2</v>
      </c>
      <c r="D32" s="80">
        <v>0</v>
      </c>
      <c r="E32" s="80">
        <v>0.26487031748042</v>
      </c>
      <c r="F32" s="80">
        <v>94.841005603965399</v>
      </c>
      <c r="G32" s="80">
        <v>0</v>
      </c>
      <c r="H32" s="80">
        <v>19.552606263321699</v>
      </c>
      <c r="I32" s="80">
        <v>44.3431621567535</v>
      </c>
      <c r="J32" s="80">
        <v>0</v>
      </c>
      <c r="K32" s="80">
        <v>52.049565495692697</v>
      </c>
      <c r="L32" s="80">
        <v>0</v>
      </c>
      <c r="M32" s="81">
        <v>19.038801231659502</v>
      </c>
      <c r="N32" s="81">
        <v>23.189066783153599</v>
      </c>
      <c r="O32" s="80">
        <v>21.113934007406499</v>
      </c>
    </row>
    <row r="33" spans="1:15" s="55" customFormat="1" ht="15.5" x14ac:dyDescent="0.35">
      <c r="A33" s="67">
        <v>33</v>
      </c>
      <c r="B33" s="67" t="s">
        <v>20</v>
      </c>
      <c r="C33" s="80">
        <v>3.88119516343464</v>
      </c>
      <c r="D33" s="80">
        <v>75.581395348837304</v>
      </c>
      <c r="E33" s="80">
        <v>8.8583970351436001</v>
      </c>
      <c r="F33" s="80">
        <v>94.503546123120998</v>
      </c>
      <c r="G33" s="80">
        <v>34.835522084206502</v>
      </c>
      <c r="H33" s="80">
        <v>18.2560278026635</v>
      </c>
      <c r="I33" s="80">
        <v>27.3842348807941</v>
      </c>
      <c r="J33" s="80">
        <v>30.3257269897878</v>
      </c>
      <c r="K33" s="80">
        <v>55.9759867199365</v>
      </c>
      <c r="L33" s="80">
        <v>30.3257269897878</v>
      </c>
      <c r="M33" s="81">
        <v>43.532011150948598</v>
      </c>
      <c r="N33" s="81">
        <v>32.453540676594002</v>
      </c>
      <c r="O33" s="80">
        <v>37.992775913771297</v>
      </c>
    </row>
    <row r="34" spans="1:15" s="55" customFormat="1" ht="15.5" x14ac:dyDescent="0.35">
      <c r="A34" s="67">
        <v>34</v>
      </c>
      <c r="B34" s="67" t="s">
        <v>19</v>
      </c>
      <c r="C34" s="80">
        <v>26.8738713920572</v>
      </c>
      <c r="D34" s="80">
        <v>84.302325581395394</v>
      </c>
      <c r="E34" s="80">
        <v>0.90551764869197904</v>
      </c>
      <c r="F34" s="80">
        <v>90.431126739906702</v>
      </c>
      <c r="G34" s="80">
        <v>80.252669890448999</v>
      </c>
      <c r="H34" s="80">
        <v>14.823396136221399</v>
      </c>
      <c r="I34" s="80">
        <v>50.9789713683139</v>
      </c>
      <c r="J34" s="80">
        <v>15.766853980044299</v>
      </c>
      <c r="K34" s="80">
        <v>8.0442470807908499</v>
      </c>
      <c r="L34" s="80">
        <v>15.766853980044299</v>
      </c>
      <c r="M34" s="81">
        <v>56.553102250499997</v>
      </c>
      <c r="N34" s="81">
        <v>21.076064509083</v>
      </c>
      <c r="O34" s="80">
        <v>38.8145833797915</v>
      </c>
    </row>
    <row r="35" spans="1:15" s="55" customFormat="1" ht="15.5" x14ac:dyDescent="0.35">
      <c r="A35" s="67">
        <v>35</v>
      </c>
      <c r="B35" s="67" t="s">
        <v>18</v>
      </c>
      <c r="C35" s="80">
        <v>20.3186803172513</v>
      </c>
      <c r="D35" s="80">
        <v>3.4883720930231998</v>
      </c>
      <c r="E35" s="80">
        <v>6.8124304447803201</v>
      </c>
      <c r="F35" s="80">
        <v>94.195776549286805</v>
      </c>
      <c r="G35" s="80">
        <v>37.488858252588301</v>
      </c>
      <c r="H35" s="80">
        <v>9.2466045273108701</v>
      </c>
      <c r="I35" s="80">
        <v>20.455941028360701</v>
      </c>
      <c r="J35" s="80">
        <v>19.852517330620898</v>
      </c>
      <c r="K35" s="80">
        <v>55.2499435639225</v>
      </c>
      <c r="L35" s="80">
        <v>19.852517330620898</v>
      </c>
      <c r="M35" s="81">
        <v>32.460823531385998</v>
      </c>
      <c r="N35" s="81">
        <v>24.9315047561672</v>
      </c>
      <c r="O35" s="80">
        <v>28.696164143776599</v>
      </c>
    </row>
    <row r="36" spans="1:15" s="55" customFormat="1" ht="15.5" x14ac:dyDescent="0.35">
      <c r="A36" s="67">
        <v>2</v>
      </c>
      <c r="B36" s="67" t="s">
        <v>17</v>
      </c>
      <c r="C36" s="80">
        <v>9.0245917407621494</v>
      </c>
      <c r="D36" s="80">
        <v>81.976744186046503</v>
      </c>
      <c r="E36" s="80">
        <v>15.855956125641899</v>
      </c>
      <c r="F36" s="80">
        <v>96.910182269411393</v>
      </c>
      <c r="G36" s="80">
        <v>37.952649849866702</v>
      </c>
      <c r="H36" s="80">
        <v>7.6425345825062401</v>
      </c>
      <c r="I36" s="80">
        <v>41.400167279318602</v>
      </c>
      <c r="J36" s="80">
        <v>44.5447904014176</v>
      </c>
      <c r="K36" s="80">
        <v>62.191928162356703</v>
      </c>
      <c r="L36" s="80">
        <v>44.5447904014176</v>
      </c>
      <c r="M36" s="81">
        <v>48.344024834345703</v>
      </c>
      <c r="N36" s="81">
        <v>40.064842165403398</v>
      </c>
      <c r="O36" s="80">
        <v>44.204433499874497</v>
      </c>
    </row>
    <row r="37" spans="1:15" s="55" customFormat="1" ht="15.5" x14ac:dyDescent="0.35">
      <c r="A37" s="67">
        <v>4</v>
      </c>
      <c r="B37" s="67" t="s">
        <v>16</v>
      </c>
      <c r="C37" s="80">
        <v>100</v>
      </c>
      <c r="D37" s="80">
        <v>95.348837209302403</v>
      </c>
      <c r="E37" s="80">
        <v>94.688590609113206</v>
      </c>
      <c r="F37" s="80">
        <v>68.246218944667703</v>
      </c>
      <c r="G37" s="80">
        <v>89.608484638517595</v>
      </c>
      <c r="H37" s="80">
        <v>0</v>
      </c>
      <c r="I37" s="80">
        <v>46.747381545261199</v>
      </c>
      <c r="J37" s="80">
        <v>22.828973505232899</v>
      </c>
      <c r="K37" s="80">
        <v>89.558018613430804</v>
      </c>
      <c r="L37" s="80">
        <v>22.828973505232899</v>
      </c>
      <c r="M37" s="81">
        <v>89.578426280320201</v>
      </c>
      <c r="N37" s="81">
        <v>36.3926694338316</v>
      </c>
      <c r="O37" s="80">
        <v>62.9855478570759</v>
      </c>
    </row>
    <row r="38" spans="1:15" s="55" customFormat="1" ht="15.5" x14ac:dyDescent="0.35">
      <c r="A38" s="67">
        <v>5</v>
      </c>
      <c r="B38" s="67" t="s">
        <v>15</v>
      </c>
      <c r="C38" s="80">
        <v>3.9116465855825502</v>
      </c>
      <c r="D38" s="80">
        <v>86.046511627906995</v>
      </c>
      <c r="E38" s="80">
        <v>5.2312630151808603</v>
      </c>
      <c r="F38" s="80">
        <v>84.450367220644907</v>
      </c>
      <c r="G38" s="80">
        <v>6.5762218196583397</v>
      </c>
      <c r="H38" s="80">
        <v>11.695477394691499</v>
      </c>
      <c r="I38" s="80">
        <v>50.760171319033802</v>
      </c>
      <c r="J38" s="80">
        <v>52.763767872517903</v>
      </c>
      <c r="K38" s="80">
        <v>59.7920769089339</v>
      </c>
      <c r="L38" s="80">
        <v>52.763767872517903</v>
      </c>
      <c r="M38" s="81">
        <v>37.243202053794697</v>
      </c>
      <c r="N38" s="81">
        <v>45.555052273538998</v>
      </c>
      <c r="O38" s="80">
        <v>41.399127163666797</v>
      </c>
    </row>
    <row r="39" spans="1:15" s="55" customFormat="1" ht="15.5" x14ac:dyDescent="0.35">
      <c r="A39" s="67">
        <v>6</v>
      </c>
      <c r="B39" s="67" t="s">
        <v>14</v>
      </c>
      <c r="C39" s="80">
        <v>4.6115936868835297</v>
      </c>
      <c r="D39" s="80">
        <v>74.418604651162795</v>
      </c>
      <c r="E39" s="80">
        <v>11.3672541069595</v>
      </c>
      <c r="F39" s="80">
        <v>86.439287684554202</v>
      </c>
      <c r="G39" s="80">
        <v>30.623541157598101</v>
      </c>
      <c r="H39" s="80">
        <v>11.6847556679328</v>
      </c>
      <c r="I39" s="80">
        <v>28.590800874321101</v>
      </c>
      <c r="J39" s="80">
        <v>58.421292367397598</v>
      </c>
      <c r="K39" s="80">
        <v>65.781865492234303</v>
      </c>
      <c r="L39" s="80">
        <v>58.421292367397598</v>
      </c>
      <c r="M39" s="81">
        <v>41.492056257431599</v>
      </c>
      <c r="N39" s="81">
        <v>44.580001353856701</v>
      </c>
      <c r="O39" s="80">
        <v>43.0360288056442</v>
      </c>
    </row>
    <row r="40" spans="1:15" s="55" customFormat="1" ht="15.5" x14ac:dyDescent="0.35">
      <c r="A40" s="67">
        <v>7</v>
      </c>
      <c r="B40" s="67" t="s">
        <v>13</v>
      </c>
      <c r="C40" s="80">
        <v>94.674710257608695</v>
      </c>
      <c r="D40" s="80">
        <v>84.302325581395394</v>
      </c>
      <c r="E40" s="80">
        <v>19.287923224224599</v>
      </c>
      <c r="F40" s="80">
        <v>81.007489609776101</v>
      </c>
      <c r="G40" s="80">
        <v>51.320157335295399</v>
      </c>
      <c r="H40" s="80">
        <v>20.957441539891899</v>
      </c>
      <c r="I40" s="80">
        <v>16.074387046544999</v>
      </c>
      <c r="J40" s="80">
        <v>42.279731360192997</v>
      </c>
      <c r="K40" s="80">
        <v>0</v>
      </c>
      <c r="L40" s="80">
        <v>42.279731360192997</v>
      </c>
      <c r="M40" s="81">
        <v>66.118521201660002</v>
      </c>
      <c r="N40" s="81">
        <v>24.318258261364601</v>
      </c>
      <c r="O40" s="80">
        <v>45.218389731512303</v>
      </c>
    </row>
    <row r="41" spans="1:15" s="55" customFormat="1" ht="15.5" x14ac:dyDescent="0.35">
      <c r="A41" s="67">
        <v>8</v>
      </c>
      <c r="B41" s="67" t="s">
        <v>12</v>
      </c>
      <c r="C41" s="80">
        <v>0.12807012541461099</v>
      </c>
      <c r="D41" s="80">
        <v>77.325581395348905</v>
      </c>
      <c r="E41" s="80">
        <v>10.9706634327831</v>
      </c>
      <c r="F41" s="80">
        <v>88.255774100285294</v>
      </c>
      <c r="G41" s="80">
        <v>45.4072245076567</v>
      </c>
      <c r="H41" s="80">
        <v>26.6863941374273</v>
      </c>
      <c r="I41" s="80">
        <v>91.246576350422302</v>
      </c>
      <c r="J41" s="80">
        <v>55.1904810373969</v>
      </c>
      <c r="K41" s="80">
        <v>65.475694054446706</v>
      </c>
      <c r="L41" s="80">
        <v>55.1904810373969</v>
      </c>
      <c r="M41" s="81">
        <v>44.417462712297699</v>
      </c>
      <c r="N41" s="81">
        <v>58.757925323418</v>
      </c>
      <c r="O41" s="80">
        <v>51.587694017857899</v>
      </c>
    </row>
    <row r="42" spans="1:15" s="55" customFormat="1" ht="15.5" x14ac:dyDescent="0.35">
      <c r="A42" s="67">
        <v>9</v>
      </c>
      <c r="B42" s="67" t="s">
        <v>11</v>
      </c>
      <c r="C42" s="80">
        <v>0</v>
      </c>
      <c r="D42" s="80">
        <v>92.441860465116307</v>
      </c>
      <c r="E42" s="80">
        <v>0</v>
      </c>
      <c r="F42" s="80">
        <v>83.472675066864994</v>
      </c>
      <c r="G42" s="80">
        <v>67.446450703524903</v>
      </c>
      <c r="H42" s="80">
        <v>22.070542864840402</v>
      </c>
      <c r="I42" s="80">
        <v>0</v>
      </c>
      <c r="J42" s="80">
        <v>53.815733290973903</v>
      </c>
      <c r="K42" s="80">
        <v>9.2759769678136692</v>
      </c>
      <c r="L42" s="80">
        <v>53.815733290973903</v>
      </c>
      <c r="M42" s="81">
        <v>48.672197247101202</v>
      </c>
      <c r="N42" s="81">
        <v>27.795597282920401</v>
      </c>
      <c r="O42" s="80">
        <v>38.233897265010803</v>
      </c>
    </row>
    <row r="43" spans="1:15" s="55" customFormat="1" ht="15.5" x14ac:dyDescent="0.35">
      <c r="A43" s="67">
        <v>10</v>
      </c>
      <c r="B43" s="67" t="s">
        <v>10</v>
      </c>
      <c r="C43" s="80">
        <v>25.572731625616299</v>
      </c>
      <c r="D43" s="80">
        <v>97.093023255813904</v>
      </c>
      <c r="E43" s="80">
        <v>8.0437652376132096</v>
      </c>
      <c r="F43" s="80">
        <v>79.783567305385802</v>
      </c>
      <c r="G43" s="80">
        <v>48.0893539812404</v>
      </c>
      <c r="H43" s="80">
        <v>22.1127446119458</v>
      </c>
      <c r="I43" s="80">
        <v>61.313971976936898</v>
      </c>
      <c r="J43" s="80">
        <v>50.2701716761905</v>
      </c>
      <c r="K43" s="80">
        <v>47.403165814942703</v>
      </c>
      <c r="L43" s="80">
        <v>50.2701716761905</v>
      </c>
      <c r="M43" s="81">
        <v>51.716488281133898</v>
      </c>
      <c r="N43" s="81">
        <v>46.274045151241303</v>
      </c>
      <c r="O43" s="80">
        <v>48.995266716187601</v>
      </c>
    </row>
    <row r="44" spans="1:15" s="55" customFormat="1" ht="15.5" x14ac:dyDescent="0.35">
      <c r="A44" s="67">
        <v>11</v>
      </c>
      <c r="B44" s="67" t="s">
        <v>9</v>
      </c>
      <c r="C44" s="80">
        <v>33.648293626649</v>
      </c>
      <c r="D44" s="80">
        <v>88.953488372093005</v>
      </c>
      <c r="E44" s="80">
        <v>33.520967327356701</v>
      </c>
      <c r="F44" s="80">
        <v>76.401272328720296</v>
      </c>
      <c r="G44" s="80">
        <v>18.768520719226199</v>
      </c>
      <c r="H44" s="80">
        <v>58.866824122828199</v>
      </c>
      <c r="I44" s="80">
        <v>50.4921061482924</v>
      </c>
      <c r="J44" s="80">
        <v>54.723178874053801</v>
      </c>
      <c r="K44" s="80">
        <v>45.387578849523301</v>
      </c>
      <c r="L44" s="80">
        <v>54.723178874053801</v>
      </c>
      <c r="M44" s="81">
        <v>50.258508474808998</v>
      </c>
      <c r="N44" s="81">
        <v>52.8385733737503</v>
      </c>
      <c r="O44" s="80">
        <v>51.548540924279699</v>
      </c>
    </row>
    <row r="45" spans="1:15" s="55" customFormat="1" ht="15.5" x14ac:dyDescent="0.35">
      <c r="A45" s="67">
        <v>12</v>
      </c>
      <c r="B45" s="67" t="s">
        <v>8</v>
      </c>
      <c r="C45" s="80">
        <v>3.08439635286387</v>
      </c>
      <c r="D45" s="80">
        <v>61.046511627907002</v>
      </c>
      <c r="E45" s="80">
        <v>47.619786911340903</v>
      </c>
      <c r="F45" s="80">
        <v>81.895690111278498</v>
      </c>
      <c r="G45" s="80">
        <v>21.693516852028701</v>
      </c>
      <c r="H45" s="80">
        <v>63.0939808002123</v>
      </c>
      <c r="I45" s="80">
        <v>100</v>
      </c>
      <c r="J45" s="80">
        <v>73.245865267822694</v>
      </c>
      <c r="K45" s="80">
        <v>61.460688168173697</v>
      </c>
      <c r="L45" s="80">
        <v>73.245865267822694</v>
      </c>
      <c r="M45" s="81">
        <v>43.067980371083799</v>
      </c>
      <c r="N45" s="81">
        <v>74.209279900806294</v>
      </c>
      <c r="O45" s="80">
        <v>58.638630135945</v>
      </c>
    </row>
    <row r="46" spans="1:15" s="55" customFormat="1" ht="15.5" x14ac:dyDescent="0.35">
      <c r="A46" s="67">
        <v>13</v>
      </c>
      <c r="B46" s="67" t="s">
        <v>7</v>
      </c>
      <c r="C46" s="80">
        <v>37.517278235489002</v>
      </c>
      <c r="D46" s="80">
        <v>100</v>
      </c>
      <c r="E46" s="80">
        <v>2.7304169086133601</v>
      </c>
      <c r="F46" s="80">
        <v>92.737003238720803</v>
      </c>
      <c r="G46" s="80">
        <v>33.392600457508401</v>
      </c>
      <c r="H46" s="80">
        <v>30.389664418531201</v>
      </c>
      <c r="I46" s="80">
        <v>56.279062194772898</v>
      </c>
      <c r="J46" s="80">
        <v>53.687996912315</v>
      </c>
      <c r="K46" s="80">
        <v>43.144477918154301</v>
      </c>
      <c r="L46" s="80">
        <v>53.687996912315</v>
      </c>
      <c r="M46" s="81">
        <v>53.275459768066298</v>
      </c>
      <c r="N46" s="81">
        <v>47.437839671217702</v>
      </c>
      <c r="O46" s="80">
        <v>50.356649719642</v>
      </c>
    </row>
    <row r="47" spans="1:15" s="55" customFormat="1" ht="15.5" x14ac:dyDescent="0.35">
      <c r="A47" s="67">
        <v>14</v>
      </c>
      <c r="B47" s="67" t="s">
        <v>23</v>
      </c>
      <c r="C47" s="80">
        <v>3.4549695441919899</v>
      </c>
      <c r="D47" s="80">
        <v>98.255813953488399</v>
      </c>
      <c r="E47" s="80">
        <v>70.062596746845998</v>
      </c>
      <c r="F47" s="80">
        <v>64.728852849355107</v>
      </c>
      <c r="G47" s="80">
        <v>62.665506791354503</v>
      </c>
      <c r="H47" s="80">
        <v>15.224021860519301</v>
      </c>
      <c r="I47" s="80">
        <v>60.060391987529798</v>
      </c>
      <c r="J47" s="80">
        <v>53.0702491496859</v>
      </c>
      <c r="K47" s="80">
        <v>75.486886566589604</v>
      </c>
      <c r="L47" s="80">
        <v>53.0702491496859</v>
      </c>
      <c r="M47" s="81">
        <v>59.833547977047203</v>
      </c>
      <c r="N47" s="81">
        <v>51.382359742802102</v>
      </c>
      <c r="O47" s="80">
        <v>55.607953859924599</v>
      </c>
    </row>
    <row r="48" spans="1:15" s="55" customFormat="1" ht="15.5" x14ac:dyDescent="0.35">
      <c r="A48" s="67">
        <v>15</v>
      </c>
      <c r="B48" s="67" t="s">
        <v>6</v>
      </c>
      <c r="C48" s="80">
        <v>2.2360806539395002</v>
      </c>
      <c r="D48" s="80">
        <v>61.6279069767442</v>
      </c>
      <c r="E48" s="80">
        <v>8.32031534109775</v>
      </c>
      <c r="F48" s="80">
        <v>82.580572982776502</v>
      </c>
      <c r="G48" s="80">
        <v>100</v>
      </c>
      <c r="H48" s="80">
        <v>100</v>
      </c>
      <c r="I48" s="80">
        <v>86.317362460915803</v>
      </c>
      <c r="J48" s="80">
        <v>60.875603538212602</v>
      </c>
      <c r="K48" s="80">
        <v>60.588729699511497</v>
      </c>
      <c r="L48" s="80">
        <v>60.875603538212602</v>
      </c>
      <c r="M48" s="81">
        <v>50.952975190911602</v>
      </c>
      <c r="N48" s="81">
        <v>73.731459847370502</v>
      </c>
      <c r="O48" s="80">
        <v>62.342217519141002</v>
      </c>
    </row>
    <row r="49" spans="1:15" s="55" customFormat="1" ht="15.5" x14ac:dyDescent="0.35">
      <c r="A49" s="67">
        <v>16</v>
      </c>
      <c r="B49" s="67" t="s">
        <v>5</v>
      </c>
      <c r="C49" s="80">
        <v>0.80154590516687796</v>
      </c>
      <c r="D49" s="80">
        <v>69.186046511627893</v>
      </c>
      <c r="E49" s="80">
        <v>24.320471158309999</v>
      </c>
      <c r="F49" s="80">
        <v>0</v>
      </c>
      <c r="G49" s="80">
        <v>61.732624126983602</v>
      </c>
      <c r="H49" s="80">
        <v>18.931843561398299</v>
      </c>
      <c r="I49" s="80">
        <v>48.4076089582137</v>
      </c>
      <c r="J49" s="80">
        <v>11.3887612839006</v>
      </c>
      <c r="K49" s="80">
        <v>60.7210766114571</v>
      </c>
      <c r="L49" s="80">
        <v>11.3887612839006</v>
      </c>
      <c r="M49" s="81">
        <v>31.208137540417699</v>
      </c>
      <c r="N49" s="81">
        <v>30.1676103397741</v>
      </c>
      <c r="O49" s="80">
        <v>30.687873940095901</v>
      </c>
    </row>
    <row r="50" spans="1:15" s="55" customFormat="1" ht="15.5" x14ac:dyDescent="0.35">
      <c r="A50" s="67">
        <v>17</v>
      </c>
      <c r="B50" s="67" t="s">
        <v>4</v>
      </c>
      <c r="C50" s="80">
        <v>3.3899503384732901</v>
      </c>
      <c r="D50" s="80">
        <v>62.790697674418702</v>
      </c>
      <c r="E50" s="80">
        <v>11.497561845756101</v>
      </c>
      <c r="F50" s="80">
        <v>73.906349367046701</v>
      </c>
      <c r="G50" s="80">
        <v>20.279523228506999</v>
      </c>
      <c r="H50" s="80">
        <v>32.104089181624701</v>
      </c>
      <c r="I50" s="80">
        <v>82.626478399430894</v>
      </c>
      <c r="J50" s="80">
        <v>58.052929001099301</v>
      </c>
      <c r="K50" s="80">
        <v>67.9447215121494</v>
      </c>
      <c r="L50" s="80">
        <v>58.052929001099301</v>
      </c>
      <c r="M50" s="81">
        <v>34.3728164908404</v>
      </c>
      <c r="N50" s="81">
        <v>59.756229419080697</v>
      </c>
      <c r="O50" s="80">
        <v>47.064522954960502</v>
      </c>
    </row>
    <row r="51" spans="1:15" s="55" customFormat="1" ht="15.5" x14ac:dyDescent="0.35">
      <c r="A51" s="67">
        <v>18</v>
      </c>
      <c r="B51" s="67" t="s">
        <v>3</v>
      </c>
      <c r="C51" s="80">
        <v>14.7860865434253</v>
      </c>
      <c r="D51" s="80">
        <v>98.255813953488399</v>
      </c>
      <c r="E51" s="80">
        <v>100</v>
      </c>
      <c r="F51" s="80">
        <v>90.472983278582703</v>
      </c>
      <c r="G51" s="80">
        <v>61.838157223227398</v>
      </c>
      <c r="H51" s="80">
        <v>38.737852166990699</v>
      </c>
      <c r="I51" s="80">
        <v>86.585697836127295</v>
      </c>
      <c r="J51" s="80">
        <v>100</v>
      </c>
      <c r="K51" s="80">
        <v>86.376548524160597</v>
      </c>
      <c r="L51" s="80">
        <v>100</v>
      </c>
      <c r="M51" s="81">
        <v>73.070608199744797</v>
      </c>
      <c r="N51" s="81">
        <v>82.340019705455703</v>
      </c>
      <c r="O51" s="80">
        <v>77.705313952600207</v>
      </c>
    </row>
    <row r="52" spans="1:15" s="55" customFormat="1" ht="15.5" x14ac:dyDescent="0.35">
      <c r="A52" s="67">
        <v>19</v>
      </c>
      <c r="B52" s="67" t="s">
        <v>2</v>
      </c>
      <c r="C52" s="80">
        <v>10.6816877247827</v>
      </c>
      <c r="D52" s="80">
        <v>84.883720930232599</v>
      </c>
      <c r="E52" s="80">
        <v>23.838081996981799</v>
      </c>
      <c r="F52" s="80">
        <v>80.663601352233897</v>
      </c>
      <c r="G52" s="80">
        <v>78.807385137390696</v>
      </c>
      <c r="H52" s="80">
        <v>41.5275453925017</v>
      </c>
      <c r="I52" s="80">
        <v>79.183542922718104</v>
      </c>
      <c r="J52" s="80">
        <v>16.295598328460201</v>
      </c>
      <c r="K52" s="80">
        <v>100</v>
      </c>
      <c r="L52" s="80">
        <v>16.295598328460201</v>
      </c>
      <c r="M52" s="81">
        <v>55.774895428324299</v>
      </c>
      <c r="N52" s="81">
        <v>50.660456994428003</v>
      </c>
      <c r="O52" s="80">
        <v>53.217676211376201</v>
      </c>
    </row>
    <row r="53" spans="1:15" x14ac:dyDescent="0.25">
      <c r="H53" s="82"/>
      <c r="I53" s="82"/>
    </row>
    <row r="55" spans="1:15" x14ac:dyDescent="0.25">
      <c r="H55" s="83"/>
      <c r="I55" s="83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INFO</vt:lpstr>
      <vt:lpstr>Siirtymäkausi 2023-2029</vt:lpstr>
      <vt:lpstr>Arvio hyten vaikutuksesta</vt:lpstr>
      <vt:lpstr>Hyte-kerroin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Hyvinvointialueiden siirtymäkausi 2023-2029</dc:title>
  <dc:creator>VM</dc:creator>
  <cp:lastModifiedBy>Lindgren Jussi (VM)</cp:lastModifiedBy>
  <dcterms:created xsi:type="dcterms:W3CDTF">2020-05-15T09:22:39Z</dcterms:created>
  <dcterms:modified xsi:type="dcterms:W3CDTF">2023-01-20T13:28:13Z</dcterms:modified>
</cp:coreProperties>
</file>