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440" windowHeight="927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E74" i="1"/>
  <c r="E75" s="1"/>
  <c r="E73"/>
  <c r="B73"/>
  <c r="E72"/>
  <c r="C72"/>
  <c r="C73" s="1"/>
  <c r="B72"/>
  <c r="F67"/>
  <c r="B67"/>
  <c r="B68" s="1"/>
  <c r="F68" s="1"/>
  <c r="F66"/>
  <c r="B66"/>
  <c r="F64"/>
  <c r="B60"/>
  <c r="D59"/>
  <c r="D60" s="1"/>
  <c r="C59"/>
  <c r="F59" s="1"/>
  <c r="F56"/>
  <c r="D56"/>
  <c r="D57" s="1"/>
  <c r="B51"/>
  <c r="C50"/>
  <c r="C51" s="1"/>
  <c r="B50"/>
  <c r="E49"/>
  <c r="E50" s="1"/>
  <c r="E51" s="1"/>
  <c r="D49"/>
  <c r="D50" s="1"/>
  <c r="D51" s="1"/>
  <c r="C49"/>
  <c r="B49"/>
  <c r="F49" s="1"/>
  <c r="E48"/>
  <c r="D48"/>
  <c r="F47"/>
  <c r="C43"/>
  <c r="C42"/>
  <c r="B42"/>
  <c r="E41"/>
  <c r="E42" s="1"/>
  <c r="E43" s="1"/>
  <c r="B41"/>
  <c r="F41" s="1"/>
  <c r="E40"/>
  <c r="B40"/>
  <c r="F39"/>
  <c r="E34"/>
  <c r="E35" s="1"/>
  <c r="E78" s="1"/>
  <c r="E79" s="1"/>
  <c r="E33"/>
  <c r="C33"/>
  <c r="C34" s="1"/>
  <c r="C35" s="1"/>
  <c r="B33"/>
  <c r="B34" s="1"/>
  <c r="E32"/>
  <c r="E27"/>
  <c r="B27"/>
  <c r="E26"/>
  <c r="C26"/>
  <c r="C27" s="1"/>
  <c r="B26"/>
  <c r="E25"/>
  <c r="D25"/>
  <c r="C25"/>
  <c r="C74" s="1"/>
  <c r="C75" s="1"/>
  <c r="B25"/>
  <c r="B74" s="1"/>
  <c r="E24"/>
  <c r="F23"/>
  <c r="D23"/>
  <c r="D14"/>
  <c r="C14"/>
  <c r="C40" s="1"/>
  <c r="B14"/>
  <c r="B48" s="1"/>
  <c r="F10"/>
  <c r="F7"/>
  <c r="F42" l="1"/>
  <c r="B75"/>
  <c r="B35"/>
  <c r="D72"/>
  <c r="D73" s="1"/>
  <c r="F51"/>
  <c r="F72"/>
  <c r="F73" s="1"/>
  <c r="F24"/>
  <c r="E76"/>
  <c r="E77" s="1"/>
  <c r="F40"/>
  <c r="F50"/>
  <c r="C32"/>
  <c r="D31" s="1"/>
  <c r="B43"/>
  <c r="F43" s="1"/>
  <c r="B76"/>
  <c r="F14"/>
  <c r="F65" s="1"/>
  <c r="C24"/>
  <c r="F25"/>
  <c r="C48"/>
  <c r="C57"/>
  <c r="C76"/>
  <c r="C77" s="1"/>
  <c r="D24"/>
  <c r="B32"/>
  <c r="B57"/>
  <c r="C60"/>
  <c r="F60" s="1"/>
  <c r="B65"/>
  <c r="B24"/>
  <c r="D26"/>
  <c r="D27" l="1"/>
  <c r="B77"/>
  <c r="D32"/>
  <c r="D33"/>
  <c r="F31"/>
  <c r="F32" s="1"/>
  <c r="F26"/>
  <c r="F57"/>
  <c r="B78"/>
  <c r="C78"/>
  <c r="C79" s="1"/>
  <c r="F48"/>
  <c r="D34" l="1"/>
  <c r="F33"/>
  <c r="D74"/>
  <c r="F27"/>
  <c r="B79"/>
  <c r="D35" l="1"/>
  <c r="F34"/>
  <c r="D76"/>
  <c r="D75"/>
  <c r="F74"/>
  <c r="F75" s="1"/>
  <c r="F35" l="1"/>
  <c r="D78"/>
  <c r="D77"/>
  <c r="F76"/>
  <c r="F77" s="1"/>
  <c r="D79" l="1"/>
  <c r="F78"/>
  <c r="F79" s="1"/>
</calcChain>
</file>

<file path=xl/sharedStrings.xml><?xml version="1.0" encoding="utf-8"?>
<sst xmlns="http://schemas.openxmlformats.org/spreadsheetml/2006/main" count="73" uniqueCount="24">
  <si>
    <t>VTML/KT/KiT/EK 28.08.2015</t>
  </si>
  <si>
    <t>Säästöratkaisujen kustannusvaikutukset työvoimakustannuksina vuosina 2014, 2017-2019</t>
  </si>
  <si>
    <t>(bruttomääräiset kustannukset vuoden 2015 henkilölukumäärä- ja hintatasolla)</t>
  </si>
  <si>
    <t>Henkilölukumäärä</t>
  </si>
  <si>
    <t>Valtio</t>
  </si>
  <si>
    <t>Kunta</t>
  </si>
  <si>
    <r>
      <t>Kirkko</t>
    </r>
    <r>
      <rPr>
        <b/>
        <vertAlign val="superscript"/>
        <sz val="10"/>
        <color rgb="FFFF0000"/>
        <rFont val="Arial"/>
        <family val="2"/>
      </rPr>
      <t>2)</t>
    </r>
    <r>
      <rPr>
        <b/>
        <sz val="10"/>
        <color rgb="FFFF0000"/>
        <rFont val="Arial"/>
        <family val="2"/>
      </rPr>
      <t xml:space="preserve"> </t>
    </r>
  </si>
  <si>
    <r>
      <t>Yksityinen</t>
    </r>
    <r>
      <rPr>
        <b/>
        <vertAlign val="superscript"/>
        <sz val="10"/>
        <color theme="1"/>
        <rFont val="Arial"/>
        <family val="2"/>
      </rPr>
      <t xml:space="preserve"> 1)</t>
    </r>
  </si>
  <si>
    <t xml:space="preserve">Yhteensä </t>
  </si>
  <si>
    <t>Henkilötyövuodet</t>
  </si>
  <si>
    <r>
      <t xml:space="preserve">Työvoimakustannukset, milj. </t>
    </r>
    <r>
      <rPr>
        <b/>
        <sz val="10"/>
        <color theme="1"/>
        <rFont val="Calibri"/>
        <family val="2"/>
      </rPr>
      <t>€</t>
    </r>
  </si>
  <si>
    <t xml:space="preserve">Kirkko </t>
  </si>
  <si>
    <r>
      <rPr>
        <vertAlign val="superscript"/>
        <sz val="10"/>
        <color rgb="FFFF0000"/>
        <rFont val="Arial"/>
        <family val="2"/>
      </rPr>
      <t>1)</t>
    </r>
    <r>
      <rPr>
        <sz val="10"/>
        <color rgb="FFFF0000"/>
        <rFont val="Arial"/>
        <family val="2"/>
      </rPr>
      <t xml:space="preserve"> Tilinpidon yritykset. Henkilölukumäärää on muutettu EK:n ilmoittamasta ja arviotu henkilötyövuosien määrä</t>
    </r>
  </si>
  <si>
    <r>
      <rPr>
        <vertAlign val="superscript"/>
        <sz val="10"/>
        <color rgb="FFFF0000"/>
        <rFont val="Arial"/>
        <family val="2"/>
      </rPr>
      <t>2)</t>
    </r>
    <r>
      <rPr>
        <sz val="10"/>
        <color rgb="FFFF0000"/>
        <rFont val="Arial"/>
        <family val="2"/>
      </rPr>
      <t xml:space="preserve"> Kirkon luvut eivät ole lopullisia, vaan ne perustuvat Kirkon työmarkkinalaitoksen osittaiseen palkkasummaperusteiseen tietoon vuodelta 2014 ja VTML:ssä tehtyihin arviolaskelmiin</t>
    </r>
  </si>
  <si>
    <t>Loppiainen ja Helatorstai työpäiviksi  (+ 2 tpv), milj. €</t>
  </si>
  <si>
    <t>% työvoimak.</t>
  </si>
  <si>
    <t>1. päivän palkaton sairauspoissaolokarenssi, milj. €</t>
  </si>
  <si>
    <t>Ylityökorvausprosenttien alentaminen, milj. €</t>
  </si>
  <si>
    <t>Sunnuntaityökorvausten puolittaminen (100 % -&gt; 50 %), milj. €</t>
  </si>
  <si>
    <t xml:space="preserve">Julkisen sektorin vuosilomien lyhennys 8 tpv ("38 tpv -&gt; 30 tpv"), palkat, milj. € </t>
  </si>
  <si>
    <t xml:space="preserve">Julkisen sektorin vuosilomien lyhennys 8 työpäivällä ("38 tpv -&gt; 30 tpv"), lomarahat milj. € </t>
  </si>
  <si>
    <t xml:space="preserve">Säästöt yhteensä bruttona, milj. € </t>
  </si>
  <si>
    <r>
      <t xml:space="preserve">Yksityinen </t>
    </r>
    <r>
      <rPr>
        <b/>
        <vertAlign val="superscript"/>
        <sz val="10"/>
        <color theme="1"/>
        <rFont val="Arial"/>
        <family val="2"/>
      </rPr>
      <t>1)</t>
    </r>
  </si>
  <si>
    <t xml:space="preserve">Yhteeensä 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</si>
</sst>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###,###,###,###,###"/>
    <numFmt numFmtId="165" formatCode="#,##0.0"/>
    <numFmt numFmtId="166" formatCode="###,###,###,###.0"/>
    <numFmt numFmtId="167" formatCode="###,###,###,###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vertAlign val="superscript"/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3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8" fillId="0" borderId="0" xfId="0" applyNumberFormat="1" applyFont="1" applyBorder="1" applyAlignment="1">
      <alignment horizontal="left"/>
    </xf>
    <xf numFmtId="0" fontId="12" fillId="0" borderId="0" xfId="0" applyFont="1"/>
    <xf numFmtId="43" fontId="0" fillId="0" borderId="0" xfId="1" applyFont="1"/>
    <xf numFmtId="164" fontId="11" fillId="0" borderId="0" xfId="0" applyNumberFormat="1" applyFont="1" applyFill="1" applyBorder="1" applyAlignment="1"/>
    <xf numFmtId="164" fontId="12" fillId="0" borderId="0" xfId="0" applyNumberFormat="1" applyFont="1" applyFill="1" applyBorder="1" applyAlignment="1"/>
    <xf numFmtId="164" fontId="4" fillId="0" borderId="0" xfId="0" applyNumberFormat="1" applyFont="1"/>
    <xf numFmtId="164" fontId="11" fillId="0" borderId="0" xfId="0" applyNumberFormat="1" applyFont="1" applyBorder="1" applyAlignment="1"/>
    <xf numFmtId="165" fontId="11" fillId="0" borderId="0" xfId="0" applyNumberFormat="1" applyFont="1" applyBorder="1" applyAlignment="1">
      <alignment horizontal="right"/>
    </xf>
    <xf numFmtId="165" fontId="0" fillId="0" borderId="0" xfId="0" applyNumberFormat="1"/>
    <xf numFmtId="165" fontId="0" fillId="0" borderId="0" xfId="0" applyNumberFormat="1" applyFont="1"/>
    <xf numFmtId="0" fontId="0" fillId="0" borderId="0" xfId="0" applyFont="1"/>
    <xf numFmtId="0" fontId="7" fillId="2" borderId="0" xfId="0" applyFont="1" applyFill="1"/>
    <xf numFmtId="166" fontId="11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/>
    <xf numFmtId="166" fontId="12" fillId="2" borderId="0" xfId="0" applyNumberFormat="1" applyFont="1" applyFill="1"/>
    <xf numFmtId="2" fontId="11" fillId="2" borderId="0" xfId="0" applyNumberFormat="1" applyFont="1" applyFill="1" applyBorder="1" applyAlignment="1">
      <alignment horizontal="right"/>
    </xf>
    <xf numFmtId="2" fontId="12" fillId="2" borderId="0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12" fillId="0" borderId="0" xfId="0" applyNumberFormat="1" applyFont="1"/>
    <xf numFmtId="2" fontId="11" fillId="0" borderId="0" xfId="0" applyNumberFormat="1" applyFont="1" applyBorder="1" applyAlignment="1">
      <alignment horizontal="right"/>
    </xf>
    <xf numFmtId="2" fontId="12" fillId="0" borderId="0" xfId="0" applyNumberFormat="1" applyFont="1" applyBorder="1" applyAlignment="1">
      <alignment horizontal="right"/>
    </xf>
    <xf numFmtId="167" fontId="4" fillId="0" borderId="0" xfId="0" applyNumberFormat="1" applyFont="1"/>
    <xf numFmtId="167" fontId="12" fillId="0" borderId="0" xfId="0" applyNumberFormat="1" applyFont="1"/>
    <xf numFmtId="165" fontId="11" fillId="0" borderId="0" xfId="0" applyNumberFormat="1" applyFont="1" applyBorder="1" applyAlignment="1"/>
    <xf numFmtId="0" fontId="7" fillId="3" borderId="0" xfId="0" applyFont="1" applyFill="1"/>
    <xf numFmtId="165" fontId="15" fillId="3" borderId="0" xfId="0" applyNumberFormat="1" applyFont="1" applyFill="1" applyBorder="1" applyAlignment="1"/>
    <xf numFmtId="165" fontId="8" fillId="3" borderId="0" xfId="0" applyNumberFormat="1" applyFont="1" applyFill="1" applyBorder="1" applyAlignment="1"/>
    <xf numFmtId="2" fontId="15" fillId="3" borderId="0" xfId="0" applyNumberFormat="1" applyFont="1" applyFill="1" applyBorder="1" applyAlignment="1">
      <alignment horizontal="right"/>
    </xf>
    <xf numFmtId="2" fontId="8" fillId="3" borderId="0" xfId="0" applyNumberFormat="1" applyFont="1" applyFill="1" applyBorder="1" applyAlignment="1">
      <alignment horizontal="right"/>
    </xf>
    <xf numFmtId="166" fontId="7" fillId="0" borderId="0" xfId="0" applyNumberFormat="1" applyFont="1"/>
    <xf numFmtId="166" fontId="8" fillId="0" borderId="0" xfId="0" applyNumberFormat="1" applyFont="1"/>
    <xf numFmtId="2" fontId="15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166" fontId="7" fillId="3" borderId="0" xfId="0" applyNumberFormat="1" applyFont="1" applyFill="1"/>
    <xf numFmtId="166" fontId="8" fillId="3" borderId="0" xfId="0" applyNumberFormat="1" applyFont="1" applyFill="1"/>
    <xf numFmtId="0" fontId="3" fillId="0" borderId="0" xfId="0" applyFont="1"/>
    <xf numFmtId="3" fontId="1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Erotin" xfId="1" builtinId="3"/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1"/>
  <sheetViews>
    <sheetView tabSelected="1" topLeftCell="A20" workbookViewId="0">
      <selection activeCell="A36" sqref="A36"/>
    </sheetView>
  </sheetViews>
  <sheetFormatPr defaultRowHeight="15"/>
  <cols>
    <col min="1" max="1" width="11.5703125" customWidth="1"/>
    <col min="2" max="2" width="13" customWidth="1"/>
    <col min="3" max="3" width="13.7109375" customWidth="1"/>
    <col min="4" max="4" width="11.5703125" customWidth="1"/>
    <col min="5" max="5" width="13.7109375" bestFit="1" customWidth="1"/>
    <col min="6" max="6" width="15.7109375" customWidth="1"/>
    <col min="7" max="7" width="11.140625" customWidth="1"/>
    <col min="8" max="10" width="0" hidden="1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>
      <c r="A2" s="2" t="s">
        <v>1</v>
      </c>
      <c r="B2" s="1"/>
      <c r="C2" s="1"/>
      <c r="D2" s="1"/>
      <c r="E2" s="1"/>
      <c r="F2" s="1"/>
      <c r="G2" s="1"/>
      <c r="H2" s="1"/>
      <c r="I2" s="1"/>
    </row>
    <row r="3" spans="1:11">
      <c r="A3" s="3" t="s">
        <v>2</v>
      </c>
      <c r="B3" s="1"/>
      <c r="C3" s="1"/>
      <c r="D3" s="1"/>
      <c r="E3" s="1"/>
      <c r="F3" s="1"/>
      <c r="G3" s="1"/>
      <c r="H3" s="1"/>
      <c r="I3" s="1"/>
    </row>
    <row r="4" spans="1:11">
      <c r="A4" s="4"/>
      <c r="B4" s="1"/>
      <c r="C4" s="1"/>
      <c r="D4" s="1"/>
      <c r="E4" s="1"/>
      <c r="F4" s="1"/>
      <c r="G4" s="1"/>
      <c r="H4" s="1"/>
      <c r="I4" s="1"/>
    </row>
    <row r="5" spans="1:11">
      <c r="A5" s="4" t="s">
        <v>3</v>
      </c>
      <c r="B5" s="1"/>
      <c r="C5" s="1"/>
      <c r="D5" s="1"/>
      <c r="E5" s="1"/>
      <c r="F5" s="1"/>
      <c r="G5" s="1"/>
      <c r="H5" s="1"/>
      <c r="I5" s="1"/>
    </row>
    <row r="6" spans="1:11">
      <c r="A6" s="4"/>
      <c r="B6" s="4" t="s">
        <v>4</v>
      </c>
      <c r="C6" s="4" t="s">
        <v>5</v>
      </c>
      <c r="D6" s="5" t="s">
        <v>6</v>
      </c>
      <c r="E6" s="6" t="s">
        <v>7</v>
      </c>
      <c r="F6" s="4" t="s">
        <v>8</v>
      </c>
      <c r="G6" s="1"/>
      <c r="H6" s="1"/>
      <c r="I6" s="1"/>
    </row>
    <row r="7" spans="1:11">
      <c r="A7" s="4">
        <v>2015</v>
      </c>
      <c r="B7" s="7">
        <v>74500</v>
      </c>
      <c r="C7" s="7">
        <v>423000</v>
      </c>
      <c r="D7" s="8">
        <v>20051</v>
      </c>
      <c r="E7" s="9">
        <v>1552186</v>
      </c>
      <c r="F7" s="7">
        <f>SUM(B7:E7)</f>
        <v>2069737</v>
      </c>
      <c r="G7" s="10"/>
      <c r="H7" s="1"/>
      <c r="I7" s="1"/>
    </row>
    <row r="8" spans="1:11">
      <c r="A8" s="4"/>
      <c r="B8" s="7"/>
      <c r="C8" s="7"/>
      <c r="D8" s="8"/>
      <c r="E8" s="11"/>
      <c r="F8" s="9"/>
      <c r="G8" s="1"/>
      <c r="H8" s="1"/>
      <c r="I8" s="1"/>
    </row>
    <row r="9" spans="1:11">
      <c r="A9" s="4" t="s">
        <v>9</v>
      </c>
      <c r="B9" s="7"/>
      <c r="C9" s="7"/>
      <c r="D9" s="8"/>
      <c r="E9" s="7"/>
      <c r="F9" s="7"/>
      <c r="G9" s="1"/>
      <c r="H9" s="1"/>
      <c r="I9" s="1"/>
    </row>
    <row r="10" spans="1:11">
      <c r="A10" s="4">
        <v>2015</v>
      </c>
      <c r="B10" s="7">
        <v>73500</v>
      </c>
      <c r="C10" s="7">
        <v>385900</v>
      </c>
      <c r="D10" s="8">
        <v>14213</v>
      </c>
      <c r="E10" s="9">
        <v>925678</v>
      </c>
      <c r="F10" s="7">
        <f t="shared" ref="F10" si="0">SUM(B10:E10)</f>
        <v>1399291</v>
      </c>
      <c r="G10" s="1"/>
      <c r="H10" s="1"/>
      <c r="I10" s="1"/>
    </row>
    <row r="11" spans="1:11">
      <c r="A11" s="4"/>
      <c r="B11" s="1"/>
      <c r="C11" s="1"/>
      <c r="D11" s="12"/>
      <c r="E11" s="11"/>
      <c r="F11" s="12"/>
      <c r="G11" s="1"/>
      <c r="H11" s="1"/>
      <c r="I11" s="1"/>
    </row>
    <row r="12" spans="1:11">
      <c r="A12" s="4" t="s">
        <v>10</v>
      </c>
      <c r="B12" s="1"/>
      <c r="C12" s="1"/>
      <c r="D12" s="12"/>
      <c r="E12" s="12"/>
      <c r="F12" s="12"/>
      <c r="G12" s="1"/>
      <c r="H12" s="1"/>
      <c r="I12" s="1"/>
      <c r="K12" s="13"/>
    </row>
    <row r="13" spans="1:11">
      <c r="A13" s="4"/>
      <c r="B13" s="4" t="s">
        <v>4</v>
      </c>
      <c r="C13" s="4" t="s">
        <v>5</v>
      </c>
      <c r="D13" s="5" t="s">
        <v>11</v>
      </c>
      <c r="E13" s="6" t="s">
        <v>7</v>
      </c>
      <c r="F13" s="4" t="s">
        <v>8</v>
      </c>
      <c r="G13" s="1"/>
      <c r="H13" s="1" t="s">
        <v>5</v>
      </c>
      <c r="I13" s="1"/>
    </row>
    <row r="14" spans="1:11">
      <c r="A14" s="4">
        <v>2015</v>
      </c>
      <c r="B14" s="7">
        <f>4425973517.28517/1000000</f>
        <v>4425.9735172851697</v>
      </c>
      <c r="C14" s="14">
        <f>21000000000/1000000</f>
        <v>21000</v>
      </c>
      <c r="D14" s="15">
        <f>((472138398*1.011)*1.24)/1000000</f>
        <v>591.89158126871996</v>
      </c>
      <c r="E14" s="16">
        <v>64604.296499999997</v>
      </c>
      <c r="F14" s="17">
        <f>SUM(B14:E14)</f>
        <v>90622.161598553881</v>
      </c>
      <c r="G14" s="10"/>
      <c r="H14" s="1"/>
      <c r="I14" s="1"/>
    </row>
    <row r="15" spans="1:11" ht="27.6" customHeight="1">
      <c r="A15" s="47" t="s">
        <v>12</v>
      </c>
      <c r="B15" s="48"/>
      <c r="C15" s="48"/>
      <c r="D15" s="48"/>
      <c r="E15" s="48"/>
      <c r="F15" s="48"/>
      <c r="G15" s="10"/>
      <c r="H15" s="18"/>
      <c r="I15" s="1"/>
      <c r="J15" s="19"/>
    </row>
    <row r="16" spans="1:11" ht="30.6" customHeight="1">
      <c r="A16" s="49" t="s">
        <v>13</v>
      </c>
      <c r="B16" s="48"/>
      <c r="C16" s="48"/>
      <c r="D16" s="48"/>
      <c r="E16" s="48"/>
      <c r="F16" s="48"/>
      <c r="G16" s="1"/>
      <c r="H16" s="18"/>
      <c r="I16" s="1"/>
      <c r="J16" s="19"/>
    </row>
    <row r="17" spans="1:19" ht="27.6" hidden="1" customHeight="1">
      <c r="A17" s="49"/>
      <c r="B17" s="48"/>
      <c r="C17" s="48"/>
      <c r="D17" s="48"/>
      <c r="E17" s="48"/>
      <c r="F17" s="48"/>
      <c r="G17" s="1"/>
      <c r="H17" s="18"/>
      <c r="I17" s="1"/>
      <c r="J17" s="20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3.15" hidden="1" customHeight="1">
      <c r="A18" s="4"/>
      <c r="B18" s="7"/>
      <c r="C18" s="14"/>
      <c r="D18" s="15"/>
      <c r="E18" s="16"/>
      <c r="F18" s="17"/>
      <c r="G18" s="1"/>
      <c r="H18" s="18"/>
      <c r="I18" s="1"/>
      <c r="J18" s="19"/>
    </row>
    <row r="19" spans="1:19" ht="18" hidden="1" customHeight="1">
      <c r="A19" s="4"/>
      <c r="B19" s="7"/>
      <c r="C19" s="14"/>
      <c r="D19" s="15"/>
      <c r="E19" s="16"/>
      <c r="F19" s="17"/>
      <c r="G19" s="1"/>
      <c r="H19" s="18"/>
      <c r="I19" s="1"/>
      <c r="J19" s="19"/>
    </row>
    <row r="20" spans="1:19" ht="16.149999999999999" customHeight="1">
      <c r="A20" s="4"/>
      <c r="B20" s="1"/>
      <c r="C20" s="1"/>
      <c r="D20" s="12"/>
      <c r="E20" s="1"/>
      <c r="F20" s="1"/>
      <c r="G20" s="1"/>
      <c r="H20" s="18"/>
      <c r="I20" s="1"/>
    </row>
    <row r="21" spans="1:19">
      <c r="A21" s="4"/>
      <c r="B21" s="4" t="s">
        <v>14</v>
      </c>
      <c r="C21" s="4"/>
      <c r="D21" s="5"/>
      <c r="E21" s="1"/>
      <c r="F21" s="1"/>
      <c r="G21" s="1"/>
      <c r="H21" s="1"/>
      <c r="I21" s="1"/>
    </row>
    <row r="22" spans="1:19">
      <c r="A22" s="4"/>
      <c r="B22" s="4" t="s">
        <v>4</v>
      </c>
      <c r="C22" s="4" t="s">
        <v>5</v>
      </c>
      <c r="D22" s="5" t="s">
        <v>6</v>
      </c>
      <c r="E22" s="6" t="s">
        <v>7</v>
      </c>
      <c r="F22" s="4" t="s">
        <v>8</v>
      </c>
      <c r="G22" s="1"/>
      <c r="H22" s="1"/>
      <c r="I22" s="1"/>
    </row>
    <row r="23" spans="1:19">
      <c r="A23" s="22">
        <v>2015</v>
      </c>
      <c r="B23" s="23">
        <v>35.126773946707701</v>
      </c>
      <c r="C23" s="24">
        <v>168</v>
      </c>
      <c r="D23" s="25">
        <f>D14*0.8/100</f>
        <v>4.7351326501497599</v>
      </c>
      <c r="E23" s="24">
        <v>555.77499999999998</v>
      </c>
      <c r="F23" s="24">
        <f>SUM(B23:E23)</f>
        <v>763.63690659685744</v>
      </c>
      <c r="G23" s="1"/>
      <c r="H23" s="1"/>
      <c r="I23" s="1"/>
    </row>
    <row r="24" spans="1:19">
      <c r="A24" s="22" t="s">
        <v>15</v>
      </c>
      <c r="B24" s="26">
        <f>B23/B$14*100</f>
        <v>0.79365079365079383</v>
      </c>
      <c r="C24" s="26">
        <f t="shared" ref="C24:F24" si="1">C23/C$14*100</f>
        <v>0.8</v>
      </c>
      <c r="D24" s="27">
        <f t="shared" si="1"/>
        <v>0.8</v>
      </c>
      <c r="E24" s="26">
        <f t="shared" si="1"/>
        <v>0.8602756010198177</v>
      </c>
      <c r="F24" s="26">
        <f t="shared" si="1"/>
        <v>0.84266022033295152</v>
      </c>
      <c r="G24" s="1"/>
      <c r="H24" s="1"/>
      <c r="I24" s="1"/>
    </row>
    <row r="25" spans="1:19">
      <c r="A25" s="4">
        <v>2017</v>
      </c>
      <c r="B25" s="28">
        <f>B23/2</f>
        <v>17.56338697335385</v>
      </c>
      <c r="C25" s="28">
        <f>C23/2</f>
        <v>84</v>
      </c>
      <c r="D25" s="29">
        <f>D23/2</f>
        <v>2.36756632507488</v>
      </c>
      <c r="E25" s="28">
        <f>E23/2</f>
        <v>277.88749999999999</v>
      </c>
      <c r="F25" s="28">
        <f t="shared" ref="F25:F27" si="2">SUM(B25:E25)</f>
        <v>381.81845329842872</v>
      </c>
      <c r="G25" s="1"/>
      <c r="H25" s="1"/>
      <c r="I25" s="1"/>
    </row>
    <row r="26" spans="1:19">
      <c r="A26" s="4">
        <v>2018</v>
      </c>
      <c r="B26" s="28">
        <f>B25</f>
        <v>17.56338697335385</v>
      </c>
      <c r="C26" s="28">
        <f>C25</f>
        <v>84</v>
      </c>
      <c r="D26" s="29">
        <f>D23/2</f>
        <v>2.36756632507488</v>
      </c>
      <c r="E26" s="28">
        <f>E23/2</f>
        <v>277.88749999999999</v>
      </c>
      <c r="F26" s="28">
        <f t="shared" si="2"/>
        <v>381.81845329842872</v>
      </c>
      <c r="G26" s="1"/>
      <c r="H26" s="1"/>
      <c r="I26" s="1"/>
    </row>
    <row r="27" spans="1:19">
      <c r="A27" s="4">
        <v>2019</v>
      </c>
      <c r="B27" s="28">
        <f>B26</f>
        <v>17.56338697335385</v>
      </c>
      <c r="C27" s="28">
        <f>C26</f>
        <v>84</v>
      </c>
      <c r="D27" s="29">
        <f>D26</f>
        <v>2.36756632507488</v>
      </c>
      <c r="E27" s="28">
        <f>E26</f>
        <v>277.88749999999999</v>
      </c>
      <c r="F27" s="28">
        <f t="shared" si="2"/>
        <v>381.81845329842872</v>
      </c>
      <c r="G27" s="1"/>
      <c r="H27" s="1"/>
      <c r="I27" s="1"/>
    </row>
    <row r="28" spans="1:19">
      <c r="A28" s="4"/>
      <c r="B28" s="1"/>
      <c r="C28" s="1"/>
      <c r="D28" s="12"/>
      <c r="E28" s="1"/>
      <c r="F28" s="1"/>
      <c r="G28" s="1"/>
      <c r="H28" s="1"/>
      <c r="I28" s="1"/>
    </row>
    <row r="29" spans="1:19">
      <c r="A29" s="4"/>
      <c r="B29" s="4" t="s">
        <v>16</v>
      </c>
      <c r="C29" s="1"/>
      <c r="D29" s="12"/>
      <c r="E29" s="1"/>
      <c r="F29" s="1"/>
      <c r="G29" s="1"/>
      <c r="H29" s="1"/>
      <c r="I29" s="1"/>
    </row>
    <row r="30" spans="1:19">
      <c r="A30" s="4"/>
      <c r="B30" s="4" t="s">
        <v>4</v>
      </c>
      <c r="C30" s="4" t="s">
        <v>5</v>
      </c>
      <c r="D30" s="5" t="s">
        <v>6</v>
      </c>
      <c r="E30" s="6" t="s">
        <v>7</v>
      </c>
      <c r="F30" s="4" t="s">
        <v>8</v>
      </c>
      <c r="G30" s="1"/>
      <c r="H30" s="1"/>
      <c r="I30" s="1"/>
    </row>
    <row r="31" spans="1:19">
      <c r="A31" s="4">
        <v>2015</v>
      </c>
      <c r="B31" s="28">
        <v>23.242534082744701</v>
      </c>
      <c r="C31" s="28">
        <v>134.4</v>
      </c>
      <c r="D31" s="29">
        <f>C32*D14/100</f>
        <v>3.7881061201198079</v>
      </c>
      <c r="E31" s="28">
        <v>323.36</v>
      </c>
      <c r="F31" s="28">
        <f t="shared" ref="F31:F35" si="3">SUM(B31:E31)</f>
        <v>484.79064020286455</v>
      </c>
      <c r="G31" s="1"/>
      <c r="H31" s="1"/>
      <c r="I31" s="1"/>
    </row>
    <row r="32" spans="1:19">
      <c r="A32" s="4" t="s">
        <v>15</v>
      </c>
      <c r="B32" s="30">
        <f>B31/B$14*100</f>
        <v>0.52513947478387413</v>
      </c>
      <c r="C32" s="30">
        <f t="shared" ref="C32:F32" si="4">C31/C$14*100</f>
        <v>0.64</v>
      </c>
      <c r="D32" s="31">
        <f t="shared" si="4"/>
        <v>0.64</v>
      </c>
      <c r="E32" s="30">
        <f t="shared" si="4"/>
        <v>0.50052398604789394</v>
      </c>
      <c r="F32" s="30">
        <f t="shared" si="4"/>
        <v>0.53495815113132394</v>
      </c>
      <c r="G32" s="1"/>
      <c r="H32" s="1"/>
      <c r="I32" s="1"/>
    </row>
    <row r="33" spans="1:9">
      <c r="A33" s="4">
        <v>2017</v>
      </c>
      <c r="B33" s="28">
        <f>B31</f>
        <v>23.242534082744701</v>
      </c>
      <c r="C33" s="28">
        <f>C31</f>
        <v>134.4</v>
      </c>
      <c r="D33" s="29">
        <f>D31</f>
        <v>3.7881061201198079</v>
      </c>
      <c r="E33" s="28">
        <f>E31</f>
        <v>323.36</v>
      </c>
      <c r="F33" s="28">
        <f t="shared" si="3"/>
        <v>484.79064020286455</v>
      </c>
      <c r="G33" s="1"/>
      <c r="H33" s="1"/>
      <c r="I33" s="1"/>
    </row>
    <row r="34" spans="1:9">
      <c r="A34" s="4">
        <v>2018</v>
      </c>
      <c r="B34" s="28">
        <f t="shared" ref="B34:E35" si="5">B33</f>
        <v>23.242534082744701</v>
      </c>
      <c r="C34" s="28">
        <f t="shared" si="5"/>
        <v>134.4</v>
      </c>
      <c r="D34" s="29">
        <f t="shared" si="5"/>
        <v>3.7881061201198079</v>
      </c>
      <c r="E34" s="28">
        <f t="shared" si="5"/>
        <v>323.36</v>
      </c>
      <c r="F34" s="28">
        <f t="shared" si="3"/>
        <v>484.79064020286455</v>
      </c>
      <c r="G34" s="1"/>
      <c r="H34" s="1"/>
      <c r="I34" s="1"/>
    </row>
    <row r="35" spans="1:9">
      <c r="A35" s="4">
        <v>2019</v>
      </c>
      <c r="B35" s="28">
        <f t="shared" si="5"/>
        <v>23.242534082744701</v>
      </c>
      <c r="C35" s="28">
        <f t="shared" si="5"/>
        <v>134.4</v>
      </c>
      <c r="D35" s="29">
        <f t="shared" si="5"/>
        <v>3.7881061201198079</v>
      </c>
      <c r="E35" s="28">
        <f t="shared" si="5"/>
        <v>323.36</v>
      </c>
      <c r="F35" s="28">
        <f t="shared" si="3"/>
        <v>484.79064020286455</v>
      </c>
      <c r="G35" s="1"/>
      <c r="H35" s="1"/>
      <c r="I35" s="1"/>
    </row>
    <row r="36" spans="1:9">
      <c r="A36" s="4"/>
      <c r="B36" s="28"/>
      <c r="C36" s="32"/>
      <c r="D36" s="33"/>
      <c r="E36" s="32"/>
      <c r="F36" s="32"/>
      <c r="G36" s="1"/>
      <c r="H36" s="1"/>
      <c r="I36" s="1"/>
    </row>
    <row r="37" spans="1:9">
      <c r="A37" s="4"/>
      <c r="B37" s="4" t="s">
        <v>17</v>
      </c>
      <c r="C37" s="4"/>
      <c r="D37" s="5"/>
      <c r="E37" s="1"/>
      <c r="F37" s="1"/>
      <c r="G37" s="1"/>
      <c r="H37" s="1"/>
      <c r="I37" s="1"/>
    </row>
    <row r="38" spans="1:9">
      <c r="A38" s="4"/>
      <c r="B38" s="4" t="s">
        <v>4</v>
      </c>
      <c r="C38" s="4" t="s">
        <v>5</v>
      </c>
      <c r="D38" s="5" t="s">
        <v>6</v>
      </c>
      <c r="E38" s="6" t="s">
        <v>7</v>
      </c>
      <c r="F38" s="4" t="s">
        <v>8</v>
      </c>
      <c r="G38" s="1"/>
      <c r="H38" s="1"/>
      <c r="I38" s="1"/>
    </row>
    <row r="39" spans="1:9">
      <c r="A39" s="4">
        <v>2015</v>
      </c>
      <c r="B39" s="28">
        <v>13.1911091608647</v>
      </c>
      <c r="C39" s="32">
        <v>60.9</v>
      </c>
      <c r="D39" s="33"/>
      <c r="E39" s="28">
        <v>555.77499999999998</v>
      </c>
      <c r="F39" s="28">
        <f t="shared" ref="F39" si="6">SUM(B39:E39)</f>
        <v>629.86610916086465</v>
      </c>
      <c r="G39" s="1"/>
      <c r="H39" s="1"/>
      <c r="I39" s="1"/>
    </row>
    <row r="40" spans="1:9">
      <c r="A40" s="4" t="s">
        <v>15</v>
      </c>
      <c r="B40" s="30">
        <f>B39/B$14*100</f>
        <v>0.29803859217295864</v>
      </c>
      <c r="C40" s="30">
        <f t="shared" ref="C40:F40" si="7">C39/C$14*100</f>
        <v>0.28999999999999998</v>
      </c>
      <c r="D40" s="31"/>
      <c r="E40" s="30">
        <f t="shared" si="7"/>
        <v>0.8602756010198177</v>
      </c>
      <c r="F40" s="30">
        <f t="shared" si="7"/>
        <v>0.69504644123487325</v>
      </c>
      <c r="G40" s="1"/>
      <c r="H40" s="1"/>
      <c r="I40" s="1"/>
    </row>
    <row r="41" spans="1:9">
      <c r="A41" s="4">
        <v>2017</v>
      </c>
      <c r="B41" s="28">
        <f>B39</f>
        <v>13.1911091608647</v>
      </c>
      <c r="C41" s="32">
        <v>60.9</v>
      </c>
      <c r="D41" s="33"/>
      <c r="E41" s="28">
        <f>E39</f>
        <v>555.77499999999998</v>
      </c>
      <c r="F41" s="28">
        <f t="shared" ref="F41:F43" si="8">SUM(B41:E41)</f>
        <v>629.86610916086465</v>
      </c>
      <c r="G41" s="1"/>
      <c r="H41" s="1"/>
      <c r="I41" s="1"/>
    </row>
    <row r="42" spans="1:9">
      <c r="A42" s="4">
        <v>2018</v>
      </c>
      <c r="B42" s="28">
        <f>B41</f>
        <v>13.1911091608647</v>
      </c>
      <c r="C42" s="32">
        <f t="shared" ref="C42" si="9">C39</f>
        <v>60.9</v>
      </c>
      <c r="D42" s="33"/>
      <c r="E42" s="28">
        <f>E41</f>
        <v>555.77499999999998</v>
      </c>
      <c r="F42" s="28">
        <f t="shared" si="8"/>
        <v>629.86610916086465</v>
      </c>
      <c r="G42" s="1"/>
      <c r="H42" s="1"/>
      <c r="I42" s="1"/>
    </row>
    <row r="43" spans="1:9">
      <c r="A43" s="4">
        <v>2019</v>
      </c>
      <c r="B43" s="28">
        <f>B42</f>
        <v>13.1911091608647</v>
      </c>
      <c r="C43" s="32">
        <f t="shared" ref="C43" si="10">C39</f>
        <v>60.9</v>
      </c>
      <c r="D43" s="33"/>
      <c r="E43" s="28">
        <f>E42</f>
        <v>555.77499999999998</v>
      </c>
      <c r="F43" s="28">
        <f t="shared" si="8"/>
        <v>629.86610916086465</v>
      </c>
      <c r="G43" s="1"/>
      <c r="H43" s="1"/>
      <c r="I43" s="1"/>
    </row>
    <row r="44" spans="1:9">
      <c r="A44" s="4"/>
      <c r="B44" s="1"/>
      <c r="C44" s="1"/>
      <c r="D44" s="12"/>
      <c r="E44" s="1"/>
      <c r="F44" s="1"/>
      <c r="G44" s="1"/>
      <c r="H44" s="1"/>
      <c r="I44" s="1"/>
    </row>
    <row r="45" spans="1:9">
      <c r="A45" s="4"/>
      <c r="B45" s="4" t="s">
        <v>18</v>
      </c>
      <c r="C45" s="4"/>
      <c r="D45" s="5"/>
      <c r="E45" s="1"/>
      <c r="F45" s="1"/>
      <c r="G45" s="1"/>
      <c r="H45" s="1"/>
      <c r="I45" s="1"/>
    </row>
    <row r="46" spans="1:9">
      <c r="A46" s="4"/>
      <c r="B46" s="4" t="s">
        <v>4</v>
      </c>
      <c r="C46" s="4" t="s">
        <v>5</v>
      </c>
      <c r="D46" s="5" t="s">
        <v>6</v>
      </c>
      <c r="E46" s="6" t="s">
        <v>7</v>
      </c>
      <c r="F46" s="4" t="s">
        <v>8</v>
      </c>
      <c r="G46" s="1"/>
      <c r="H46" s="1"/>
      <c r="I46" s="1"/>
    </row>
    <row r="47" spans="1:9">
      <c r="A47" s="4">
        <v>2015</v>
      </c>
      <c r="B47" s="28">
        <v>40</v>
      </c>
      <c r="C47" s="28">
        <v>315</v>
      </c>
      <c r="D47" s="33"/>
      <c r="E47" s="28">
        <v>782.12699999999995</v>
      </c>
      <c r="F47" s="28">
        <f>SUM(B47:E47)</f>
        <v>1137.127</v>
      </c>
      <c r="G47" s="1"/>
      <c r="H47" s="1"/>
      <c r="I47" s="1"/>
    </row>
    <row r="48" spans="1:9">
      <c r="A48" s="4" t="s">
        <v>15</v>
      </c>
      <c r="B48" s="30">
        <f>B47/B$14*100</f>
        <v>0.90375597241565597</v>
      </c>
      <c r="C48" s="30">
        <f t="shared" ref="C48:F48" si="11">C47/C$14*100</f>
        <v>1.5</v>
      </c>
      <c r="D48" s="31">
        <f t="shared" si="11"/>
        <v>0</v>
      </c>
      <c r="E48" s="30">
        <f t="shared" si="11"/>
        <v>1.2106423912533435</v>
      </c>
      <c r="F48" s="30">
        <f t="shared" si="11"/>
        <v>1.2548001282923997</v>
      </c>
      <c r="G48" s="1"/>
      <c r="H48" s="1"/>
      <c r="I48" s="1"/>
    </row>
    <row r="49" spans="1:9">
      <c r="A49" s="4">
        <v>2017</v>
      </c>
      <c r="B49" s="28">
        <f>B47</f>
        <v>40</v>
      </c>
      <c r="C49" s="28">
        <f>C47</f>
        <v>315</v>
      </c>
      <c r="D49" s="33">
        <f>D47</f>
        <v>0</v>
      </c>
      <c r="E49" s="28">
        <f>E47</f>
        <v>782.12699999999995</v>
      </c>
      <c r="F49" s="28">
        <f t="shared" ref="F49:F51" si="12">SUM(B49:E49)</f>
        <v>1137.127</v>
      </c>
      <c r="G49" s="1"/>
      <c r="H49" s="1"/>
      <c r="I49" s="1"/>
    </row>
    <row r="50" spans="1:9">
      <c r="A50" s="4">
        <v>2018</v>
      </c>
      <c r="B50" s="28">
        <f>B49</f>
        <v>40</v>
      </c>
      <c r="C50" s="28">
        <f t="shared" ref="B50:E51" si="13">C49</f>
        <v>315</v>
      </c>
      <c r="D50" s="33">
        <f t="shared" si="13"/>
        <v>0</v>
      </c>
      <c r="E50" s="28">
        <f t="shared" si="13"/>
        <v>782.12699999999995</v>
      </c>
      <c r="F50" s="28">
        <f t="shared" si="12"/>
        <v>1137.127</v>
      </c>
      <c r="G50" s="1"/>
      <c r="H50" s="1"/>
      <c r="I50" s="1"/>
    </row>
    <row r="51" spans="1:9">
      <c r="A51" s="4">
        <v>2019</v>
      </c>
      <c r="B51" s="28">
        <f t="shared" si="13"/>
        <v>40</v>
      </c>
      <c r="C51" s="28">
        <f t="shared" si="13"/>
        <v>315</v>
      </c>
      <c r="D51" s="33">
        <f t="shared" si="13"/>
        <v>0</v>
      </c>
      <c r="E51" s="28">
        <f t="shared" si="13"/>
        <v>782.12699999999995</v>
      </c>
      <c r="F51" s="28">
        <f t="shared" si="12"/>
        <v>1137.127</v>
      </c>
      <c r="G51" s="1"/>
      <c r="H51" s="1"/>
      <c r="I51" s="1"/>
    </row>
    <row r="52" spans="1:9">
      <c r="A52" s="4"/>
      <c r="B52" s="1"/>
      <c r="C52" s="1"/>
      <c r="D52" s="12"/>
      <c r="E52" s="1"/>
      <c r="F52" s="1"/>
      <c r="G52" s="1"/>
      <c r="H52" s="1"/>
      <c r="I52" s="1"/>
    </row>
    <row r="53" spans="1:9">
      <c r="A53" s="4"/>
      <c r="B53" s="1"/>
      <c r="C53" s="1"/>
      <c r="D53" s="12"/>
      <c r="E53" s="1"/>
      <c r="F53" s="1"/>
      <c r="G53" s="1"/>
      <c r="H53" s="1"/>
      <c r="I53" s="1"/>
    </row>
    <row r="54" spans="1:9">
      <c r="A54" s="4"/>
      <c r="B54" s="4" t="s">
        <v>19</v>
      </c>
      <c r="C54" s="4"/>
      <c r="D54" s="5"/>
      <c r="E54" s="4"/>
      <c r="F54" s="1"/>
      <c r="G54" s="1"/>
      <c r="H54" s="1"/>
      <c r="I54" s="1"/>
    </row>
    <row r="55" spans="1:9">
      <c r="A55" s="4"/>
      <c r="B55" s="4" t="s">
        <v>4</v>
      </c>
      <c r="C55" s="4" t="s">
        <v>5</v>
      </c>
      <c r="D55" s="5" t="s">
        <v>11</v>
      </c>
      <c r="E55" s="6" t="s">
        <v>7</v>
      </c>
      <c r="F55" s="4" t="s">
        <v>8</v>
      </c>
      <c r="G55" s="1"/>
      <c r="H55" s="1"/>
      <c r="I55" s="1"/>
    </row>
    <row r="56" spans="1:9">
      <c r="A56" s="4">
        <v>2015</v>
      </c>
      <c r="B56" s="28">
        <v>97.545285702277198</v>
      </c>
      <c r="C56" s="28">
        <v>541.63199999999995</v>
      </c>
      <c r="D56" s="29">
        <f>(16000000*1.25)/1000000</f>
        <v>20</v>
      </c>
      <c r="E56" s="32"/>
      <c r="F56" s="28">
        <f>SUM(B56:E56)</f>
        <v>659.17728570227712</v>
      </c>
      <c r="G56" s="1"/>
      <c r="H56" s="1"/>
      <c r="I56" s="1"/>
    </row>
    <row r="57" spans="1:9">
      <c r="A57" s="4" t="s">
        <v>15</v>
      </c>
      <c r="B57" s="30">
        <f>B56/B$14*100</f>
        <v>2.203928363360613</v>
      </c>
      <c r="C57" s="30">
        <f t="shared" ref="C57:F57" si="14">C56/C$14*100</f>
        <v>2.5791999999999997</v>
      </c>
      <c r="D57" s="31">
        <f t="shared" si="14"/>
        <v>3.3789972070780236</v>
      </c>
      <c r="E57" s="30"/>
      <c r="F57" s="30">
        <f t="shared" si="14"/>
        <v>0.72739082148841183</v>
      </c>
      <c r="G57" s="1"/>
      <c r="H57" s="1"/>
      <c r="I57" s="1"/>
    </row>
    <row r="58" spans="1:9">
      <c r="A58" s="4">
        <v>2017</v>
      </c>
      <c r="B58" s="32"/>
      <c r="C58" s="32"/>
      <c r="D58" s="33"/>
      <c r="E58" s="32"/>
      <c r="F58" s="28"/>
      <c r="G58" s="1"/>
      <c r="H58" s="1"/>
      <c r="I58" s="1"/>
    </row>
    <row r="59" spans="1:9">
      <c r="A59" s="4">
        <v>2018</v>
      </c>
      <c r="B59" s="28">
        <v>97.545285702277198</v>
      </c>
      <c r="C59" s="28">
        <f>C56</f>
        <v>541.63199999999995</v>
      </c>
      <c r="D59" s="29">
        <f>D56</f>
        <v>20</v>
      </c>
      <c r="E59" s="32"/>
      <c r="F59" s="28">
        <f t="shared" ref="F59:F60" si="15">SUM(B59:E59)</f>
        <v>659.17728570227712</v>
      </c>
      <c r="G59" s="1"/>
      <c r="H59" s="1"/>
      <c r="I59" s="1"/>
    </row>
    <row r="60" spans="1:9">
      <c r="A60" s="4">
        <v>2019</v>
      </c>
      <c r="B60" s="28">
        <f>B59</f>
        <v>97.545285702277198</v>
      </c>
      <c r="C60" s="28">
        <f>C59</f>
        <v>541.63199999999995</v>
      </c>
      <c r="D60" s="29">
        <f>D59</f>
        <v>20</v>
      </c>
      <c r="E60" s="32"/>
      <c r="F60" s="28">
        <f t="shared" si="15"/>
        <v>659.17728570227712</v>
      </c>
      <c r="G60" s="1"/>
      <c r="H60" s="1"/>
      <c r="I60" s="1"/>
    </row>
    <row r="61" spans="1:9">
      <c r="A61" s="4"/>
      <c r="B61" s="1"/>
      <c r="C61" s="1"/>
      <c r="D61" s="12"/>
      <c r="E61" s="1"/>
      <c r="F61" s="1"/>
      <c r="G61" s="1"/>
      <c r="H61" s="1"/>
      <c r="I61" s="1"/>
    </row>
    <row r="62" spans="1:9">
      <c r="A62" s="4"/>
      <c r="B62" s="4" t="s">
        <v>20</v>
      </c>
      <c r="C62" s="4"/>
      <c r="D62" s="5"/>
      <c r="E62" s="4"/>
      <c r="F62" s="1"/>
      <c r="G62" s="1"/>
      <c r="H62" s="1"/>
      <c r="I62" s="1"/>
    </row>
    <row r="63" spans="1:9">
      <c r="A63" s="4"/>
      <c r="B63" s="4" t="s">
        <v>4</v>
      </c>
      <c r="C63" s="4" t="s">
        <v>5</v>
      </c>
      <c r="D63" s="5" t="s">
        <v>6</v>
      </c>
      <c r="E63" s="6" t="s">
        <v>7</v>
      </c>
      <c r="F63" s="4" t="s">
        <v>8</v>
      </c>
      <c r="G63" s="1"/>
      <c r="H63" s="1"/>
      <c r="I63" s="1"/>
    </row>
    <row r="64" spans="1:9">
      <c r="A64" s="4">
        <v>2015</v>
      </c>
      <c r="B64" s="34">
        <v>24.964743117458401</v>
      </c>
      <c r="C64" s="32"/>
      <c r="D64" s="33"/>
      <c r="E64" s="32"/>
      <c r="F64" s="28">
        <f>SUM(B64:E64)</f>
        <v>24.964743117458401</v>
      </c>
      <c r="G64" s="1"/>
      <c r="H64" s="1"/>
      <c r="I64" s="1"/>
    </row>
    <row r="65" spans="1:9">
      <c r="A65" s="4" t="s">
        <v>15</v>
      </c>
      <c r="B65" s="30">
        <f>B64/B$14*100</f>
        <v>0.56405089230564187</v>
      </c>
      <c r="C65" s="30"/>
      <c r="D65" s="31"/>
      <c r="E65" s="30"/>
      <c r="F65" s="30">
        <f>F64/F$14*100</f>
        <v>2.7548165566883564E-2</v>
      </c>
      <c r="G65" s="1"/>
      <c r="H65" s="1"/>
      <c r="I65" s="1"/>
    </row>
    <row r="66" spans="1:9">
      <c r="A66" s="4">
        <v>2017</v>
      </c>
      <c r="B66" s="28">
        <f>B64/1/6</f>
        <v>4.1607905195764001</v>
      </c>
      <c r="C66" s="32"/>
      <c r="D66" s="33"/>
      <c r="E66" s="32"/>
      <c r="F66" s="28">
        <f t="shared" ref="F66:F68" si="16">SUM(B66:E66)</f>
        <v>4.1607905195764001</v>
      </c>
    </row>
    <row r="67" spans="1:9">
      <c r="A67" s="4">
        <v>2018</v>
      </c>
      <c r="B67" s="34">
        <f>B64</f>
        <v>24.964743117458401</v>
      </c>
      <c r="C67" s="32"/>
      <c r="D67" s="33"/>
      <c r="E67" s="32"/>
      <c r="F67" s="28">
        <f t="shared" si="16"/>
        <v>24.964743117458401</v>
      </c>
    </row>
    <row r="68" spans="1:9">
      <c r="A68" s="4">
        <v>2019</v>
      </c>
      <c r="B68" s="32">
        <f>B67</f>
        <v>24.964743117458401</v>
      </c>
      <c r="C68" s="32"/>
      <c r="D68" s="33"/>
      <c r="E68" s="32"/>
      <c r="F68" s="28">
        <f t="shared" si="16"/>
        <v>24.964743117458401</v>
      </c>
    </row>
    <row r="69" spans="1:9">
      <c r="D69" s="12"/>
    </row>
    <row r="70" spans="1:9">
      <c r="A70" s="1"/>
      <c r="B70" s="4" t="s">
        <v>21</v>
      </c>
      <c r="C70" s="4"/>
      <c r="D70" s="5"/>
      <c r="E70" s="4"/>
      <c r="F70" s="1"/>
    </row>
    <row r="71" spans="1:9">
      <c r="A71" s="1"/>
      <c r="B71" s="4" t="s">
        <v>4</v>
      </c>
      <c r="C71" s="4" t="s">
        <v>5</v>
      </c>
      <c r="D71" s="5" t="s">
        <v>6</v>
      </c>
      <c r="E71" s="4" t="s">
        <v>22</v>
      </c>
      <c r="F71" s="4" t="s">
        <v>23</v>
      </c>
    </row>
    <row r="72" spans="1:9">
      <c r="A72" s="35">
        <v>2015</v>
      </c>
      <c r="B72" s="36">
        <f>B23+B31+B39+B47+B56+B64</f>
        <v>234.07044601005271</v>
      </c>
      <c r="C72" s="36">
        <f t="shared" ref="C72:E72" si="17">C23+C31+C39+C47+C56+C64</f>
        <v>1219.9319999999998</v>
      </c>
      <c r="D72" s="37">
        <f t="shared" si="17"/>
        <v>28.523238770269568</v>
      </c>
      <c r="E72" s="36">
        <f t="shared" si="17"/>
        <v>2217.0369999999998</v>
      </c>
      <c r="F72" s="36">
        <f>SUM(B72:E72)</f>
        <v>3699.5626847803219</v>
      </c>
      <c r="G72" s="19"/>
    </row>
    <row r="73" spans="1:9">
      <c r="A73" s="35" t="s">
        <v>15</v>
      </c>
      <c r="B73" s="38">
        <f>B72/B$14*100</f>
        <v>5.2885640886895375</v>
      </c>
      <c r="C73" s="38">
        <f t="shared" ref="C73:F79" si="18">C72/C$14*100</f>
        <v>5.8091999999999988</v>
      </c>
      <c r="D73" s="39">
        <f t="shared" si="18"/>
        <v>4.8189972070780236</v>
      </c>
      <c r="E73" s="38">
        <f t="shared" si="18"/>
        <v>3.4317175793408725</v>
      </c>
      <c r="F73" s="38">
        <f t="shared" si="18"/>
        <v>4.0824039280468432</v>
      </c>
    </row>
    <row r="74" spans="1:9">
      <c r="A74" s="4">
        <v>2017</v>
      </c>
      <c r="B74" s="40">
        <f>B25+B33+B41+B49+B58+B66</f>
        <v>98.157820736539648</v>
      </c>
      <c r="C74" s="40">
        <f t="shared" ref="C74:D74" si="19">C25+C33+C41+C49+C58+C66</f>
        <v>594.29999999999995</v>
      </c>
      <c r="D74" s="41">
        <f t="shared" si="19"/>
        <v>6.1556724451946874</v>
      </c>
      <c r="E74" s="40">
        <f>E25+E33+E41+E49+E58+E66</f>
        <v>1939.1495</v>
      </c>
      <c r="F74" s="40">
        <f>SUM(B74:E74)</f>
        <v>2637.7629931817341</v>
      </c>
    </row>
    <row r="75" spans="1:9">
      <c r="A75" s="4" t="s">
        <v>15</v>
      </c>
      <c r="B75" s="42">
        <f>B74/B$14*100</f>
        <v>2.2177679182488261</v>
      </c>
      <c r="C75" s="42">
        <f t="shared" si="18"/>
        <v>2.83</v>
      </c>
      <c r="D75" s="43">
        <f t="shared" si="18"/>
        <v>1.04</v>
      </c>
      <c r="E75" s="42">
        <f t="shared" si="18"/>
        <v>3.0015797788309637</v>
      </c>
      <c r="F75" s="42">
        <f t="shared" si="18"/>
        <v>2.9107261917528864</v>
      </c>
    </row>
    <row r="76" spans="1:9">
      <c r="A76" s="35">
        <v>2018</v>
      </c>
      <c r="B76" s="44">
        <f t="shared" ref="B76:E76" si="20">B26+B34+B42+B50+B59+B67</f>
        <v>216.50705903669885</v>
      </c>
      <c r="C76" s="44">
        <f t="shared" si="20"/>
        <v>1135.9319999999998</v>
      </c>
      <c r="D76" s="45">
        <f t="shared" si="20"/>
        <v>26.155672445194689</v>
      </c>
      <c r="E76" s="44">
        <f t="shared" si="20"/>
        <v>1939.1495</v>
      </c>
      <c r="F76" s="44">
        <f>SUM(B76:E76)</f>
        <v>3317.7442314818936</v>
      </c>
    </row>
    <row r="77" spans="1:9">
      <c r="A77" s="35" t="s">
        <v>15</v>
      </c>
      <c r="B77" s="38">
        <f>B76/B$14*100</f>
        <v>4.8917386918641403</v>
      </c>
      <c r="C77" s="38">
        <f t="shared" si="18"/>
        <v>5.4091999999999985</v>
      </c>
      <c r="D77" s="39">
        <f t="shared" si="18"/>
        <v>4.4189972070780241</v>
      </c>
      <c r="E77" s="38">
        <f t="shared" si="18"/>
        <v>3.0015797788309637</v>
      </c>
      <c r="F77" s="38">
        <f t="shared" si="18"/>
        <v>3.6610738178803683</v>
      </c>
    </row>
    <row r="78" spans="1:9">
      <c r="A78" s="4">
        <v>2019</v>
      </c>
      <c r="B78" s="40">
        <f>B27+B35+B43+B51+B60+B68</f>
        <v>216.50705903669885</v>
      </c>
      <c r="C78" s="40">
        <f>C27+C35+C43+C51+C60+C68</f>
        <v>1135.9319999999998</v>
      </c>
      <c r="D78" s="41">
        <f>D27+D35+D43+D51+D60+D68</f>
        <v>26.155672445194689</v>
      </c>
      <c r="E78" s="40">
        <f t="shared" ref="E78" si="21">E27+E35+E43+E51+E60+E68</f>
        <v>1939.1495</v>
      </c>
      <c r="F78" s="40">
        <f>SUM(B78:E78)</f>
        <v>3317.7442314818936</v>
      </c>
    </row>
    <row r="79" spans="1:9">
      <c r="A79" s="46" t="s">
        <v>15</v>
      </c>
      <c r="B79" s="42">
        <f>B78/B$14*100</f>
        <v>4.8917386918641403</v>
      </c>
      <c r="C79" s="42">
        <f t="shared" si="18"/>
        <v>5.4091999999999985</v>
      </c>
      <c r="D79" s="43">
        <f t="shared" si="18"/>
        <v>4.4189972070780241</v>
      </c>
      <c r="E79" s="42">
        <f t="shared" si="18"/>
        <v>3.0015797788309637</v>
      </c>
      <c r="F79" s="42">
        <f t="shared" si="18"/>
        <v>3.6610738178803683</v>
      </c>
    </row>
    <row r="80" spans="1:9">
      <c r="A80" s="47" t="s">
        <v>12</v>
      </c>
      <c r="B80" s="48"/>
      <c r="C80" s="48"/>
      <c r="D80" s="48"/>
      <c r="E80" s="48"/>
      <c r="F80" s="48"/>
    </row>
    <row r="81" spans="1:6">
      <c r="A81" s="49" t="s">
        <v>13</v>
      </c>
      <c r="B81" s="48"/>
      <c r="C81" s="48"/>
      <c r="D81" s="48"/>
      <c r="E81" s="48"/>
      <c r="F81" s="48"/>
    </row>
  </sheetData>
  <mergeCells count="5">
    <mergeCell ref="A15:F15"/>
    <mergeCell ref="A17:F17"/>
    <mergeCell ref="A80:F80"/>
    <mergeCell ref="A81:F81"/>
    <mergeCell ref="A16:F16"/>
  </mergeCells>
  <pageMargins left="0.7" right="0.27" top="0.75" bottom="0.3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vmlehton</dc:creator>
  <cp:lastModifiedBy>vmhakolt</cp:lastModifiedBy>
  <cp:lastPrinted>2015-08-28T04:46:28Z</cp:lastPrinted>
  <dcterms:created xsi:type="dcterms:W3CDTF">2015-08-28T04:45:14Z</dcterms:created>
  <dcterms:modified xsi:type="dcterms:W3CDTF">2015-09-22T11:55:45Z</dcterms:modified>
</cp:coreProperties>
</file>