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fi.sharepoint.com/sites/VMHyvinvointialueidenohjausyhteinen-VMsisinen/Shared Documents/VM sisäinen/Lainanottovaltuudet/Laskelmat/2026/"/>
    </mc:Choice>
  </mc:AlternateContent>
  <xr:revisionPtr revIDLastSave="1" documentId="8_{06DB72DA-A47C-49A5-BB56-CEDCEB84CC6F}" xr6:coauthVersionLast="47" xr6:coauthVersionMax="47" xr10:uidLastSave="{5A736CB2-C292-489D-8E2A-8DD3F449E73C}"/>
  <bookViews>
    <workbookView xWindow="-108" yWindow="-108" windowWidth="23256" windowHeight="12576" xr2:uid="{E1642CDD-97D8-407C-890E-A0BE5B180BA4}"/>
  </bookViews>
  <sheets>
    <sheet name="Laskel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C27" i="1"/>
  <c r="B27" i="1"/>
  <c r="D26" i="1"/>
  <c r="G26" i="1" s="1"/>
  <c r="H26" i="1" s="1"/>
  <c r="G25" i="1"/>
  <c r="H25" i="1" s="1"/>
  <c r="D25" i="1"/>
  <c r="D24" i="1"/>
  <c r="G24" i="1" s="1"/>
  <c r="H24" i="1" s="1"/>
  <c r="D23" i="1"/>
  <c r="G23" i="1" s="1"/>
  <c r="H23" i="1" s="1"/>
  <c r="D22" i="1"/>
  <c r="G22" i="1" s="1"/>
  <c r="H22" i="1" s="1"/>
  <c r="G21" i="1"/>
  <c r="H21" i="1" s="1"/>
  <c r="D21" i="1"/>
  <c r="D20" i="1"/>
  <c r="G20" i="1" s="1"/>
  <c r="H20" i="1" s="1"/>
  <c r="D19" i="1"/>
  <c r="G19" i="1" s="1"/>
  <c r="H19" i="1" s="1"/>
  <c r="D18" i="1"/>
  <c r="G18" i="1" s="1"/>
  <c r="H18" i="1" s="1"/>
  <c r="G17" i="1"/>
  <c r="H17" i="1" s="1"/>
  <c r="D17" i="1"/>
  <c r="D16" i="1"/>
  <c r="G16" i="1" s="1"/>
  <c r="H16" i="1" s="1"/>
  <c r="D15" i="1"/>
  <c r="G15" i="1" s="1"/>
  <c r="H15" i="1" s="1"/>
  <c r="D14" i="1"/>
  <c r="G14" i="1" s="1"/>
  <c r="H14" i="1" s="1"/>
  <c r="G13" i="1"/>
  <c r="H13" i="1" s="1"/>
  <c r="D13" i="1"/>
  <c r="D12" i="1"/>
  <c r="G12" i="1" s="1"/>
  <c r="H12" i="1" s="1"/>
  <c r="D11" i="1"/>
  <c r="G11" i="1" s="1"/>
  <c r="H11" i="1" s="1"/>
  <c r="D10" i="1"/>
  <c r="G10" i="1" s="1"/>
  <c r="H10" i="1" s="1"/>
  <c r="G9" i="1"/>
  <c r="H9" i="1" s="1"/>
  <c r="D9" i="1"/>
  <c r="D8" i="1"/>
  <c r="G8" i="1" s="1"/>
  <c r="H8" i="1" s="1"/>
  <c r="D7" i="1"/>
  <c r="G7" i="1" s="1"/>
  <c r="H7" i="1" s="1"/>
  <c r="D6" i="1"/>
  <c r="G6" i="1" s="1"/>
  <c r="H6" i="1" s="1"/>
  <c r="D5" i="1"/>
  <c r="D27" i="1" s="1"/>
  <c r="G5" i="1" l="1"/>
  <c r="G27" i="1" l="1"/>
  <c r="H5" i="1"/>
  <c r="H27" i="1" s="1"/>
</calcChain>
</file>

<file path=xl/sharedStrings.xml><?xml version="1.0" encoding="utf-8"?>
<sst xmlns="http://schemas.openxmlformats.org/spreadsheetml/2006/main" count="41" uniqueCount="38">
  <si>
    <t>Laskelma hyvinvointialueiden ja HUS-yhtymän vuoden 2026 lainanottovaltuuksista</t>
  </si>
  <si>
    <t>Tiedon lähde</t>
  </si>
  <si>
    <t>Talousarvio 2025</t>
  </si>
  <si>
    <t>Alueiden ilmoitus</t>
  </si>
  <si>
    <t>Laskenta</t>
  </si>
  <si>
    <t>Talousarvio 2025;
Tilinpäätös 2024;
Alueiden ilmoitus</t>
  </si>
  <si>
    <t>Hyvinvointialue</t>
  </si>
  <si>
    <t>Vuosikate</t>
  </si>
  <si>
    <t>Korjattu vuosikate</t>
  </si>
  <si>
    <t>Enimmäislainamäärä</t>
  </si>
  <si>
    <t>Lainakanta 31.12.2025 (arvio)</t>
  </si>
  <si>
    <t>Jäljellä oleva sidottu valtuus yhteensä 31.12.2025 (arvio)</t>
  </si>
  <si>
    <t>Enimmäislainamäärä - lainakanta - jäljellä oleva sidottu valtuus</t>
  </si>
  <si>
    <t>Laskennallinen lainanottovaltuus</t>
  </si>
  <si>
    <t>Etelä-Karjalan hyvinvointialue</t>
  </si>
  <si>
    <t>Etelä-Pohjanmaan hyvinvointialue</t>
  </si>
  <si>
    <t>Etelä-Savon hyvinvointialue</t>
  </si>
  <si>
    <t>Helsingin ja Uudenmaan sairaanhoitopiirin kuntayhtymä</t>
  </si>
  <si>
    <t>Itä-Uudenmaan hyvinvointialue</t>
  </si>
  <si>
    <t>Kainuun hyvinvointialue</t>
  </si>
  <si>
    <t>Kanta-Hämeen hyvinvointialue</t>
  </si>
  <si>
    <t>Keski-Pohjanmaan hyvinvointialue</t>
  </si>
  <si>
    <t>Keski-Suomen hyvinvointialue</t>
  </si>
  <si>
    <t>Keski-Uudenmaan hyvinvointialue</t>
  </si>
  <si>
    <t>Kymenlaakson hyvinvointialue</t>
  </si>
  <si>
    <t>Lapin hyvinvointialue</t>
  </si>
  <si>
    <t>Länsi-Uudenmaan hyvinvointialue</t>
  </si>
  <si>
    <t>Pirkanmaan hyvinvointialue</t>
  </si>
  <si>
    <t>Pohjanmaan hyvinvointialue</t>
  </si>
  <si>
    <t>Pohjois-Karjalan hyvinvointialue</t>
  </si>
  <si>
    <t>Pohjois-Pohjanmaan hyvinvointialue</t>
  </si>
  <si>
    <t>Pohjois-Savon hyvinvointialue</t>
  </si>
  <si>
    <t>Päijät-Hämeen hyvinvointialue</t>
  </si>
  <si>
    <t>Satakunnan hyvinvointialue</t>
  </si>
  <si>
    <t>Vantaan ja Keravan hyvinvointialue</t>
  </si>
  <si>
    <t>Varsinais-Suomen hyvinvointialue</t>
  </si>
  <si>
    <t>Yhteensä</t>
  </si>
  <si>
    <t>8.5.2025 VM/HVO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</si>
</sst>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1" fillId="0" borderId="0" xfId="0" applyNumberFormat="1" applyFont="1"/>
  </cellXfs>
  <cellStyles count="1">
    <cellStyle name="Normaali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</font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475"/>
        </patternFill>
      </fill>
    </dxf>
  </dxfs>
  <tableStyles count="1" defaultTableStyle="TableStyleMedium2" defaultPivotStyle="PivotStyleLight16">
    <tableStyle name="Table Style 1" pivot="0" count="3" xr9:uid="{05F34407-F6B7-4B52-A720-7D613FB8A330}">
      <tableStyleElement type="headerRow" dxfId="23"/>
      <tableStyleElement type="secondRowStripe" dxfId="22"/>
      <tableStyleElement type="firstTotalCell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ED696E-6B63-4FCD-B3E9-1E18F4CC5ED1}" name="Table35" displayName="Table35" ref="A4:H27" totalsRowCount="1" headerRowDxfId="20" dataDxfId="19" totalsRowDxfId="18">
  <autoFilter ref="A4:H26" xr:uid="{045E7599-0D4A-4BCE-8823-1F515588CE48}"/>
  <sortState xmlns:xlrd2="http://schemas.microsoft.com/office/spreadsheetml/2017/richdata2" ref="A5:H26">
    <sortCondition ref="A4:A26"/>
  </sortState>
  <tableColumns count="8">
    <tableColumn id="1" xr3:uid="{AE65553C-404D-4EE0-8127-99FE0385C3E2}" name="Hyvinvointialue" totalsRowLabel="Yhteensä" dataDxfId="17" totalsRowDxfId="16"/>
    <tableColumn id="2" xr3:uid="{F7438A0E-E844-4A75-92CD-4178F4221DFC}" name="Vuosikate" totalsRowFunction="sum" dataDxfId="15" totalsRowDxfId="14"/>
    <tableColumn id="14" xr3:uid="{3E627BE6-62D5-4DDD-8935-6F96375DC0F6}" name="Korjattu vuosikate" totalsRowFunction="sum" dataDxfId="13" totalsRowDxfId="12"/>
    <tableColumn id="3" xr3:uid="{7FAE3AB0-A644-4DB6-8390-965BD22BEDA3}" name="Enimmäislainamäärä" totalsRowFunction="sum" dataDxfId="11" totalsRowDxfId="10">
      <calculatedColumnFormula>IF(ISBLANK(Table35[[#This Row],[Korjattu vuosikate]]),Table35[[#This Row],[Vuosikate]]*10,Table35[[#This Row],[Korjattu vuosikate]]*10)</calculatedColumnFormula>
    </tableColumn>
    <tableColumn id="21" xr3:uid="{E7EB5DA0-D42A-4ACF-8305-4E7766E3F9E9}" name="Lainakanta 31.12.2025 (arvio)" totalsRowFunction="sum" dataDxfId="9" totalsRowDxfId="8"/>
    <tableColumn id="9" xr3:uid="{CC5742EA-35D7-4440-B21D-BFCEA11DF2C9}" name="Jäljellä oleva sidottu valtuus yhteensä 31.12.2025 (arvio)" totalsRowFunction="sum" dataDxfId="7" totalsRowDxfId="6"/>
    <tableColumn id="10" xr3:uid="{A7B0B60D-33D6-47F6-94AE-E559870E8D93}" name="Enimmäislainamäärä - lainakanta - jäljellä oleva sidottu valtuus" totalsRowFunction="sum" dataDxfId="5" totalsRowDxfId="4">
      <calculatedColumnFormula>Table35[[#This Row],[Enimmäislainamäärä]]-Table35[[#This Row],[Lainakanta 31.12.2025 (arvio)]]-Table35[[#This Row],[Jäljellä oleva sidottu valtuus yhteensä 31.12.2025 (arvio)]]</calculatedColumnFormula>
    </tableColumn>
    <tableColumn id="13" xr3:uid="{8F205E7E-96BD-4572-A7D7-F23B4B95D113}" name="Laskennallinen lainanottovaltuus" totalsRowFunction="sum" dataDxfId="3" totalsRowDxfId="2">
      <calculatedColumnFormula>IF(Table35[[#This Row],[Enimmäislainamäärä - lainakanta - jäljellä oleva sidottu valtuus]]&lt;0, 0, Table35[[#This Row],[Enimmäislainamäärä - lainakanta - jäljellä oleva sidottu valtuus]])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91AD-BFD8-4B08-9D11-1597C67343C7}">
  <dimension ref="A1:M41"/>
  <sheetViews>
    <sheetView tabSelected="1" zoomScale="85" zoomScaleNormal="85" workbookViewId="0">
      <selection activeCell="A31" sqref="A31"/>
    </sheetView>
  </sheetViews>
  <sheetFormatPr defaultColWidth="9.33203125" defaultRowHeight="13.8" x14ac:dyDescent="0.25"/>
  <cols>
    <col min="1" max="1" width="34.6640625" style="2" customWidth="1"/>
    <col min="2" max="2" width="19.44140625" style="2" customWidth="1"/>
    <col min="3" max="3" width="23.5546875" style="2" customWidth="1"/>
    <col min="4" max="4" width="25.6640625" style="2" customWidth="1"/>
    <col min="5" max="5" width="18.33203125" style="2" customWidth="1"/>
    <col min="6" max="6" width="21.6640625" style="2" customWidth="1"/>
    <col min="7" max="7" width="21.33203125" style="2" customWidth="1"/>
    <col min="8" max="8" width="18.33203125" style="2" customWidth="1"/>
    <col min="9" max="9" width="16.6640625" style="2" customWidth="1"/>
    <col min="10" max="10" width="21" style="2" customWidth="1"/>
    <col min="11" max="16384" width="9.33203125" style="2"/>
  </cols>
  <sheetData>
    <row r="1" spans="1:13" x14ac:dyDescent="0.25">
      <c r="A1" s="1" t="s">
        <v>0</v>
      </c>
    </row>
    <row r="2" spans="1:13" x14ac:dyDescent="0.25">
      <c r="A2" s="2" t="s">
        <v>37</v>
      </c>
    </row>
    <row r="3" spans="1:13" ht="41.4" x14ac:dyDescent="0.25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4</v>
      </c>
      <c r="G3" s="2" t="s">
        <v>4</v>
      </c>
      <c r="H3" s="2" t="s">
        <v>4</v>
      </c>
    </row>
    <row r="4" spans="1:13" s="4" customFormat="1" ht="72.45" customHeight="1" x14ac:dyDescent="0.3">
      <c r="A4" s="4" t="s">
        <v>6</v>
      </c>
      <c r="B4" s="4" t="s">
        <v>7</v>
      </c>
      <c r="C4" s="5" t="s">
        <v>8</v>
      </c>
      <c r="D4" s="4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K4" s="5"/>
      <c r="L4" s="5"/>
      <c r="M4" s="5"/>
    </row>
    <row r="5" spans="1:13" x14ac:dyDescent="0.25">
      <c r="A5" s="2" t="s">
        <v>14</v>
      </c>
      <c r="B5" s="6">
        <v>-4482124.6100000003</v>
      </c>
      <c r="C5" s="6"/>
      <c r="D5" s="6">
        <f>IF(ISBLANK(Table35[[#This Row],[Korjattu vuosikate]]),Table35[[#This Row],[Vuosikate]]*10,Table35[[#This Row],[Korjattu vuosikate]]*10)</f>
        <v>-44821246.100000001</v>
      </c>
      <c r="E5" s="6">
        <v>114984458.12</v>
      </c>
      <c r="F5" s="6">
        <v>101665930</v>
      </c>
      <c r="G5" s="6">
        <f>Table35[[#This Row],[Enimmäislainamäärä]]-Table35[[#This Row],[Lainakanta 31.12.2025 (arvio)]]-Table35[[#This Row],[Jäljellä oleva sidottu valtuus yhteensä 31.12.2025 (arvio)]]</f>
        <v>-261471634.22</v>
      </c>
      <c r="H5" s="6">
        <f>IF(Table35[[#This Row],[Enimmäislainamäärä - lainakanta - jäljellä oleva sidottu valtuus]]&lt;0, 0, Table35[[#This Row],[Enimmäislainamäärä - lainakanta - jäljellä oleva sidottu valtuus]])</f>
        <v>0</v>
      </c>
    </row>
    <row r="6" spans="1:13" x14ac:dyDescent="0.25">
      <c r="A6" s="2" t="s">
        <v>15</v>
      </c>
      <c r="B6" s="6">
        <v>-4713500</v>
      </c>
      <c r="C6" s="6"/>
      <c r="D6" s="6">
        <f>IF(ISBLANK(Table35[[#This Row],[Korjattu vuosikate]]),Table35[[#This Row],[Vuosikate]]*10,Table35[[#This Row],[Korjattu vuosikate]]*10)</f>
        <v>-47135000</v>
      </c>
      <c r="E6" s="6">
        <v>210068236.92000002</v>
      </c>
      <c r="F6" s="6">
        <v>64319347.069999993</v>
      </c>
      <c r="G6" s="6">
        <f>Table35[[#This Row],[Enimmäislainamäärä]]-Table35[[#This Row],[Lainakanta 31.12.2025 (arvio)]]-Table35[[#This Row],[Jäljellä oleva sidottu valtuus yhteensä 31.12.2025 (arvio)]]</f>
        <v>-321522583.99000001</v>
      </c>
      <c r="H6" s="6">
        <f>IF(Table35[[#This Row],[Enimmäislainamäärä - lainakanta - jäljellä oleva sidottu valtuus]]&lt;0, 0, Table35[[#This Row],[Enimmäislainamäärä - lainakanta - jäljellä oleva sidottu valtuus]])</f>
        <v>0</v>
      </c>
    </row>
    <row r="7" spans="1:13" x14ac:dyDescent="0.25">
      <c r="A7" s="2" t="s">
        <v>16</v>
      </c>
      <c r="B7" s="6">
        <v>18561972.25</v>
      </c>
      <c r="C7" s="6"/>
      <c r="D7" s="6">
        <f>IF(ISBLANK(Table35[[#This Row],[Korjattu vuosikate]]),Table35[[#This Row],[Vuosikate]]*10,Table35[[#This Row],[Korjattu vuosikate]]*10)</f>
        <v>185619722.5</v>
      </c>
      <c r="E7" s="6">
        <v>188186274.44</v>
      </c>
      <c r="F7" s="6">
        <v>13296000</v>
      </c>
      <c r="G7" s="6">
        <f>Table35[[#This Row],[Enimmäislainamäärä]]-Table35[[#This Row],[Lainakanta 31.12.2025 (arvio)]]-Table35[[#This Row],[Jäljellä oleva sidottu valtuus yhteensä 31.12.2025 (arvio)]]</f>
        <v>-15862551.939999998</v>
      </c>
      <c r="H7" s="6">
        <f>IF(Table35[[#This Row],[Enimmäislainamäärä - lainakanta - jäljellä oleva sidottu valtuus]]&lt;0, 0, Table35[[#This Row],[Enimmäislainamäärä - lainakanta - jäljellä oleva sidottu valtuus]])</f>
        <v>0</v>
      </c>
    </row>
    <row r="8" spans="1:13" ht="27.6" x14ac:dyDescent="0.25">
      <c r="A8" s="3" t="s">
        <v>17</v>
      </c>
      <c r="B8" s="6">
        <v>304029389.27999997</v>
      </c>
      <c r="C8" s="6">
        <v>127346000</v>
      </c>
      <c r="D8" s="6">
        <f>IF(ISBLANK(Table35[[#This Row],[Korjattu vuosikate]]),Table35[[#This Row],[Vuosikate]]*10,Table35[[#This Row],[Korjattu vuosikate]]*10)</f>
        <v>1273460000</v>
      </c>
      <c r="E8" s="6">
        <v>1085816482.95</v>
      </c>
      <c r="F8" s="6">
        <v>1175288000</v>
      </c>
      <c r="G8" s="6">
        <f>Table35[[#This Row],[Enimmäislainamäärä]]-Table35[[#This Row],[Lainakanta 31.12.2025 (arvio)]]-Table35[[#This Row],[Jäljellä oleva sidottu valtuus yhteensä 31.12.2025 (arvio)]]</f>
        <v>-987644482.95000005</v>
      </c>
      <c r="H8" s="6">
        <f>IF(Table35[[#This Row],[Enimmäislainamäärä - lainakanta - jäljellä oleva sidottu valtuus]]&lt;0, 0, Table35[[#This Row],[Enimmäislainamäärä - lainakanta - jäljellä oleva sidottu valtuus]])</f>
        <v>0</v>
      </c>
      <c r="I8" s="6"/>
      <c r="J8" s="6"/>
    </row>
    <row r="9" spans="1:13" x14ac:dyDescent="0.25">
      <c r="A9" s="2" t="s">
        <v>18</v>
      </c>
      <c r="B9" s="6">
        <v>9100028.3399999999</v>
      </c>
      <c r="C9" s="6"/>
      <c r="D9" s="6">
        <f>IF(ISBLANK(Table35[[#This Row],[Korjattu vuosikate]]),Table35[[#This Row],[Vuosikate]]*10,Table35[[#This Row],[Korjattu vuosikate]]*10)</f>
        <v>91000283.400000006</v>
      </c>
      <c r="E9" s="6">
        <v>61489000</v>
      </c>
      <c r="F9" s="6">
        <v>9739433</v>
      </c>
      <c r="G9" s="6">
        <f>Table35[[#This Row],[Enimmäislainamäärä]]-Table35[[#This Row],[Lainakanta 31.12.2025 (arvio)]]-Table35[[#This Row],[Jäljellä oleva sidottu valtuus yhteensä 31.12.2025 (arvio)]]</f>
        <v>19771850.400000006</v>
      </c>
      <c r="H9" s="6">
        <f>IF(Table35[[#This Row],[Enimmäislainamäärä - lainakanta - jäljellä oleva sidottu valtuus]]&lt;0, 0, Table35[[#This Row],[Enimmäislainamäärä - lainakanta - jäljellä oleva sidottu valtuus]])</f>
        <v>19771850.400000006</v>
      </c>
    </row>
    <row r="10" spans="1:13" x14ac:dyDescent="0.25">
      <c r="A10" s="2" t="s">
        <v>19</v>
      </c>
      <c r="B10" s="6">
        <v>16546096.1</v>
      </c>
      <c r="C10" s="6"/>
      <c r="D10" s="6">
        <f>IF(ISBLANK(Table35[[#This Row],[Korjattu vuosikate]]),Table35[[#This Row],[Vuosikate]]*10,Table35[[#This Row],[Korjattu vuosikate]]*10)</f>
        <v>165460961</v>
      </c>
      <c r="E10" s="6">
        <v>142041279.45000002</v>
      </c>
      <c r="F10" s="6">
        <v>0</v>
      </c>
      <c r="G10" s="6">
        <f>Table35[[#This Row],[Enimmäislainamäärä]]-Table35[[#This Row],[Lainakanta 31.12.2025 (arvio)]]-Table35[[#This Row],[Jäljellä oleva sidottu valtuus yhteensä 31.12.2025 (arvio)]]</f>
        <v>23419681.549999982</v>
      </c>
      <c r="H10" s="6">
        <f>IF(Table35[[#This Row],[Enimmäislainamäärä - lainakanta - jäljellä oleva sidottu valtuus]]&lt;0, 0, Table35[[#This Row],[Enimmäislainamäärä - lainakanta - jäljellä oleva sidottu valtuus]])</f>
        <v>23419681.549999982</v>
      </c>
    </row>
    <row r="11" spans="1:13" x14ac:dyDescent="0.25">
      <c r="A11" s="2" t="s">
        <v>20</v>
      </c>
      <c r="B11" s="6">
        <v>37628517</v>
      </c>
      <c r="C11" s="6"/>
      <c r="D11" s="6">
        <f>IF(ISBLANK(Table35[[#This Row],[Korjattu vuosikate]]),Table35[[#This Row],[Vuosikate]]*10,Table35[[#This Row],[Korjattu vuosikate]]*10)</f>
        <v>376285170</v>
      </c>
      <c r="E11" s="6">
        <v>492512049.60000002</v>
      </c>
      <c r="F11" s="6">
        <v>57133327</v>
      </c>
      <c r="G11" s="6">
        <f>Table35[[#This Row],[Enimmäislainamäärä]]-Table35[[#This Row],[Lainakanta 31.12.2025 (arvio)]]-Table35[[#This Row],[Jäljellä oleva sidottu valtuus yhteensä 31.12.2025 (arvio)]]</f>
        <v>-173360206.60000002</v>
      </c>
      <c r="H11" s="6">
        <f>IF(Table35[[#This Row],[Enimmäislainamäärä - lainakanta - jäljellä oleva sidottu valtuus]]&lt;0, 0, Table35[[#This Row],[Enimmäislainamäärä - lainakanta - jäljellä oleva sidottu valtuus]])</f>
        <v>0</v>
      </c>
    </row>
    <row r="12" spans="1:13" x14ac:dyDescent="0.25">
      <c r="A12" s="2" t="s">
        <v>21</v>
      </c>
      <c r="B12" s="6">
        <v>-2725163</v>
      </c>
      <c r="C12" s="6"/>
      <c r="D12" s="6">
        <f>IF(ISBLANK(Table35[[#This Row],[Korjattu vuosikate]]),Table35[[#This Row],[Vuosikate]]*10,Table35[[#This Row],[Korjattu vuosikate]]*10)</f>
        <v>-27251630</v>
      </c>
      <c r="E12" s="6">
        <v>79308994.5</v>
      </c>
      <c r="F12" s="6">
        <v>25232223</v>
      </c>
      <c r="G12" s="6">
        <f>Table35[[#This Row],[Enimmäislainamäärä]]-Table35[[#This Row],[Lainakanta 31.12.2025 (arvio)]]-Table35[[#This Row],[Jäljellä oleva sidottu valtuus yhteensä 31.12.2025 (arvio)]]</f>
        <v>-131792847.5</v>
      </c>
      <c r="H12" s="6">
        <f>IF(Table35[[#This Row],[Enimmäislainamäärä - lainakanta - jäljellä oleva sidottu valtuus]]&lt;0, 0, Table35[[#This Row],[Enimmäislainamäärä - lainakanta - jäljellä oleva sidottu valtuus]])</f>
        <v>0</v>
      </c>
    </row>
    <row r="13" spans="1:13" x14ac:dyDescent="0.25">
      <c r="A13" s="2" t="s">
        <v>22</v>
      </c>
      <c r="B13" s="6">
        <v>-13512021</v>
      </c>
      <c r="C13" s="6"/>
      <c r="D13" s="6">
        <f>IF(ISBLANK(Table35[[#This Row],[Korjattu vuosikate]]),Table35[[#This Row],[Vuosikate]]*10,Table35[[#This Row],[Korjattu vuosikate]]*10)</f>
        <v>-135120210</v>
      </c>
      <c r="E13" s="6">
        <v>608782646</v>
      </c>
      <c r="F13" s="6">
        <v>3521039</v>
      </c>
      <c r="G13" s="6">
        <f>Table35[[#This Row],[Enimmäislainamäärä]]-Table35[[#This Row],[Lainakanta 31.12.2025 (arvio)]]-Table35[[#This Row],[Jäljellä oleva sidottu valtuus yhteensä 31.12.2025 (arvio)]]</f>
        <v>-747423895</v>
      </c>
      <c r="H13" s="6">
        <f>IF(Table35[[#This Row],[Enimmäislainamäärä - lainakanta - jäljellä oleva sidottu valtuus]]&lt;0, 0, Table35[[#This Row],[Enimmäislainamäärä - lainakanta - jäljellä oleva sidottu valtuus]])</f>
        <v>0</v>
      </c>
    </row>
    <row r="14" spans="1:13" x14ac:dyDescent="0.25">
      <c r="A14" s="2" t="s">
        <v>23</v>
      </c>
      <c r="B14" s="6">
        <v>4617941</v>
      </c>
      <c r="C14" s="6"/>
      <c r="D14" s="6">
        <f>IF(ISBLANK(Table35[[#This Row],[Korjattu vuosikate]]),Table35[[#This Row],[Vuosikate]]*10,Table35[[#This Row],[Korjattu vuosikate]]*10)</f>
        <v>46179410</v>
      </c>
      <c r="E14" s="6">
        <v>105730877.92</v>
      </c>
      <c r="F14" s="6">
        <v>13420000</v>
      </c>
      <c r="G14" s="6">
        <f>Table35[[#This Row],[Enimmäislainamäärä]]-Table35[[#This Row],[Lainakanta 31.12.2025 (arvio)]]-Table35[[#This Row],[Jäljellä oleva sidottu valtuus yhteensä 31.12.2025 (arvio)]]</f>
        <v>-72971467.920000002</v>
      </c>
      <c r="H14" s="6">
        <f>IF(Table35[[#This Row],[Enimmäislainamäärä - lainakanta - jäljellä oleva sidottu valtuus]]&lt;0, 0, Table35[[#This Row],[Enimmäislainamäärä - lainakanta - jäljellä oleva sidottu valtuus]])</f>
        <v>0</v>
      </c>
    </row>
    <row r="15" spans="1:13" x14ac:dyDescent="0.25">
      <c r="A15" s="2" t="s">
        <v>24</v>
      </c>
      <c r="B15" s="6">
        <v>3273990</v>
      </c>
      <c r="C15" s="6"/>
      <c r="D15" s="6">
        <f>IF(ISBLANK(Table35[[#This Row],[Korjattu vuosikate]]),Table35[[#This Row],[Vuosikate]]*10,Table35[[#This Row],[Korjattu vuosikate]]*10)</f>
        <v>32739900</v>
      </c>
      <c r="E15" s="6">
        <v>197830071.71000001</v>
      </c>
      <c r="F15" s="6">
        <v>126881000</v>
      </c>
      <c r="G15" s="6">
        <f>Table35[[#This Row],[Enimmäislainamäärä]]-Table35[[#This Row],[Lainakanta 31.12.2025 (arvio)]]-Table35[[#This Row],[Jäljellä oleva sidottu valtuus yhteensä 31.12.2025 (arvio)]]</f>
        <v>-291971171.71000004</v>
      </c>
      <c r="H15" s="6">
        <f>IF(Table35[[#This Row],[Enimmäislainamäärä - lainakanta - jäljellä oleva sidottu valtuus]]&lt;0, 0, Table35[[#This Row],[Enimmäislainamäärä - lainakanta - jäljellä oleva sidottu valtuus]])</f>
        <v>0</v>
      </c>
    </row>
    <row r="16" spans="1:13" x14ac:dyDescent="0.25">
      <c r="A16" s="2" t="s">
        <v>25</v>
      </c>
      <c r="B16" s="6">
        <v>26467605.100000001</v>
      </c>
      <c r="C16" s="6">
        <v>27450657</v>
      </c>
      <c r="D16" s="6">
        <f>IF(ISBLANK(Table35[[#This Row],[Korjattu vuosikate]]),Table35[[#This Row],[Vuosikate]]*10,Table35[[#This Row],[Korjattu vuosikate]]*10)</f>
        <v>274506570</v>
      </c>
      <c r="E16" s="6">
        <v>339243654.94999999</v>
      </c>
      <c r="F16" s="6">
        <v>66257469</v>
      </c>
      <c r="G16" s="6">
        <f>Table35[[#This Row],[Enimmäislainamäärä]]-Table35[[#This Row],[Lainakanta 31.12.2025 (arvio)]]-Table35[[#This Row],[Jäljellä oleva sidottu valtuus yhteensä 31.12.2025 (arvio)]]</f>
        <v>-130994553.94999999</v>
      </c>
      <c r="H16" s="6">
        <f>IF(Table35[[#This Row],[Enimmäislainamäärä - lainakanta - jäljellä oleva sidottu valtuus]]&lt;0, 0, Table35[[#This Row],[Enimmäislainamäärä - lainakanta - jäljellä oleva sidottu valtuus]])</f>
        <v>0</v>
      </c>
    </row>
    <row r="17" spans="1:8" s="7" customFormat="1" x14ac:dyDescent="0.25">
      <c r="A17" s="7" t="s">
        <v>26</v>
      </c>
      <c r="B17" s="8">
        <v>79906405</v>
      </c>
      <c r="C17" s="8"/>
      <c r="D17" s="8">
        <f>IF(ISBLANK(Table35[[#This Row],[Korjattu vuosikate]]),Table35[[#This Row],[Vuosikate]]*10,Table35[[#This Row],[Korjattu vuosikate]]*10)</f>
        <v>799064050</v>
      </c>
      <c r="E17" s="8">
        <v>11228338.909999996</v>
      </c>
      <c r="F17" s="8">
        <v>22200000</v>
      </c>
      <c r="G17" s="6">
        <f>Table35[[#This Row],[Enimmäislainamäärä]]-Table35[[#This Row],[Lainakanta 31.12.2025 (arvio)]]-Table35[[#This Row],[Jäljellä oleva sidottu valtuus yhteensä 31.12.2025 (arvio)]]</f>
        <v>765635711.09000003</v>
      </c>
      <c r="H17" s="6">
        <f>IF(Table35[[#This Row],[Enimmäislainamäärä - lainakanta - jäljellä oleva sidottu valtuus]]&lt;0, 0, Table35[[#This Row],[Enimmäislainamäärä - lainakanta - jäljellä oleva sidottu valtuus]])</f>
        <v>765635711.09000003</v>
      </c>
    </row>
    <row r="18" spans="1:8" x14ac:dyDescent="0.25">
      <c r="A18" s="2" t="s">
        <v>27</v>
      </c>
      <c r="B18" s="6">
        <v>139391862.31</v>
      </c>
      <c r="C18" s="6"/>
      <c r="D18" s="6">
        <f>IF(ISBLANK(Table35[[#This Row],[Korjattu vuosikate]]),Table35[[#This Row],[Vuosikate]]*10,Table35[[#This Row],[Korjattu vuosikate]]*10)</f>
        <v>1393918623.0999999</v>
      </c>
      <c r="E18" s="6">
        <v>523940518.5</v>
      </c>
      <c r="F18" s="6">
        <v>845256000</v>
      </c>
      <c r="G18" s="6">
        <f>Table35[[#This Row],[Enimmäislainamäärä]]-Table35[[#This Row],[Lainakanta 31.12.2025 (arvio)]]-Table35[[#This Row],[Jäljellä oleva sidottu valtuus yhteensä 31.12.2025 (arvio)]]</f>
        <v>24722104.599999905</v>
      </c>
      <c r="H18" s="6">
        <f>IF(Table35[[#This Row],[Enimmäislainamäärä - lainakanta - jäljellä oleva sidottu valtuus]]&lt;0, 0, Table35[[#This Row],[Enimmäislainamäärä - lainakanta - jäljellä oleva sidottu valtuus]])</f>
        <v>24722104.599999905</v>
      </c>
    </row>
    <row r="19" spans="1:8" x14ac:dyDescent="0.25">
      <c r="A19" s="2" t="s">
        <v>28</v>
      </c>
      <c r="B19" s="6">
        <v>45245478</v>
      </c>
      <c r="C19" s="6"/>
      <c r="D19" s="6">
        <f>IF(ISBLANK(Table35[[#This Row],[Korjattu vuosikate]]),Table35[[#This Row],[Vuosikate]]*10,Table35[[#This Row],[Korjattu vuosikate]]*10)</f>
        <v>452454780</v>
      </c>
      <c r="E19" s="6">
        <v>205579421.69999999</v>
      </c>
      <c r="F19" s="6">
        <v>6840903.6099999994</v>
      </c>
      <c r="G19" s="6">
        <f>Table35[[#This Row],[Enimmäislainamäärä]]-Table35[[#This Row],[Lainakanta 31.12.2025 (arvio)]]-Table35[[#This Row],[Jäljellä oleva sidottu valtuus yhteensä 31.12.2025 (arvio)]]</f>
        <v>240034454.69</v>
      </c>
      <c r="H19" s="6">
        <f>IF(Table35[[#This Row],[Enimmäislainamäärä - lainakanta - jäljellä oleva sidottu valtuus]]&lt;0, 0, Table35[[#This Row],[Enimmäislainamäärä - lainakanta - jäljellä oleva sidottu valtuus]])</f>
        <v>240034454.69</v>
      </c>
    </row>
    <row r="20" spans="1:8" x14ac:dyDescent="0.25">
      <c r="A20" s="2" t="s">
        <v>29</v>
      </c>
      <c r="B20" s="6">
        <v>37189197.789999999</v>
      </c>
      <c r="C20" s="6"/>
      <c r="D20" s="6">
        <f>IF(ISBLANK(Table35[[#This Row],[Korjattu vuosikate]]),Table35[[#This Row],[Vuosikate]]*10,Table35[[#This Row],[Korjattu vuosikate]]*10)</f>
        <v>371891977.89999998</v>
      </c>
      <c r="E20" s="6">
        <v>227809591.48000002</v>
      </c>
      <c r="F20" s="6">
        <v>67755500</v>
      </c>
      <c r="G20" s="6">
        <f>Table35[[#This Row],[Enimmäislainamäärä]]-Table35[[#This Row],[Lainakanta 31.12.2025 (arvio)]]-Table35[[#This Row],[Jäljellä oleva sidottu valtuus yhteensä 31.12.2025 (arvio)]]</f>
        <v>76326886.419999957</v>
      </c>
      <c r="H20" s="6">
        <f>IF(Table35[[#This Row],[Enimmäislainamäärä - lainakanta - jäljellä oleva sidottu valtuus]]&lt;0, 0, Table35[[#This Row],[Enimmäislainamäärä - lainakanta - jäljellä oleva sidottu valtuus]])</f>
        <v>76326886.419999957</v>
      </c>
    </row>
    <row r="21" spans="1:8" x14ac:dyDescent="0.25">
      <c r="A21" s="2" t="s">
        <v>30</v>
      </c>
      <c r="B21" s="6">
        <v>73963688.980000004</v>
      </c>
      <c r="C21" s="6"/>
      <c r="D21" s="6">
        <f>IF(ISBLANK(Table35[[#This Row],[Korjattu vuosikate]]),Table35[[#This Row],[Vuosikate]]*10,Table35[[#This Row],[Korjattu vuosikate]]*10)</f>
        <v>739636889.80000007</v>
      </c>
      <c r="E21" s="6">
        <v>1102800035.3400002</v>
      </c>
      <c r="F21" s="6">
        <v>223242567.5</v>
      </c>
      <c r="G21" s="6">
        <f>Table35[[#This Row],[Enimmäislainamäärä]]-Table35[[#This Row],[Lainakanta 31.12.2025 (arvio)]]-Table35[[#This Row],[Jäljellä oleva sidottu valtuus yhteensä 31.12.2025 (arvio)]]</f>
        <v>-586405713.04000008</v>
      </c>
      <c r="H21" s="6">
        <f>IF(Table35[[#This Row],[Enimmäislainamäärä - lainakanta - jäljellä oleva sidottu valtuus]]&lt;0, 0, Table35[[#This Row],[Enimmäislainamäärä - lainakanta - jäljellä oleva sidottu valtuus]])</f>
        <v>0</v>
      </c>
    </row>
    <row r="22" spans="1:8" x14ac:dyDescent="0.25">
      <c r="A22" s="2" t="s">
        <v>31</v>
      </c>
      <c r="B22" s="6">
        <v>-11802621</v>
      </c>
      <c r="C22" s="6"/>
      <c r="D22" s="6">
        <f>IF(ISBLANK(Table35[[#This Row],[Korjattu vuosikate]]),Table35[[#This Row],[Vuosikate]]*10,Table35[[#This Row],[Korjattu vuosikate]]*10)</f>
        <v>-118026210</v>
      </c>
      <c r="E22" s="6">
        <v>587245788.68000007</v>
      </c>
      <c r="F22" s="6">
        <v>207162645</v>
      </c>
      <c r="G22" s="6">
        <f>Table35[[#This Row],[Enimmäislainamäärä]]-Table35[[#This Row],[Lainakanta 31.12.2025 (arvio)]]-Table35[[#This Row],[Jäljellä oleva sidottu valtuus yhteensä 31.12.2025 (arvio)]]</f>
        <v>-912434643.68000007</v>
      </c>
      <c r="H22" s="6">
        <f>IF(Table35[[#This Row],[Enimmäislainamäärä - lainakanta - jäljellä oleva sidottu valtuus]]&lt;0, 0, Table35[[#This Row],[Enimmäislainamäärä - lainakanta - jäljellä oleva sidottu valtuus]])</f>
        <v>0</v>
      </c>
    </row>
    <row r="23" spans="1:8" x14ac:dyDescent="0.25">
      <c r="A23" s="2" t="s">
        <v>32</v>
      </c>
      <c r="B23" s="6">
        <v>22964777.57</v>
      </c>
      <c r="C23" s="6"/>
      <c r="D23" s="6">
        <f>IF(ISBLANK(Table35[[#This Row],[Korjattu vuosikate]]),Table35[[#This Row],[Vuosikate]]*10,Table35[[#This Row],[Korjattu vuosikate]]*10)</f>
        <v>229647775.69999999</v>
      </c>
      <c r="E23" s="6">
        <v>229760842</v>
      </c>
      <c r="F23" s="6">
        <v>68616754</v>
      </c>
      <c r="G23" s="6">
        <f>Table35[[#This Row],[Enimmäislainamäärä]]-Table35[[#This Row],[Lainakanta 31.12.2025 (arvio)]]-Table35[[#This Row],[Jäljellä oleva sidottu valtuus yhteensä 31.12.2025 (arvio)]]</f>
        <v>-68729820.300000012</v>
      </c>
      <c r="H23" s="6">
        <f>IF(Table35[[#This Row],[Enimmäislainamäärä - lainakanta - jäljellä oleva sidottu valtuus]]&lt;0, 0, Table35[[#This Row],[Enimmäislainamäärä - lainakanta - jäljellä oleva sidottu valtuus]])</f>
        <v>0</v>
      </c>
    </row>
    <row r="24" spans="1:8" x14ac:dyDescent="0.25">
      <c r="A24" s="2" t="s">
        <v>33</v>
      </c>
      <c r="B24" s="6">
        <v>15554752</v>
      </c>
      <c r="C24" s="6"/>
      <c r="D24" s="6">
        <f>IF(ISBLANK(Table35[[#This Row],[Korjattu vuosikate]]),Table35[[#This Row],[Vuosikate]]*10,Table35[[#This Row],[Korjattu vuosikate]]*10)</f>
        <v>155547520</v>
      </c>
      <c r="E24" s="6">
        <v>149703063.01999998</v>
      </c>
      <c r="F24" s="6">
        <v>323777592</v>
      </c>
      <c r="G24" s="6">
        <f>Table35[[#This Row],[Enimmäislainamäärä]]-Table35[[#This Row],[Lainakanta 31.12.2025 (arvio)]]-Table35[[#This Row],[Jäljellä oleva sidottu valtuus yhteensä 31.12.2025 (arvio)]]</f>
        <v>-317933135.01999998</v>
      </c>
      <c r="H24" s="6">
        <f>IF(Table35[[#This Row],[Enimmäislainamäärä - lainakanta - jäljellä oleva sidottu valtuus]]&lt;0, 0, Table35[[#This Row],[Enimmäislainamäärä - lainakanta - jäljellä oleva sidottu valtuus]])</f>
        <v>0</v>
      </c>
    </row>
    <row r="25" spans="1:8" x14ac:dyDescent="0.25">
      <c r="A25" s="2" t="s">
        <v>34</v>
      </c>
      <c r="B25" s="6">
        <v>18755400</v>
      </c>
      <c r="C25" s="6"/>
      <c r="D25" s="6">
        <f>IF(ISBLANK(Table35[[#This Row],[Korjattu vuosikate]]),Table35[[#This Row],[Vuosikate]]*10,Table35[[#This Row],[Korjattu vuosikate]]*10)</f>
        <v>187554000</v>
      </c>
      <c r="E25" s="6">
        <v>83155562.319999993</v>
      </c>
      <c r="F25" s="6">
        <v>181807065</v>
      </c>
      <c r="G25" s="6">
        <f>Table35[[#This Row],[Enimmäislainamäärä]]-Table35[[#This Row],[Lainakanta 31.12.2025 (arvio)]]-Table35[[#This Row],[Jäljellä oleva sidottu valtuus yhteensä 31.12.2025 (arvio)]]</f>
        <v>-77408627.319999993</v>
      </c>
      <c r="H25" s="6">
        <f>IF(Table35[[#This Row],[Enimmäislainamäärä - lainakanta - jäljellä oleva sidottu valtuus]]&lt;0, 0, Table35[[#This Row],[Enimmäislainamäärä - lainakanta - jäljellä oleva sidottu valtuus]])</f>
        <v>0</v>
      </c>
    </row>
    <row r="26" spans="1:8" ht="14.4" thickBot="1" x14ac:dyDescent="0.3">
      <c r="A26" s="9" t="s">
        <v>35</v>
      </c>
      <c r="B26" s="10">
        <v>112172000</v>
      </c>
      <c r="C26" s="10"/>
      <c r="D26" s="10">
        <f>IF(ISBLANK(Table35[[#This Row],[Korjattu vuosikate]]),Table35[[#This Row],[Vuosikate]]*10,Table35[[#This Row],[Korjattu vuosikate]]*10)</f>
        <v>1121720000</v>
      </c>
      <c r="E26" s="10">
        <v>505478856.59999996</v>
      </c>
      <c r="F26" s="10">
        <v>471712000</v>
      </c>
      <c r="G26" s="10">
        <f>Table35[[#This Row],[Enimmäislainamäärä]]-Table35[[#This Row],[Lainakanta 31.12.2025 (arvio)]]-Table35[[#This Row],[Jäljellä oleva sidottu valtuus yhteensä 31.12.2025 (arvio)]]</f>
        <v>144529143.4000001</v>
      </c>
      <c r="H26" s="10">
        <f>IF(Table35[[#This Row],[Enimmäislainamäärä - lainakanta - jäljellä oleva sidottu valtuus]]&lt;0, 0, Table35[[#This Row],[Enimmäislainamäärä - lainakanta - jäljellä oleva sidottu valtuus]])</f>
        <v>144529143.4000001</v>
      </c>
    </row>
    <row r="27" spans="1:8" s="1" customFormat="1" ht="14.4" thickTop="1" x14ac:dyDescent="0.25">
      <c r="A27" s="1" t="s">
        <v>36</v>
      </c>
      <c r="B27" s="11">
        <f>SUBTOTAL(109,Table35[Vuosikate])</f>
        <v>928133671.11000001</v>
      </c>
      <c r="C27" s="11">
        <f>SUBTOTAL(109,Table35[Korjattu vuosikate])</f>
        <v>154796657</v>
      </c>
      <c r="D27" s="11">
        <f>SUBTOTAL(109,Table35[Enimmäislainamäärä])</f>
        <v>7524333337.2999992</v>
      </c>
      <c r="E27" s="11">
        <f>SUBTOTAL(109,Table35[Lainakanta 31.12.2025 (arvio)])</f>
        <v>7252696045.1100006</v>
      </c>
      <c r="F27" s="11">
        <f>SUBTOTAL(109,Table35[Jäljellä oleva sidottu valtuus yhteensä 31.12.2025 (arvio)])</f>
        <v>4075124795.1799998</v>
      </c>
      <c r="G27" s="11">
        <f>SUBTOTAL(109,Table35[Enimmäislainamäärä - lainakanta - jäljellä oleva sidottu valtuus])</f>
        <v>-3803487502.9900002</v>
      </c>
      <c r="H27" s="11">
        <f>SUBTOTAL(109,Table35[Laskennallinen lainanottovaltuus])</f>
        <v>1294439832.1500001</v>
      </c>
    </row>
    <row r="28" spans="1:8" x14ac:dyDescent="0.25">
      <c r="B28" s="6"/>
      <c r="C28" s="6"/>
      <c r="D28" s="6"/>
      <c r="E28" s="6"/>
      <c r="F28" s="6"/>
      <c r="G28" s="6"/>
    </row>
    <row r="29" spans="1:8" x14ac:dyDescent="0.25">
      <c r="B29" s="6"/>
      <c r="C29" s="6"/>
      <c r="D29" s="6"/>
      <c r="E29" s="6"/>
      <c r="F29" s="6"/>
      <c r="G29" s="6"/>
    </row>
    <row r="30" spans="1:8" customFormat="1" ht="14.4" x14ac:dyDescent="0.3"/>
    <row r="31" spans="1:8" x14ac:dyDescent="0.25">
      <c r="B31" s="6"/>
      <c r="C31" s="6"/>
      <c r="D31" s="6"/>
      <c r="E31" s="6"/>
      <c r="F31" s="6"/>
      <c r="G31" s="6"/>
    </row>
    <row r="32" spans="1:8" x14ac:dyDescent="0.25">
      <c r="B32" s="6"/>
      <c r="C32" s="6"/>
      <c r="D32" s="6"/>
      <c r="E32" s="6"/>
      <c r="F32" s="6"/>
      <c r="G32" s="6"/>
    </row>
    <row r="33" spans="2:7" x14ac:dyDescent="0.25">
      <c r="B33" s="6"/>
      <c r="C33" s="6"/>
      <c r="D33" s="6"/>
      <c r="E33" s="6"/>
      <c r="F33" s="6"/>
      <c r="G33" s="6"/>
    </row>
    <row r="34" spans="2:7" x14ac:dyDescent="0.25">
      <c r="B34" s="6"/>
      <c r="C34" s="6"/>
      <c r="D34" s="6"/>
      <c r="E34" s="6"/>
      <c r="F34" s="6"/>
      <c r="G34" s="6"/>
    </row>
    <row r="35" spans="2:7" x14ac:dyDescent="0.25">
      <c r="B35" s="6"/>
      <c r="C35" s="6"/>
      <c r="D35" s="6"/>
      <c r="E35" s="6"/>
      <c r="F35" s="6"/>
      <c r="G35" s="6"/>
    </row>
    <row r="36" spans="2:7" x14ac:dyDescent="0.25">
      <c r="B36" s="6"/>
      <c r="C36" s="6"/>
      <c r="D36" s="6"/>
      <c r="E36" s="6"/>
      <c r="F36" s="6"/>
      <c r="G36" s="6"/>
    </row>
    <row r="37" spans="2:7" x14ac:dyDescent="0.25">
      <c r="B37" s="6"/>
      <c r="C37" s="6"/>
      <c r="D37" s="6"/>
      <c r="E37" s="6"/>
      <c r="F37" s="6"/>
      <c r="G37" s="6"/>
    </row>
    <row r="38" spans="2:7" x14ac:dyDescent="0.25">
      <c r="B38" s="6"/>
      <c r="C38" s="6"/>
      <c r="D38" s="6"/>
      <c r="E38" s="6"/>
      <c r="F38" s="6"/>
      <c r="G38" s="6"/>
    </row>
    <row r="39" spans="2:7" x14ac:dyDescent="0.25">
      <c r="B39" s="6"/>
      <c r="C39" s="6"/>
      <c r="D39" s="6"/>
      <c r="E39" s="6"/>
      <c r="F39" s="6"/>
      <c r="G39" s="6"/>
    </row>
    <row r="40" spans="2:7" x14ac:dyDescent="0.25">
      <c r="B40" s="6"/>
      <c r="C40" s="6"/>
      <c r="D40" s="6"/>
      <c r="E40" s="6"/>
      <c r="F40" s="6"/>
      <c r="G40" s="6"/>
    </row>
    <row r="41" spans="2:7" x14ac:dyDescent="0.25">
      <c r="B41" s="6"/>
      <c r="C41" s="6"/>
      <c r="D41" s="6"/>
      <c r="E41" s="6"/>
      <c r="F41" s="6"/>
      <c r="G41" s="6"/>
    </row>
  </sheetData>
  <conditionalFormatting sqref="F5:F26">
    <cfRule type="cellIs" dxfId="1" priority="2" operator="lessThan">
      <formula>0</formula>
    </cfRule>
  </conditionalFormatting>
  <conditionalFormatting sqref="H5:H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408F51888F14A89FCFC0208AE59C4" ma:contentTypeVersion="8" ma:contentTypeDescription="Create a new document." ma:contentTypeScope="" ma:versionID="cffa1c960d56ec167eb6a0a108f44baa">
  <xsd:schema xmlns:xsd="http://www.w3.org/2001/XMLSchema" xmlns:xs="http://www.w3.org/2001/XMLSchema" xmlns:p="http://schemas.microsoft.com/office/2006/metadata/properties" xmlns:ns2="0105eb85-be1c-463e-8b80-f30544f2ea11" targetNamespace="http://schemas.microsoft.com/office/2006/metadata/properties" ma:root="true" ma:fieldsID="ba0a731bbd242c74a85191779ffca740" ns2:_="">
    <xsd:import namespace="0105eb85-be1c-463e-8b80-f30544f2e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5eb85-be1c-463e-8b80-f30544f2ea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DD73D0-94B0-4540-A617-C1A2B4BE70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455DE-C1EA-4966-9EF4-4318C7633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5eb85-be1c-463e-8b80-f30544f2e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CF96B-77E5-453D-AE66-1C8E187496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Laskelma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Matinheikki Juri (VM)</dc:creator>
  <cp:lastModifiedBy>Korhonen Antto (VM)</cp:lastModifiedBy>
  <dcterms:created xsi:type="dcterms:W3CDTF">2025-05-08T12:19:26Z</dcterms:created>
  <dcterms:modified xsi:type="dcterms:W3CDTF">2025-05-22T08:10:14Z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0x01010093A408F51888F14A89FCFC0208AE59C4</vt:lpwstr>
  </property>
</Properties>
</file>