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13802\Desktop\"/>
    </mc:Choice>
  </mc:AlternateContent>
  <xr:revisionPtr revIDLastSave="0" documentId="8_{5BD9DD3A-0534-40BE-BCA8-A736A6B98569}" xr6:coauthVersionLast="47" xr6:coauthVersionMax="47" xr10:uidLastSave="{00000000-0000-0000-0000-000000000000}"/>
  <bookViews>
    <workbookView xWindow="-103" yWindow="-103" windowWidth="16663" windowHeight="8743" xr2:uid="{00319B49-2EE1-4E53-BFF6-4FFC00314233}"/>
  </bookViews>
  <sheets>
    <sheet name="Määritelmät ja selitteet" sheetId="5" r:id="rId1"/>
    <sheet name="LOMAKE_Kustannukset ja tuotot" sheetId="3" r:id="rId2"/>
    <sheet name="KORVAUS" sheetId="4" r:id="rId3"/>
    <sheet name="kaikki kunnat" sheetId="1" r:id="rId4"/>
  </sheets>
  <definedNames>
    <definedName name="_xlnm.Print_Area" localSheetId="2">KORVAUS!$A$1:$K$25</definedName>
    <definedName name="_xlnm.Print_Area" localSheetId="1">'LOMAKE_Kustannukset ja tuotot'!$A$1:$M$28</definedName>
    <definedName name="_xlnm.Print_Titles" localSheetId="1">'LOMAKE_Kustannukset ja tuotot'!$A:$A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D24" i="3"/>
  <c r="D20" i="3"/>
  <c r="C13" i="3"/>
  <c r="C14" i="3"/>
  <c r="C15" i="3"/>
  <c r="C16" i="3"/>
  <c r="C17" i="3"/>
  <c r="C12" i="3"/>
  <c r="H24" i="1"/>
  <c r="C7" i="3"/>
  <c r="V26" i="3"/>
  <c r="U26" i="3"/>
  <c r="U27" i="3" s="1"/>
  <c r="T26" i="3"/>
  <c r="S26" i="3"/>
  <c r="S27" i="3" s="1"/>
  <c r="R26" i="3"/>
  <c r="Q26" i="3"/>
  <c r="Q27" i="3" s="1"/>
  <c r="P26" i="3"/>
  <c r="O26" i="3"/>
  <c r="O27" i="3" s="1"/>
  <c r="N26" i="3"/>
  <c r="M26" i="3"/>
  <c r="M27" i="3" s="1"/>
  <c r="A13" i="4" l="1" a="1"/>
  <c r="A13" i="4" s="1"/>
  <c r="C13" i="4" l="1"/>
  <c r="E13" i="4" s="1"/>
  <c r="F8" i="1"/>
  <c r="C8" i="1" l="1"/>
  <c r="L26" i="3" l="1"/>
  <c r="K26" i="3"/>
  <c r="J26" i="3"/>
  <c r="I26" i="3"/>
  <c r="I27" i="3" s="1"/>
  <c r="H26" i="3"/>
  <c r="G26" i="3"/>
  <c r="F26" i="3"/>
  <c r="E26" i="3"/>
  <c r="K27" i="3" l="1"/>
  <c r="D26" i="3"/>
  <c r="C26" i="3"/>
  <c r="E27" i="3"/>
  <c r="G27" i="3"/>
  <c r="C27" i="3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10" i="1"/>
  <c r="B13" i="4" l="1"/>
  <c r="P8" i="1"/>
  <c r="E8" i="1" s="1"/>
  <c r="C11" i="4" s="1"/>
  <c r="H263" i="1"/>
  <c r="K263" i="1" s="1"/>
  <c r="G263" i="1"/>
  <c r="H237" i="1"/>
  <c r="K237" i="1" s="1"/>
  <c r="G237" i="1"/>
  <c r="H85" i="1"/>
  <c r="G85" i="1"/>
  <c r="H19" i="1"/>
  <c r="K19" i="1" s="1"/>
  <c r="G19" i="1"/>
  <c r="H37" i="1"/>
  <c r="G37" i="1"/>
  <c r="H97" i="1"/>
  <c r="I97" i="1" s="1"/>
  <c r="J97" i="1" s="1"/>
  <c r="G97" i="1"/>
  <c r="H245" i="1"/>
  <c r="G245" i="1"/>
  <c r="H271" i="1"/>
  <c r="I271" i="1" s="1"/>
  <c r="J271" i="1" s="1"/>
  <c r="G271" i="1"/>
  <c r="H194" i="1"/>
  <c r="G194" i="1"/>
  <c r="H165" i="1"/>
  <c r="G165" i="1"/>
  <c r="H246" i="1"/>
  <c r="G246" i="1"/>
  <c r="H68" i="1"/>
  <c r="K68" i="1" s="1"/>
  <c r="G68" i="1"/>
  <c r="H69" i="1"/>
  <c r="G69" i="1"/>
  <c r="H171" i="1"/>
  <c r="I171" i="1" s="1"/>
  <c r="J171" i="1" s="1"/>
  <c r="G171" i="1"/>
  <c r="H199" i="1"/>
  <c r="G199" i="1"/>
  <c r="H150" i="1"/>
  <c r="I150" i="1" s="1"/>
  <c r="J150" i="1" s="1"/>
  <c r="G150" i="1"/>
  <c r="H290" i="1"/>
  <c r="G290" i="1"/>
  <c r="H43" i="1"/>
  <c r="K43" i="1" s="1"/>
  <c r="G43" i="1"/>
  <c r="H93" i="1"/>
  <c r="G93" i="1"/>
  <c r="H54" i="1"/>
  <c r="K54" i="1" s="1"/>
  <c r="G54" i="1"/>
  <c r="H137" i="1"/>
  <c r="G137" i="1"/>
  <c r="H283" i="1"/>
  <c r="I283" i="1" s="1"/>
  <c r="J283" i="1" s="1"/>
  <c r="G283" i="1"/>
  <c r="H133" i="1"/>
  <c r="G133" i="1"/>
  <c r="H228" i="1"/>
  <c r="I228" i="1" s="1"/>
  <c r="J228" i="1" s="1"/>
  <c r="G228" i="1"/>
  <c r="H182" i="1"/>
  <c r="G182" i="1"/>
  <c r="H215" i="1"/>
  <c r="K215" i="1" s="1"/>
  <c r="G215" i="1"/>
  <c r="H30" i="1"/>
  <c r="G30" i="1"/>
  <c r="H198" i="1"/>
  <c r="K198" i="1" s="1"/>
  <c r="G198" i="1"/>
  <c r="H118" i="1"/>
  <c r="G118" i="1"/>
  <c r="H159" i="1"/>
  <c r="I159" i="1" s="1"/>
  <c r="J159" i="1" s="1"/>
  <c r="G159" i="1"/>
  <c r="H73" i="1"/>
  <c r="G73" i="1"/>
  <c r="H33" i="1"/>
  <c r="I33" i="1" s="1"/>
  <c r="J33" i="1" s="1"/>
  <c r="G33" i="1"/>
  <c r="H223" i="1"/>
  <c r="G223" i="1"/>
  <c r="H218" i="1"/>
  <c r="K218" i="1" s="1"/>
  <c r="G218" i="1"/>
  <c r="H90" i="1"/>
  <c r="G90" i="1"/>
  <c r="H168" i="1"/>
  <c r="K168" i="1" s="1"/>
  <c r="G168" i="1"/>
  <c r="H140" i="1"/>
  <c r="G140" i="1"/>
  <c r="H92" i="1"/>
  <c r="I92" i="1" s="1"/>
  <c r="J92" i="1" s="1"/>
  <c r="G92" i="1"/>
  <c r="H261" i="1"/>
  <c r="G261" i="1"/>
  <c r="H257" i="1"/>
  <c r="I257" i="1" s="1"/>
  <c r="J257" i="1" s="1"/>
  <c r="G257" i="1"/>
  <c r="H287" i="1"/>
  <c r="G287" i="1"/>
  <c r="H158" i="1"/>
  <c r="K158" i="1" s="1"/>
  <c r="G158" i="1"/>
  <c r="H162" i="1"/>
  <c r="G162" i="1"/>
  <c r="H206" i="1"/>
  <c r="K206" i="1" s="1"/>
  <c r="G206" i="1"/>
  <c r="H15" i="1"/>
  <c r="G15" i="1"/>
  <c r="H180" i="1"/>
  <c r="I180" i="1" s="1"/>
  <c r="J180" i="1" s="1"/>
  <c r="G180" i="1"/>
  <c r="H298" i="1"/>
  <c r="G298" i="1"/>
  <c r="H45" i="1"/>
  <c r="I45" i="1" s="1"/>
  <c r="J45" i="1" s="1"/>
  <c r="G45" i="1"/>
  <c r="H53" i="1"/>
  <c r="G53" i="1"/>
  <c r="H177" i="1"/>
  <c r="K177" i="1" s="1"/>
  <c r="G177" i="1"/>
  <c r="H281" i="1"/>
  <c r="G281" i="1"/>
  <c r="H169" i="1"/>
  <c r="K169" i="1" s="1"/>
  <c r="G169" i="1"/>
  <c r="H57" i="1"/>
  <c r="G57" i="1"/>
  <c r="H99" i="1"/>
  <c r="I99" i="1" s="1"/>
  <c r="J99" i="1" s="1"/>
  <c r="G99" i="1"/>
  <c r="H21" i="1"/>
  <c r="G21" i="1"/>
  <c r="H39" i="1"/>
  <c r="I39" i="1" s="1"/>
  <c r="J39" i="1" s="1"/>
  <c r="G39" i="1"/>
  <c r="H269" i="1"/>
  <c r="G269" i="1"/>
  <c r="H243" i="1"/>
  <c r="K243" i="1" s="1"/>
  <c r="G243" i="1"/>
  <c r="H109" i="1"/>
  <c r="G109" i="1"/>
  <c r="H115" i="1"/>
  <c r="K115" i="1" s="1"/>
  <c r="G115" i="1"/>
  <c r="H234" i="1"/>
  <c r="G234" i="1"/>
  <c r="H34" i="1"/>
  <c r="I34" i="1" s="1"/>
  <c r="J34" i="1" s="1"/>
  <c r="G34" i="1"/>
  <c r="H225" i="1"/>
  <c r="G225" i="1"/>
  <c r="H282" i="1"/>
  <c r="I282" i="1" s="1"/>
  <c r="J282" i="1" s="1"/>
  <c r="G282" i="1"/>
  <c r="H124" i="1"/>
  <c r="G124" i="1"/>
  <c r="H110" i="1"/>
  <c r="K110" i="1" s="1"/>
  <c r="G110" i="1"/>
  <c r="H247" i="1"/>
  <c r="G247" i="1"/>
  <c r="H256" i="1"/>
  <c r="K256" i="1" s="1"/>
  <c r="G256" i="1"/>
  <c r="H28" i="1"/>
  <c r="G28" i="1"/>
  <c r="H279" i="1"/>
  <c r="I279" i="1" s="1"/>
  <c r="J279" i="1" s="1"/>
  <c r="G279" i="1"/>
  <c r="H214" i="1"/>
  <c r="G214" i="1"/>
  <c r="H268" i="1"/>
  <c r="I268" i="1" s="1"/>
  <c r="J268" i="1" s="1"/>
  <c r="G268" i="1"/>
  <c r="H143" i="1"/>
  <c r="G143" i="1"/>
  <c r="H273" i="1"/>
  <c r="K273" i="1" s="1"/>
  <c r="G273" i="1"/>
  <c r="H123" i="1"/>
  <c r="G123" i="1"/>
  <c r="H88" i="1"/>
  <c r="K88" i="1" s="1"/>
  <c r="G88" i="1"/>
  <c r="H192" i="1"/>
  <c r="G192" i="1"/>
  <c r="H144" i="1"/>
  <c r="I144" i="1" s="1"/>
  <c r="J144" i="1" s="1"/>
  <c r="G144" i="1"/>
  <c r="H52" i="1"/>
  <c r="G52" i="1"/>
  <c r="H251" i="1"/>
  <c r="I251" i="1" s="1"/>
  <c r="J251" i="1" s="1"/>
  <c r="G251" i="1"/>
  <c r="H129" i="1"/>
  <c r="G129" i="1"/>
  <c r="H65" i="1"/>
  <c r="K65" i="1" s="1"/>
  <c r="G65" i="1"/>
  <c r="H238" i="1"/>
  <c r="G238" i="1"/>
  <c r="H197" i="1"/>
  <c r="K197" i="1" s="1"/>
  <c r="G197" i="1"/>
  <c r="H226" i="1"/>
  <c r="G226" i="1"/>
  <c r="H71" i="1"/>
  <c r="I71" i="1" s="1"/>
  <c r="J71" i="1" s="1"/>
  <c r="G71" i="1"/>
  <c r="H284" i="1"/>
  <c r="G284" i="1"/>
  <c r="H31" i="1"/>
  <c r="I31" i="1" s="1"/>
  <c r="J31" i="1" s="1"/>
  <c r="G31" i="1"/>
  <c r="H210" i="1"/>
  <c r="G210" i="1"/>
  <c r="H232" i="1"/>
  <c r="K232" i="1" s="1"/>
  <c r="G232" i="1"/>
  <c r="H20" i="1"/>
  <c r="G20" i="1"/>
  <c r="H260" i="1"/>
  <c r="K260" i="1" s="1"/>
  <c r="G260" i="1"/>
  <c r="H106" i="1"/>
  <c r="G106" i="1"/>
  <c r="H103" i="1"/>
  <c r="I103" i="1" s="1"/>
  <c r="J103" i="1" s="1"/>
  <c r="G103" i="1"/>
  <c r="H10" i="1"/>
  <c r="G10" i="1"/>
  <c r="H166" i="1"/>
  <c r="I166" i="1" s="1"/>
  <c r="J166" i="1" s="1"/>
  <c r="G166" i="1"/>
  <c r="H154" i="1"/>
  <c r="G154" i="1"/>
  <c r="H244" i="1"/>
  <c r="K244" i="1" s="1"/>
  <c r="G244" i="1"/>
  <c r="H160" i="1"/>
  <c r="G160" i="1"/>
  <c r="H79" i="1"/>
  <c r="K79" i="1" s="1"/>
  <c r="G79" i="1"/>
  <c r="H44" i="1"/>
  <c r="G44" i="1"/>
  <c r="H142" i="1"/>
  <c r="I142" i="1" s="1"/>
  <c r="J142" i="1" s="1"/>
  <c r="G142" i="1"/>
  <c r="H59" i="1"/>
  <c r="G59" i="1"/>
  <c r="H16" i="1"/>
  <c r="I16" i="1" s="1"/>
  <c r="J16" i="1" s="1"/>
  <c r="G16" i="1"/>
  <c r="H67" i="1"/>
  <c r="G67" i="1"/>
  <c r="H157" i="1"/>
  <c r="K157" i="1" s="1"/>
  <c r="G157" i="1"/>
  <c r="H213" i="1"/>
  <c r="G213" i="1"/>
  <c r="H148" i="1"/>
  <c r="K148" i="1" s="1"/>
  <c r="G148" i="1"/>
  <c r="H236" i="1"/>
  <c r="G236" i="1"/>
  <c r="H134" i="1"/>
  <c r="I134" i="1" s="1"/>
  <c r="J134" i="1" s="1"/>
  <c r="G134" i="1"/>
  <c r="H211" i="1"/>
  <c r="G211" i="1"/>
  <c r="H163" i="1"/>
  <c r="I163" i="1" s="1"/>
  <c r="J163" i="1" s="1"/>
  <c r="G163" i="1"/>
  <c r="H207" i="1"/>
  <c r="G207" i="1"/>
  <c r="H35" i="1"/>
  <c r="K35" i="1" s="1"/>
  <c r="G35" i="1"/>
  <c r="H50" i="1"/>
  <c r="G50" i="1"/>
  <c r="H60" i="1"/>
  <c r="K60" i="1" s="1"/>
  <c r="G60" i="1"/>
  <c r="H202" i="1"/>
  <c r="G202" i="1"/>
  <c r="H131" i="1"/>
  <c r="I131" i="1" s="1"/>
  <c r="J131" i="1" s="1"/>
  <c r="G131" i="1"/>
  <c r="H111" i="1"/>
  <c r="G111" i="1"/>
  <c r="H175" i="1"/>
  <c r="I175" i="1" s="1"/>
  <c r="J175" i="1" s="1"/>
  <c r="G175" i="1"/>
  <c r="H130" i="1"/>
  <c r="G130" i="1"/>
  <c r="H125" i="1"/>
  <c r="K125" i="1" s="1"/>
  <c r="G125" i="1"/>
  <c r="H132" i="1"/>
  <c r="G132" i="1"/>
  <c r="H205" i="1"/>
  <c r="K205" i="1" s="1"/>
  <c r="G205" i="1"/>
  <c r="H276" i="1"/>
  <c r="G276" i="1"/>
  <c r="H297" i="1"/>
  <c r="I297" i="1" s="1"/>
  <c r="J297" i="1" s="1"/>
  <c r="G297" i="1"/>
  <c r="H23" i="1"/>
  <c r="G23" i="1"/>
  <c r="H301" i="1"/>
  <c r="I301" i="1" s="1"/>
  <c r="J301" i="1" s="1"/>
  <c r="G301" i="1"/>
  <c r="H221" i="1"/>
  <c r="G221" i="1"/>
  <c r="H121" i="1"/>
  <c r="K121" i="1" s="1"/>
  <c r="G121" i="1"/>
  <c r="H173" i="1"/>
  <c r="G173" i="1"/>
  <c r="H91" i="1"/>
  <c r="K91" i="1" s="1"/>
  <c r="G91" i="1"/>
  <c r="H190" i="1"/>
  <c r="G190" i="1"/>
  <c r="H259" i="1"/>
  <c r="I259" i="1" s="1"/>
  <c r="J259" i="1" s="1"/>
  <c r="G259" i="1"/>
  <c r="H26" i="1"/>
  <c r="G26" i="1"/>
  <c r="H126" i="1"/>
  <c r="I126" i="1" s="1"/>
  <c r="J126" i="1" s="1"/>
  <c r="G126" i="1"/>
  <c r="H14" i="1"/>
  <c r="G14" i="1"/>
  <c r="H104" i="1"/>
  <c r="K104" i="1" s="1"/>
  <c r="G104" i="1"/>
  <c r="H139" i="1"/>
  <c r="G139" i="1"/>
  <c r="H58" i="1"/>
  <c r="K58" i="1" s="1"/>
  <c r="G58" i="1"/>
  <c r="H138" i="1"/>
  <c r="G138" i="1"/>
  <c r="H47" i="1"/>
  <c r="I47" i="1" s="1"/>
  <c r="J47" i="1" s="1"/>
  <c r="G47" i="1"/>
  <c r="H89" i="1"/>
  <c r="G89" i="1"/>
  <c r="H82" i="1"/>
  <c r="I82" i="1" s="1"/>
  <c r="J82" i="1" s="1"/>
  <c r="G82" i="1"/>
  <c r="H233" i="1"/>
  <c r="G233" i="1"/>
  <c r="H48" i="1"/>
  <c r="K48" i="1" s="1"/>
  <c r="G48" i="1"/>
  <c r="H141" i="1"/>
  <c r="G141" i="1"/>
  <c r="H249" i="1"/>
  <c r="K249" i="1" s="1"/>
  <c r="G249" i="1"/>
  <c r="H102" i="1"/>
  <c r="G102" i="1"/>
  <c r="H295" i="1"/>
  <c r="I295" i="1" s="1"/>
  <c r="J295" i="1" s="1"/>
  <c r="G295" i="1"/>
  <c r="H56" i="1"/>
  <c r="G56" i="1"/>
  <c r="H147" i="1"/>
  <c r="I147" i="1" s="1"/>
  <c r="J147" i="1" s="1"/>
  <c r="G147" i="1"/>
  <c r="H119" i="1"/>
  <c r="G119" i="1"/>
  <c r="H94" i="1"/>
  <c r="K94" i="1" s="1"/>
  <c r="G94" i="1"/>
  <c r="H18" i="1"/>
  <c r="G18" i="1"/>
  <c r="H299" i="1"/>
  <c r="K299" i="1" s="1"/>
  <c r="G299" i="1"/>
  <c r="H40" i="1"/>
  <c r="G40" i="1"/>
  <c r="H149" i="1"/>
  <c r="I149" i="1" s="1"/>
  <c r="J149" i="1" s="1"/>
  <c r="G149" i="1"/>
  <c r="H278" i="1"/>
  <c r="G278" i="1"/>
  <c r="H186" i="1"/>
  <c r="I186" i="1" s="1"/>
  <c r="J186" i="1" s="1"/>
  <c r="G186" i="1"/>
  <c r="H112" i="1"/>
  <c r="I112" i="1" s="1"/>
  <c r="J112" i="1" s="1"/>
  <c r="G112" i="1"/>
  <c r="H84" i="1"/>
  <c r="K84" i="1" s="1"/>
  <c r="G84" i="1"/>
  <c r="H38" i="1"/>
  <c r="I38" i="1" s="1"/>
  <c r="J38" i="1" s="1"/>
  <c r="G38" i="1"/>
  <c r="H161" i="1"/>
  <c r="G161" i="1"/>
  <c r="H164" i="1"/>
  <c r="G164" i="1"/>
  <c r="H152" i="1"/>
  <c r="K152" i="1" s="1"/>
  <c r="G152" i="1"/>
  <c r="H46" i="1"/>
  <c r="I46" i="1" s="1"/>
  <c r="J46" i="1" s="1"/>
  <c r="G46" i="1"/>
  <c r="H155" i="1"/>
  <c r="K155" i="1" s="1"/>
  <c r="G155" i="1"/>
  <c r="H185" i="1"/>
  <c r="G185" i="1"/>
  <c r="H41" i="1"/>
  <c r="I41" i="1" s="1"/>
  <c r="J41" i="1" s="1"/>
  <c r="G41" i="1"/>
  <c r="H146" i="1"/>
  <c r="G146" i="1"/>
  <c r="H117" i="1"/>
  <c r="G117" i="1"/>
  <c r="H289" i="1"/>
  <c r="G289" i="1"/>
  <c r="H75" i="1"/>
  <c r="K75" i="1" s="1"/>
  <c r="G75" i="1"/>
  <c r="H174" i="1"/>
  <c r="G174" i="1"/>
  <c r="H49" i="1"/>
  <c r="K49" i="1" s="1"/>
  <c r="G49" i="1"/>
  <c r="H86" i="1"/>
  <c r="G86" i="1"/>
  <c r="H72" i="1"/>
  <c r="G72" i="1"/>
  <c r="H77" i="1"/>
  <c r="G77" i="1"/>
  <c r="H172" i="1"/>
  <c r="K172" i="1" s="1"/>
  <c r="G172" i="1"/>
  <c r="H108" i="1"/>
  <c r="G108" i="1"/>
  <c r="H292" i="1"/>
  <c r="K292" i="1" s="1"/>
  <c r="G292" i="1"/>
  <c r="H285" i="1"/>
  <c r="G285" i="1"/>
  <c r="H296" i="1"/>
  <c r="G296" i="1"/>
  <c r="H235" i="1"/>
  <c r="G235" i="1"/>
  <c r="H227" i="1"/>
  <c r="K227" i="1" s="1"/>
  <c r="G227" i="1"/>
  <c r="H83" i="1"/>
  <c r="G83" i="1"/>
  <c r="H293" i="1"/>
  <c r="I293" i="1" s="1"/>
  <c r="J293" i="1" s="1"/>
  <c r="G293" i="1"/>
  <c r="H224" i="1"/>
  <c r="G224" i="1"/>
  <c r="H176" i="1"/>
  <c r="G176" i="1"/>
  <c r="H63" i="1"/>
  <c r="G63" i="1"/>
  <c r="H116" i="1"/>
  <c r="K116" i="1" s="1"/>
  <c r="G116" i="1"/>
  <c r="H187" i="1"/>
  <c r="G187" i="1"/>
  <c r="H254" i="1"/>
  <c r="K254" i="1" s="1"/>
  <c r="G254" i="1"/>
  <c r="H212" i="1"/>
  <c r="G212" i="1"/>
  <c r="H145" i="1"/>
  <c r="G145" i="1"/>
  <c r="H114" i="1"/>
  <c r="G114" i="1"/>
  <c r="H127" i="1"/>
  <c r="K127" i="1" s="1"/>
  <c r="G127" i="1"/>
  <c r="H184" i="1"/>
  <c r="G184" i="1"/>
  <c r="H64" i="1"/>
  <c r="K64" i="1" s="1"/>
  <c r="G64" i="1"/>
  <c r="H231" i="1"/>
  <c r="G231" i="1"/>
  <c r="H267" i="1"/>
  <c r="G267" i="1"/>
  <c r="H291" i="1"/>
  <c r="G291" i="1"/>
  <c r="H107" i="1"/>
  <c r="K107" i="1" s="1"/>
  <c r="G107" i="1"/>
  <c r="H179" i="1"/>
  <c r="G179" i="1"/>
  <c r="I24" i="1"/>
  <c r="J24" i="1" s="1"/>
  <c r="G24" i="1"/>
  <c r="H189" i="1"/>
  <c r="G189" i="1"/>
  <c r="H113" i="1"/>
  <c r="G113" i="1"/>
  <c r="H181" i="1"/>
  <c r="G181" i="1"/>
  <c r="H136" i="1"/>
  <c r="K136" i="1" s="1"/>
  <c r="G136" i="1"/>
  <c r="H277" i="1"/>
  <c r="G277" i="1"/>
  <c r="H300" i="1"/>
  <c r="K300" i="1" s="1"/>
  <c r="G300" i="1"/>
  <c r="H22" i="1"/>
  <c r="G22" i="1"/>
  <c r="H264" i="1"/>
  <c r="G264" i="1"/>
  <c r="H294" i="1"/>
  <c r="G294" i="1"/>
  <c r="H74" i="1"/>
  <c r="K74" i="1" s="1"/>
  <c r="G74" i="1"/>
  <c r="H274" i="1"/>
  <c r="G274" i="1"/>
  <c r="H253" i="1"/>
  <c r="K253" i="1" s="1"/>
  <c r="G253" i="1"/>
  <c r="H66" i="1"/>
  <c r="G66" i="1"/>
  <c r="H183" i="1"/>
  <c r="G183" i="1"/>
  <c r="H288" i="1"/>
  <c r="G288" i="1"/>
  <c r="H55" i="1"/>
  <c r="K55" i="1" s="1"/>
  <c r="G55" i="1"/>
  <c r="H196" i="1"/>
  <c r="G196" i="1"/>
  <c r="H230" i="1"/>
  <c r="I230" i="1" s="1"/>
  <c r="J230" i="1" s="1"/>
  <c r="G230" i="1"/>
  <c r="H208" i="1"/>
  <c r="G208" i="1"/>
  <c r="H255" i="1"/>
  <c r="G255" i="1"/>
  <c r="H29" i="1"/>
  <c r="G29" i="1"/>
  <c r="H216" i="1"/>
  <c r="K216" i="1" s="1"/>
  <c r="G216" i="1"/>
  <c r="H105" i="1"/>
  <c r="G105" i="1"/>
  <c r="H25" i="1"/>
  <c r="K25" i="1" s="1"/>
  <c r="G25" i="1"/>
  <c r="H170" i="1"/>
  <c r="G170" i="1"/>
  <c r="H87" i="1"/>
  <c r="G87" i="1"/>
  <c r="H32" i="1"/>
  <c r="G13" i="4" s="1"/>
  <c r="H13" i="4" s="1"/>
  <c r="G32" i="1"/>
  <c r="H78" i="1"/>
  <c r="K78" i="1" s="1"/>
  <c r="G78" i="1"/>
  <c r="H250" i="1"/>
  <c r="G250" i="1"/>
  <c r="H178" i="1"/>
  <c r="K178" i="1" s="1"/>
  <c r="G178" i="1"/>
  <c r="H167" i="1"/>
  <c r="G167" i="1"/>
  <c r="H61" i="1"/>
  <c r="G61" i="1"/>
  <c r="H222" i="1"/>
  <c r="G222" i="1"/>
  <c r="H51" i="1"/>
  <c r="K51" i="1" s="1"/>
  <c r="G51" i="1"/>
  <c r="H80" i="1"/>
  <c r="G80" i="1"/>
  <c r="H272" i="1"/>
  <c r="I272" i="1" s="1"/>
  <c r="J272" i="1" s="1"/>
  <c r="G272" i="1"/>
  <c r="H219" i="1"/>
  <c r="G219" i="1"/>
  <c r="H36" i="1"/>
  <c r="G36" i="1"/>
  <c r="H258" i="1"/>
  <c r="G258" i="1"/>
  <c r="H81" i="1"/>
  <c r="K81" i="1" s="1"/>
  <c r="G81" i="1"/>
  <c r="H275" i="1"/>
  <c r="G275" i="1"/>
  <c r="H265" i="1"/>
  <c r="K265" i="1" s="1"/>
  <c r="G265" i="1"/>
  <c r="H98" i="1"/>
  <c r="G98" i="1"/>
  <c r="H70" i="1"/>
  <c r="G70" i="1"/>
  <c r="H193" i="1"/>
  <c r="G193" i="1"/>
  <c r="H200" i="1"/>
  <c r="K200" i="1" s="1"/>
  <c r="G200" i="1"/>
  <c r="H42" i="1"/>
  <c r="G42" i="1"/>
  <c r="H128" i="1"/>
  <c r="K128" i="1" s="1"/>
  <c r="G128" i="1"/>
  <c r="H252" i="1"/>
  <c r="G252" i="1"/>
  <c r="H280" i="1"/>
  <c r="G280" i="1"/>
  <c r="H135" i="1"/>
  <c r="G135" i="1"/>
  <c r="H12" i="1"/>
  <c r="G12" i="1"/>
  <c r="H17" i="1"/>
  <c r="K17" i="1" s="1"/>
  <c r="G17" i="1"/>
  <c r="H266" i="1"/>
  <c r="G266" i="1"/>
  <c r="H11" i="1"/>
  <c r="G11" i="1"/>
  <c r="H100" i="1"/>
  <c r="G100" i="1"/>
  <c r="H203" i="1"/>
  <c r="K203" i="1" s="1"/>
  <c r="G203" i="1"/>
  <c r="H62" i="1"/>
  <c r="G62" i="1"/>
  <c r="H76" i="1"/>
  <c r="K76" i="1" s="1"/>
  <c r="G76" i="1"/>
  <c r="H13" i="1"/>
  <c r="G13" i="1"/>
  <c r="H204" i="1"/>
  <c r="G204" i="1"/>
  <c r="H270" i="1"/>
  <c r="G270" i="1"/>
  <c r="H27" i="1"/>
  <c r="I27" i="1" s="1"/>
  <c r="J27" i="1" s="1"/>
  <c r="G27" i="1"/>
  <c r="H241" i="1"/>
  <c r="G241" i="1"/>
  <c r="H286" i="1"/>
  <c r="I286" i="1" s="1"/>
  <c r="J286" i="1" s="1"/>
  <c r="G286" i="1"/>
  <c r="H262" i="1"/>
  <c r="G262" i="1"/>
  <c r="H242" i="1"/>
  <c r="K242" i="1" s="1"/>
  <c r="G242" i="1"/>
  <c r="H239" i="1"/>
  <c r="G239" i="1"/>
  <c r="H95" i="1"/>
  <c r="K95" i="1" s="1"/>
  <c r="G95" i="1"/>
  <c r="H153" i="1"/>
  <c r="G153" i="1"/>
  <c r="H195" i="1"/>
  <c r="K195" i="1" s="1"/>
  <c r="G195" i="1"/>
  <c r="H217" i="1"/>
  <c r="G217" i="1"/>
  <c r="H120" i="1"/>
  <c r="I120" i="1" s="1"/>
  <c r="J120" i="1" s="1"/>
  <c r="G120" i="1"/>
  <c r="H156" i="1"/>
  <c r="G156" i="1"/>
  <c r="H240" i="1"/>
  <c r="K240" i="1" s="1"/>
  <c r="G240" i="1"/>
  <c r="H201" i="1"/>
  <c r="G201" i="1"/>
  <c r="H191" i="1"/>
  <c r="K191" i="1" s="1"/>
  <c r="G191" i="1"/>
  <c r="H188" i="1"/>
  <c r="G188" i="1"/>
  <c r="H229" i="1"/>
  <c r="I229" i="1" s="1"/>
  <c r="J229" i="1" s="1"/>
  <c r="G229" i="1"/>
  <c r="H122" i="1"/>
  <c r="G122" i="1"/>
  <c r="H209" i="1"/>
  <c r="K209" i="1" s="1"/>
  <c r="G209" i="1"/>
  <c r="H96" i="1"/>
  <c r="G96" i="1"/>
  <c r="H101" i="1"/>
  <c r="I101" i="1" s="1"/>
  <c r="J101" i="1" s="1"/>
  <c r="G101" i="1"/>
  <c r="H248" i="1"/>
  <c r="K248" i="1" s="1"/>
  <c r="G248" i="1"/>
  <c r="H220" i="1"/>
  <c r="I220" i="1" s="1"/>
  <c r="J220" i="1" s="1"/>
  <c r="G220" i="1"/>
  <c r="H151" i="1"/>
  <c r="K151" i="1" s="1"/>
  <c r="G151" i="1"/>
  <c r="E11" i="4" l="1"/>
  <c r="F13" i="4" s="1"/>
  <c r="D13" i="4"/>
  <c r="I13" i="4"/>
  <c r="J13" i="4"/>
  <c r="K13" i="4" s="1"/>
  <c r="I76" i="1"/>
  <c r="J76" i="1" s="1"/>
  <c r="K272" i="1"/>
  <c r="K24" i="1"/>
  <c r="K92" i="1"/>
  <c r="I151" i="1"/>
  <c r="J151" i="1" s="1"/>
  <c r="I25" i="1"/>
  <c r="J25" i="1" s="1"/>
  <c r="I254" i="1"/>
  <c r="J254" i="1" s="1"/>
  <c r="K41" i="1"/>
  <c r="K283" i="1"/>
  <c r="L19" i="1"/>
  <c r="M19" i="1" s="1"/>
  <c r="N19" i="1" s="1"/>
  <c r="L31" i="1"/>
  <c r="M31" i="1" s="1"/>
  <c r="N31" i="1" s="1"/>
  <c r="L43" i="1"/>
  <c r="M43" i="1" s="1"/>
  <c r="N43" i="1" s="1"/>
  <c r="L55" i="1"/>
  <c r="M55" i="1" s="1"/>
  <c r="N55" i="1" s="1"/>
  <c r="L67" i="1"/>
  <c r="M67" i="1" s="1"/>
  <c r="N67" i="1" s="1"/>
  <c r="L79" i="1"/>
  <c r="M79" i="1" s="1"/>
  <c r="N79" i="1" s="1"/>
  <c r="L91" i="1"/>
  <c r="M91" i="1" s="1"/>
  <c r="N91" i="1" s="1"/>
  <c r="L103" i="1"/>
  <c r="M103" i="1" s="1"/>
  <c r="N103" i="1" s="1"/>
  <c r="L115" i="1"/>
  <c r="M115" i="1" s="1"/>
  <c r="N115" i="1" s="1"/>
  <c r="L127" i="1"/>
  <c r="M127" i="1" s="1"/>
  <c r="N127" i="1" s="1"/>
  <c r="L139" i="1"/>
  <c r="M139" i="1" s="1"/>
  <c r="N139" i="1" s="1"/>
  <c r="L151" i="1"/>
  <c r="M151" i="1" s="1"/>
  <c r="N151" i="1" s="1"/>
  <c r="L163" i="1"/>
  <c r="M163" i="1" s="1"/>
  <c r="L175" i="1"/>
  <c r="M175" i="1" s="1"/>
  <c r="N175" i="1" s="1"/>
  <c r="L187" i="1"/>
  <c r="M187" i="1" s="1"/>
  <c r="N187" i="1" s="1"/>
  <c r="L198" i="1"/>
  <c r="M198" i="1" s="1"/>
  <c r="N198" i="1" s="1"/>
  <c r="L210" i="1"/>
  <c r="M210" i="1" s="1"/>
  <c r="N210" i="1" s="1"/>
  <c r="L222" i="1"/>
  <c r="M222" i="1" s="1"/>
  <c r="L234" i="1"/>
  <c r="M234" i="1" s="1"/>
  <c r="N234" i="1" s="1"/>
  <c r="L246" i="1"/>
  <c r="M246" i="1" s="1"/>
  <c r="N246" i="1" s="1"/>
  <c r="L258" i="1"/>
  <c r="M258" i="1" s="1"/>
  <c r="N258" i="1" s="1"/>
  <c r="L270" i="1"/>
  <c r="M270" i="1" s="1"/>
  <c r="N270" i="1" s="1"/>
  <c r="L282" i="1"/>
  <c r="M282" i="1" s="1"/>
  <c r="N282" i="1" s="1"/>
  <c r="L294" i="1"/>
  <c r="M294" i="1" s="1"/>
  <c r="N294" i="1" s="1"/>
  <c r="L47" i="1"/>
  <c r="M47" i="1" s="1"/>
  <c r="N47" i="1" s="1"/>
  <c r="L119" i="1"/>
  <c r="M119" i="1" s="1"/>
  <c r="N119" i="1" s="1"/>
  <c r="L179" i="1"/>
  <c r="M179" i="1" s="1"/>
  <c r="N179" i="1" s="1"/>
  <c r="L226" i="1"/>
  <c r="M226" i="1" s="1"/>
  <c r="N226" i="1" s="1"/>
  <c r="L286" i="1"/>
  <c r="M286" i="1" s="1"/>
  <c r="N286" i="1" s="1"/>
  <c r="L108" i="1"/>
  <c r="M108" i="1" s="1"/>
  <c r="N108" i="1" s="1"/>
  <c r="L156" i="1"/>
  <c r="M156" i="1" s="1"/>
  <c r="L215" i="1"/>
  <c r="M215" i="1" s="1"/>
  <c r="N215" i="1" s="1"/>
  <c r="L275" i="1"/>
  <c r="M275" i="1" s="1"/>
  <c r="N275" i="1" s="1"/>
  <c r="L192" i="1"/>
  <c r="M192" i="1" s="1"/>
  <c r="N192" i="1" s="1"/>
  <c r="L276" i="1"/>
  <c r="M276" i="1" s="1"/>
  <c r="N276" i="1" s="1"/>
  <c r="L86" i="1"/>
  <c r="M86" i="1" s="1"/>
  <c r="L158" i="1"/>
  <c r="M158" i="1" s="1"/>
  <c r="N158" i="1" s="1"/>
  <c r="L253" i="1"/>
  <c r="M253" i="1" s="1"/>
  <c r="N253" i="1" s="1"/>
  <c r="L99" i="1"/>
  <c r="M99" i="1" s="1"/>
  <c r="N99" i="1" s="1"/>
  <c r="L242" i="1"/>
  <c r="M242" i="1" s="1"/>
  <c r="N242" i="1" s="1"/>
  <c r="L124" i="1"/>
  <c r="M124" i="1" s="1"/>
  <c r="L243" i="1"/>
  <c r="M243" i="1" s="1"/>
  <c r="N243" i="1" s="1"/>
  <c r="L41" i="1"/>
  <c r="M41" i="1" s="1"/>
  <c r="L161" i="1"/>
  <c r="M161" i="1" s="1"/>
  <c r="L280" i="1"/>
  <c r="M280" i="1" s="1"/>
  <c r="N280" i="1" s="1"/>
  <c r="L138" i="1"/>
  <c r="M138" i="1" s="1"/>
  <c r="N138" i="1" s="1"/>
  <c r="L269" i="1"/>
  <c r="M269" i="1" s="1"/>
  <c r="N269" i="1" s="1"/>
  <c r="L20" i="1"/>
  <c r="M20" i="1" s="1"/>
  <c r="N20" i="1" s="1"/>
  <c r="L32" i="1"/>
  <c r="M32" i="1" s="1"/>
  <c r="N32" i="1" s="1"/>
  <c r="L44" i="1"/>
  <c r="M44" i="1" s="1"/>
  <c r="L56" i="1"/>
  <c r="M56" i="1" s="1"/>
  <c r="N56" i="1" s="1"/>
  <c r="L68" i="1"/>
  <c r="M68" i="1" s="1"/>
  <c r="N68" i="1" s="1"/>
  <c r="L80" i="1"/>
  <c r="M80" i="1" s="1"/>
  <c r="N80" i="1" s="1"/>
  <c r="L92" i="1"/>
  <c r="M92" i="1" s="1"/>
  <c r="N92" i="1" s="1"/>
  <c r="L104" i="1"/>
  <c r="M104" i="1" s="1"/>
  <c r="N104" i="1" s="1"/>
  <c r="L116" i="1"/>
  <c r="M116" i="1" s="1"/>
  <c r="N116" i="1" s="1"/>
  <c r="L128" i="1"/>
  <c r="M128" i="1" s="1"/>
  <c r="N128" i="1" s="1"/>
  <c r="L140" i="1"/>
  <c r="M140" i="1" s="1"/>
  <c r="N140" i="1" s="1"/>
  <c r="L152" i="1"/>
  <c r="M152" i="1" s="1"/>
  <c r="N152" i="1" s="1"/>
  <c r="L164" i="1"/>
  <c r="M164" i="1" s="1"/>
  <c r="N164" i="1" s="1"/>
  <c r="L176" i="1"/>
  <c r="M176" i="1" s="1"/>
  <c r="L188" i="1"/>
  <c r="M188" i="1" s="1"/>
  <c r="N188" i="1" s="1"/>
  <c r="L199" i="1"/>
  <c r="M199" i="1" s="1"/>
  <c r="N199" i="1" s="1"/>
  <c r="L211" i="1"/>
  <c r="M211" i="1" s="1"/>
  <c r="N211" i="1" s="1"/>
  <c r="L223" i="1"/>
  <c r="M223" i="1" s="1"/>
  <c r="N223" i="1" s="1"/>
  <c r="L235" i="1"/>
  <c r="M235" i="1" s="1"/>
  <c r="N235" i="1" s="1"/>
  <c r="L247" i="1"/>
  <c r="M247" i="1" s="1"/>
  <c r="N247" i="1" s="1"/>
  <c r="L259" i="1"/>
  <c r="M259" i="1" s="1"/>
  <c r="N259" i="1" s="1"/>
  <c r="L271" i="1"/>
  <c r="M271" i="1" s="1"/>
  <c r="N271" i="1" s="1"/>
  <c r="L283" i="1"/>
  <c r="M283" i="1" s="1"/>
  <c r="N283" i="1" s="1"/>
  <c r="L295" i="1"/>
  <c r="M295" i="1" s="1"/>
  <c r="N295" i="1" s="1"/>
  <c r="L35" i="1"/>
  <c r="M35" i="1" s="1"/>
  <c r="N35" i="1" s="1"/>
  <c r="L95" i="1"/>
  <c r="M95" i="1" s="1"/>
  <c r="N95" i="1" s="1"/>
  <c r="L143" i="1"/>
  <c r="M143" i="1" s="1"/>
  <c r="N143" i="1" s="1"/>
  <c r="L202" i="1"/>
  <c r="M202" i="1" s="1"/>
  <c r="L250" i="1"/>
  <c r="M250" i="1" s="1"/>
  <c r="N250" i="1" s="1"/>
  <c r="L96" i="1"/>
  <c r="M96" i="1" s="1"/>
  <c r="N96" i="1" s="1"/>
  <c r="L168" i="1"/>
  <c r="M168" i="1" s="1"/>
  <c r="N168" i="1" s="1"/>
  <c r="L251" i="1"/>
  <c r="M251" i="1" s="1"/>
  <c r="N251" i="1" s="1"/>
  <c r="L157" i="1"/>
  <c r="M157" i="1" s="1"/>
  <c r="N157" i="1" s="1"/>
  <c r="L252" i="1"/>
  <c r="M252" i="1" s="1"/>
  <c r="N252" i="1" s="1"/>
  <c r="L74" i="1"/>
  <c r="M74" i="1" s="1"/>
  <c r="N74" i="1" s="1"/>
  <c r="L170" i="1"/>
  <c r="M170" i="1" s="1"/>
  <c r="N170" i="1" s="1"/>
  <c r="L265" i="1"/>
  <c r="M265" i="1" s="1"/>
  <c r="N265" i="1" s="1"/>
  <c r="L87" i="1"/>
  <c r="M87" i="1" s="1"/>
  <c r="N87" i="1" s="1"/>
  <c r="L206" i="1"/>
  <c r="M206" i="1" s="1"/>
  <c r="N206" i="1" s="1"/>
  <c r="L10" i="1"/>
  <c r="M10" i="1" s="1"/>
  <c r="L172" i="1"/>
  <c r="M172" i="1" s="1"/>
  <c r="N172" i="1" s="1"/>
  <c r="L29" i="1"/>
  <c r="M29" i="1" s="1"/>
  <c r="N29" i="1" s="1"/>
  <c r="L173" i="1"/>
  <c r="M173" i="1" s="1"/>
  <c r="N173" i="1" s="1"/>
  <c r="L292" i="1"/>
  <c r="M292" i="1" s="1"/>
  <c r="N292" i="1" s="1"/>
  <c r="L18" i="1"/>
  <c r="M18" i="1" s="1"/>
  <c r="N18" i="1" s="1"/>
  <c r="L150" i="1"/>
  <c r="M150" i="1" s="1"/>
  <c r="N150" i="1" s="1"/>
  <c r="L221" i="1"/>
  <c r="M221" i="1" s="1"/>
  <c r="N221" i="1" s="1"/>
  <c r="L21" i="1"/>
  <c r="M21" i="1" s="1"/>
  <c r="N21" i="1" s="1"/>
  <c r="L33" i="1"/>
  <c r="M33" i="1" s="1"/>
  <c r="N33" i="1" s="1"/>
  <c r="L45" i="1"/>
  <c r="M45" i="1" s="1"/>
  <c r="N45" i="1" s="1"/>
  <c r="L57" i="1"/>
  <c r="M57" i="1" s="1"/>
  <c r="N57" i="1" s="1"/>
  <c r="L69" i="1"/>
  <c r="M69" i="1" s="1"/>
  <c r="N69" i="1" s="1"/>
  <c r="L81" i="1"/>
  <c r="M81" i="1" s="1"/>
  <c r="N81" i="1" s="1"/>
  <c r="L93" i="1"/>
  <c r="M93" i="1" s="1"/>
  <c r="N93" i="1" s="1"/>
  <c r="L105" i="1"/>
  <c r="M105" i="1" s="1"/>
  <c r="L117" i="1"/>
  <c r="M117" i="1" s="1"/>
  <c r="N117" i="1" s="1"/>
  <c r="L129" i="1"/>
  <c r="M129" i="1" s="1"/>
  <c r="N129" i="1" s="1"/>
  <c r="L141" i="1"/>
  <c r="M141" i="1" s="1"/>
  <c r="N141" i="1" s="1"/>
  <c r="L153" i="1"/>
  <c r="M153" i="1" s="1"/>
  <c r="L165" i="1"/>
  <c r="M165" i="1" s="1"/>
  <c r="N165" i="1" s="1"/>
  <c r="L177" i="1"/>
  <c r="M177" i="1" s="1"/>
  <c r="N177" i="1" s="1"/>
  <c r="L200" i="1"/>
  <c r="M200" i="1" s="1"/>
  <c r="N200" i="1" s="1"/>
  <c r="L212" i="1"/>
  <c r="M212" i="1" s="1"/>
  <c r="N212" i="1" s="1"/>
  <c r="L224" i="1"/>
  <c r="M224" i="1" s="1"/>
  <c r="N224" i="1" s="1"/>
  <c r="L236" i="1"/>
  <c r="M236" i="1" s="1"/>
  <c r="N236" i="1" s="1"/>
  <c r="L248" i="1"/>
  <c r="M248" i="1" s="1"/>
  <c r="N248" i="1" s="1"/>
  <c r="L260" i="1"/>
  <c r="M260" i="1" s="1"/>
  <c r="N260" i="1" s="1"/>
  <c r="L272" i="1"/>
  <c r="M272" i="1" s="1"/>
  <c r="N272" i="1" s="1"/>
  <c r="L284" i="1"/>
  <c r="M284" i="1" s="1"/>
  <c r="N284" i="1" s="1"/>
  <c r="L296" i="1"/>
  <c r="M296" i="1" s="1"/>
  <c r="N296" i="1" s="1"/>
  <c r="L83" i="1"/>
  <c r="M83" i="1" s="1"/>
  <c r="L131" i="1"/>
  <c r="M131" i="1" s="1"/>
  <c r="L167" i="1"/>
  <c r="M167" i="1" s="1"/>
  <c r="L214" i="1"/>
  <c r="M214" i="1" s="1"/>
  <c r="N214" i="1" s="1"/>
  <c r="L238" i="1"/>
  <c r="M238" i="1" s="1"/>
  <c r="N238" i="1" s="1"/>
  <c r="L298" i="1"/>
  <c r="M298" i="1" s="1"/>
  <c r="N298" i="1" s="1"/>
  <c r="L132" i="1"/>
  <c r="M132" i="1" s="1"/>
  <c r="L180" i="1"/>
  <c r="M180" i="1" s="1"/>
  <c r="N180" i="1" s="1"/>
  <c r="L239" i="1"/>
  <c r="M239" i="1" s="1"/>
  <c r="L299" i="1"/>
  <c r="M299" i="1" s="1"/>
  <c r="N299" i="1" s="1"/>
  <c r="L204" i="1"/>
  <c r="M204" i="1" s="1"/>
  <c r="N204" i="1" s="1"/>
  <c r="L264" i="1"/>
  <c r="M264" i="1" s="1"/>
  <c r="L50" i="1"/>
  <c r="M50" i="1" s="1"/>
  <c r="N50" i="1" s="1"/>
  <c r="L205" i="1"/>
  <c r="M205" i="1" s="1"/>
  <c r="N205" i="1" s="1"/>
  <c r="L301" i="1"/>
  <c r="M301" i="1" s="1"/>
  <c r="N301" i="1" s="1"/>
  <c r="L39" i="1"/>
  <c r="M39" i="1" s="1"/>
  <c r="N39" i="1" s="1"/>
  <c r="L123" i="1"/>
  <c r="M123" i="1" s="1"/>
  <c r="N123" i="1" s="1"/>
  <c r="L230" i="1"/>
  <c r="M230" i="1" s="1"/>
  <c r="N230" i="1" s="1"/>
  <c r="L148" i="1"/>
  <c r="M148" i="1" s="1"/>
  <c r="N148" i="1" s="1"/>
  <c r="L255" i="1"/>
  <c r="M255" i="1" s="1"/>
  <c r="N255" i="1" s="1"/>
  <c r="L53" i="1"/>
  <c r="M53" i="1" s="1"/>
  <c r="N53" i="1" s="1"/>
  <c r="L125" i="1"/>
  <c r="M125" i="1" s="1"/>
  <c r="N125" i="1" s="1"/>
  <c r="L256" i="1"/>
  <c r="M256" i="1" s="1"/>
  <c r="N256" i="1" s="1"/>
  <c r="L78" i="1"/>
  <c r="M78" i="1" s="1"/>
  <c r="N78" i="1" s="1"/>
  <c r="L209" i="1"/>
  <c r="M209" i="1" s="1"/>
  <c r="N209" i="1" s="1"/>
  <c r="L22" i="1"/>
  <c r="M22" i="1" s="1"/>
  <c r="L34" i="1"/>
  <c r="M34" i="1" s="1"/>
  <c r="N34" i="1" s="1"/>
  <c r="L46" i="1"/>
  <c r="M46" i="1" s="1"/>
  <c r="N46" i="1" s="1"/>
  <c r="L58" i="1"/>
  <c r="M58" i="1" s="1"/>
  <c r="N58" i="1" s="1"/>
  <c r="L70" i="1"/>
  <c r="M70" i="1" s="1"/>
  <c r="L82" i="1"/>
  <c r="M82" i="1" s="1"/>
  <c r="L94" i="1"/>
  <c r="M94" i="1" s="1"/>
  <c r="N94" i="1" s="1"/>
  <c r="L106" i="1"/>
  <c r="M106" i="1" s="1"/>
  <c r="N106" i="1" s="1"/>
  <c r="L118" i="1"/>
  <c r="M118" i="1" s="1"/>
  <c r="N118" i="1" s="1"/>
  <c r="L130" i="1"/>
  <c r="M130" i="1" s="1"/>
  <c r="N130" i="1" s="1"/>
  <c r="L142" i="1"/>
  <c r="M142" i="1" s="1"/>
  <c r="N142" i="1" s="1"/>
  <c r="L154" i="1"/>
  <c r="M154" i="1" s="1"/>
  <c r="N154" i="1" s="1"/>
  <c r="L166" i="1"/>
  <c r="M166" i="1" s="1"/>
  <c r="N166" i="1" s="1"/>
  <c r="L178" i="1"/>
  <c r="M178" i="1" s="1"/>
  <c r="N178" i="1" s="1"/>
  <c r="L189" i="1"/>
  <c r="M189" i="1" s="1"/>
  <c r="L201" i="1"/>
  <c r="M201" i="1" s="1"/>
  <c r="N201" i="1" s="1"/>
  <c r="L213" i="1"/>
  <c r="M213" i="1" s="1"/>
  <c r="N213" i="1" s="1"/>
  <c r="L225" i="1"/>
  <c r="M225" i="1" s="1"/>
  <c r="N225" i="1" s="1"/>
  <c r="L237" i="1"/>
  <c r="M237" i="1" s="1"/>
  <c r="N237" i="1" s="1"/>
  <c r="L249" i="1"/>
  <c r="M249" i="1" s="1"/>
  <c r="N249" i="1" s="1"/>
  <c r="L261" i="1"/>
  <c r="M261" i="1" s="1"/>
  <c r="N261" i="1" s="1"/>
  <c r="L273" i="1"/>
  <c r="M273" i="1" s="1"/>
  <c r="N273" i="1" s="1"/>
  <c r="L285" i="1"/>
  <c r="M285" i="1" s="1"/>
  <c r="N285" i="1" s="1"/>
  <c r="L297" i="1"/>
  <c r="M297" i="1" s="1"/>
  <c r="L11" i="1"/>
  <c r="M11" i="1" s="1"/>
  <c r="N11" i="1" s="1"/>
  <c r="L59" i="1"/>
  <c r="M59" i="1" s="1"/>
  <c r="N59" i="1" s="1"/>
  <c r="L107" i="1"/>
  <c r="M107" i="1" s="1"/>
  <c r="N107" i="1" s="1"/>
  <c r="L190" i="1"/>
  <c r="M190" i="1" s="1"/>
  <c r="N190" i="1" s="1"/>
  <c r="L274" i="1"/>
  <c r="M274" i="1" s="1"/>
  <c r="L120" i="1"/>
  <c r="M120" i="1" s="1"/>
  <c r="L191" i="1"/>
  <c r="M191" i="1" s="1"/>
  <c r="N191" i="1" s="1"/>
  <c r="L263" i="1"/>
  <c r="M263" i="1" s="1"/>
  <c r="N263" i="1" s="1"/>
  <c r="L181" i="1"/>
  <c r="M181" i="1" s="1"/>
  <c r="N181" i="1" s="1"/>
  <c r="L288" i="1"/>
  <c r="M288" i="1" s="1"/>
  <c r="L98" i="1"/>
  <c r="M98" i="1" s="1"/>
  <c r="N98" i="1" s="1"/>
  <c r="L146" i="1"/>
  <c r="M146" i="1" s="1"/>
  <c r="N146" i="1" s="1"/>
  <c r="L241" i="1"/>
  <c r="M241" i="1" s="1"/>
  <c r="N241" i="1" s="1"/>
  <c r="L63" i="1"/>
  <c r="M63" i="1" s="1"/>
  <c r="N63" i="1" s="1"/>
  <c r="L171" i="1"/>
  <c r="M171" i="1" s="1"/>
  <c r="N171" i="1" s="1"/>
  <c r="L266" i="1"/>
  <c r="M266" i="1" s="1"/>
  <c r="L136" i="1"/>
  <c r="M136" i="1" s="1"/>
  <c r="N136" i="1" s="1"/>
  <c r="L291" i="1"/>
  <c r="M291" i="1" s="1"/>
  <c r="N291" i="1" s="1"/>
  <c r="L65" i="1"/>
  <c r="M65" i="1" s="1"/>
  <c r="N65" i="1" s="1"/>
  <c r="L185" i="1"/>
  <c r="M185" i="1" s="1"/>
  <c r="N185" i="1" s="1"/>
  <c r="L42" i="1"/>
  <c r="M42" i="1" s="1"/>
  <c r="N42" i="1" s="1"/>
  <c r="L162" i="1"/>
  <c r="M162" i="1" s="1"/>
  <c r="N162" i="1" s="1"/>
  <c r="L293" i="1"/>
  <c r="M293" i="1" s="1"/>
  <c r="L23" i="1"/>
  <c r="M23" i="1" s="1"/>
  <c r="N23" i="1" s="1"/>
  <c r="L71" i="1"/>
  <c r="M71" i="1" s="1"/>
  <c r="N71" i="1" s="1"/>
  <c r="L155" i="1"/>
  <c r="M155" i="1" s="1"/>
  <c r="N155" i="1" s="1"/>
  <c r="L262" i="1"/>
  <c r="M262" i="1" s="1"/>
  <c r="L203" i="1"/>
  <c r="M203" i="1" s="1"/>
  <c r="N203" i="1" s="1"/>
  <c r="L287" i="1"/>
  <c r="M287" i="1" s="1"/>
  <c r="N287" i="1" s="1"/>
  <c r="L216" i="1"/>
  <c r="M216" i="1" s="1"/>
  <c r="N216" i="1" s="1"/>
  <c r="L300" i="1"/>
  <c r="M300" i="1" s="1"/>
  <c r="N300" i="1" s="1"/>
  <c r="L110" i="1"/>
  <c r="M110" i="1" s="1"/>
  <c r="N110" i="1" s="1"/>
  <c r="L182" i="1"/>
  <c r="M182" i="1" s="1"/>
  <c r="N182" i="1" s="1"/>
  <c r="L289" i="1"/>
  <c r="M289" i="1" s="1"/>
  <c r="N289" i="1" s="1"/>
  <c r="L159" i="1"/>
  <c r="M159" i="1" s="1"/>
  <c r="N159" i="1" s="1"/>
  <c r="L278" i="1"/>
  <c r="M278" i="1" s="1"/>
  <c r="N278" i="1" s="1"/>
  <c r="L219" i="1"/>
  <c r="M219" i="1" s="1"/>
  <c r="L17" i="1"/>
  <c r="M17" i="1" s="1"/>
  <c r="N17" i="1" s="1"/>
  <c r="L149" i="1"/>
  <c r="M149" i="1" s="1"/>
  <c r="N149" i="1" s="1"/>
  <c r="L268" i="1"/>
  <c r="M268" i="1" s="1"/>
  <c r="N268" i="1" s="1"/>
  <c r="L90" i="1"/>
  <c r="M90" i="1" s="1"/>
  <c r="N90" i="1" s="1"/>
  <c r="L233" i="1"/>
  <c r="M233" i="1" s="1"/>
  <c r="N233" i="1" s="1"/>
  <c r="L12" i="1"/>
  <c r="M12" i="1" s="1"/>
  <c r="N12" i="1" s="1"/>
  <c r="L24" i="1"/>
  <c r="M24" i="1" s="1"/>
  <c r="L36" i="1"/>
  <c r="M36" i="1" s="1"/>
  <c r="N36" i="1" s="1"/>
  <c r="L48" i="1"/>
  <c r="M48" i="1" s="1"/>
  <c r="N48" i="1" s="1"/>
  <c r="L60" i="1"/>
  <c r="M60" i="1" s="1"/>
  <c r="N60" i="1" s="1"/>
  <c r="L72" i="1"/>
  <c r="M72" i="1" s="1"/>
  <c r="N72" i="1" s="1"/>
  <c r="L84" i="1"/>
  <c r="M84" i="1" s="1"/>
  <c r="N84" i="1" s="1"/>
  <c r="L144" i="1"/>
  <c r="M144" i="1" s="1"/>
  <c r="N144" i="1" s="1"/>
  <c r="L227" i="1"/>
  <c r="M227" i="1" s="1"/>
  <c r="N227" i="1" s="1"/>
  <c r="L228" i="1"/>
  <c r="M228" i="1" s="1"/>
  <c r="N228" i="1" s="1"/>
  <c r="L62" i="1"/>
  <c r="M62" i="1" s="1"/>
  <c r="N62" i="1" s="1"/>
  <c r="L217" i="1"/>
  <c r="M217" i="1" s="1"/>
  <c r="N217" i="1" s="1"/>
  <c r="L15" i="1"/>
  <c r="M15" i="1" s="1"/>
  <c r="N15" i="1" s="1"/>
  <c r="L51" i="1"/>
  <c r="M51" i="1" s="1"/>
  <c r="N51" i="1" s="1"/>
  <c r="L135" i="1"/>
  <c r="M135" i="1" s="1"/>
  <c r="N135" i="1" s="1"/>
  <c r="L194" i="1"/>
  <c r="M194" i="1" s="1"/>
  <c r="N194" i="1" s="1"/>
  <c r="L254" i="1"/>
  <c r="M254" i="1" s="1"/>
  <c r="N254" i="1" s="1"/>
  <c r="L195" i="1"/>
  <c r="M195" i="1" s="1"/>
  <c r="N195" i="1" s="1"/>
  <c r="L101" i="1"/>
  <c r="M101" i="1" s="1"/>
  <c r="N101" i="1" s="1"/>
  <c r="L220" i="1"/>
  <c r="M220" i="1" s="1"/>
  <c r="N220" i="1" s="1"/>
  <c r="L126" i="1"/>
  <c r="M126" i="1" s="1"/>
  <c r="N126" i="1" s="1"/>
  <c r="L257" i="1"/>
  <c r="M257" i="1" s="1"/>
  <c r="N257" i="1" s="1"/>
  <c r="L13" i="1"/>
  <c r="M13" i="1" s="1"/>
  <c r="L25" i="1"/>
  <c r="M25" i="1" s="1"/>
  <c r="N25" i="1" s="1"/>
  <c r="L37" i="1"/>
  <c r="M37" i="1" s="1"/>
  <c r="N37" i="1" s="1"/>
  <c r="L49" i="1"/>
  <c r="M49" i="1" s="1"/>
  <c r="N49" i="1" s="1"/>
  <c r="L61" i="1"/>
  <c r="M61" i="1" s="1"/>
  <c r="N61" i="1" s="1"/>
  <c r="L73" i="1"/>
  <c r="M73" i="1" s="1"/>
  <c r="N73" i="1" s="1"/>
  <c r="L85" i="1"/>
  <c r="M85" i="1" s="1"/>
  <c r="N85" i="1" s="1"/>
  <c r="L97" i="1"/>
  <c r="M97" i="1" s="1"/>
  <c r="N97" i="1" s="1"/>
  <c r="L109" i="1"/>
  <c r="M109" i="1" s="1"/>
  <c r="N109" i="1" s="1"/>
  <c r="L121" i="1"/>
  <c r="M121" i="1" s="1"/>
  <c r="N121" i="1" s="1"/>
  <c r="L133" i="1"/>
  <c r="M133" i="1" s="1"/>
  <c r="N133" i="1" s="1"/>
  <c r="L145" i="1"/>
  <c r="M145" i="1" s="1"/>
  <c r="N145" i="1" s="1"/>
  <c r="L169" i="1"/>
  <c r="M169" i="1" s="1"/>
  <c r="N169" i="1" s="1"/>
  <c r="L240" i="1"/>
  <c r="M240" i="1" s="1"/>
  <c r="N240" i="1" s="1"/>
  <c r="L134" i="1"/>
  <c r="M134" i="1" s="1"/>
  <c r="N134" i="1" s="1"/>
  <c r="L193" i="1"/>
  <c r="M193" i="1" s="1"/>
  <c r="N193" i="1" s="1"/>
  <c r="L277" i="1"/>
  <c r="M277" i="1" s="1"/>
  <c r="N277" i="1" s="1"/>
  <c r="L147" i="1"/>
  <c r="M147" i="1" s="1"/>
  <c r="N147" i="1" s="1"/>
  <c r="L290" i="1"/>
  <c r="M290" i="1" s="1"/>
  <c r="N290" i="1" s="1"/>
  <c r="L231" i="1"/>
  <c r="M231" i="1" s="1"/>
  <c r="N231" i="1" s="1"/>
  <c r="L113" i="1"/>
  <c r="M113" i="1" s="1"/>
  <c r="N113" i="1" s="1"/>
  <c r="L232" i="1"/>
  <c r="M232" i="1" s="1"/>
  <c r="N232" i="1" s="1"/>
  <c r="L54" i="1"/>
  <c r="M54" i="1" s="1"/>
  <c r="N54" i="1" s="1"/>
  <c r="L174" i="1"/>
  <c r="M174" i="1" s="1"/>
  <c r="N174" i="1" s="1"/>
  <c r="L14" i="1"/>
  <c r="M14" i="1" s="1"/>
  <c r="N14" i="1" s="1"/>
  <c r="L26" i="1"/>
  <c r="M26" i="1" s="1"/>
  <c r="N26" i="1" s="1"/>
  <c r="L38" i="1"/>
  <c r="M38" i="1" s="1"/>
  <c r="N38" i="1" s="1"/>
  <c r="L122" i="1"/>
  <c r="M122" i="1" s="1"/>
  <c r="N122" i="1" s="1"/>
  <c r="L229" i="1"/>
  <c r="M229" i="1" s="1"/>
  <c r="L111" i="1"/>
  <c r="M111" i="1" s="1"/>
  <c r="N111" i="1" s="1"/>
  <c r="L218" i="1"/>
  <c r="M218" i="1" s="1"/>
  <c r="N218" i="1" s="1"/>
  <c r="L184" i="1"/>
  <c r="M184" i="1" s="1"/>
  <c r="N184" i="1" s="1"/>
  <c r="L279" i="1"/>
  <c r="M279" i="1" s="1"/>
  <c r="N279" i="1" s="1"/>
  <c r="L89" i="1"/>
  <c r="M89" i="1" s="1"/>
  <c r="N89" i="1" s="1"/>
  <c r="L208" i="1"/>
  <c r="M208" i="1" s="1"/>
  <c r="N208" i="1" s="1"/>
  <c r="L30" i="1"/>
  <c r="M30" i="1" s="1"/>
  <c r="N30" i="1" s="1"/>
  <c r="L114" i="1"/>
  <c r="M114" i="1" s="1"/>
  <c r="N114" i="1" s="1"/>
  <c r="L186" i="1"/>
  <c r="M186" i="1" s="1"/>
  <c r="N186" i="1" s="1"/>
  <c r="L281" i="1"/>
  <c r="M281" i="1" s="1"/>
  <c r="N281" i="1" s="1"/>
  <c r="L27" i="1"/>
  <c r="M27" i="1" s="1"/>
  <c r="L75" i="1"/>
  <c r="M75" i="1" s="1"/>
  <c r="N75" i="1" s="1"/>
  <c r="L183" i="1"/>
  <c r="M183" i="1" s="1"/>
  <c r="N183" i="1" s="1"/>
  <c r="L160" i="1"/>
  <c r="M160" i="1" s="1"/>
  <c r="N160" i="1" s="1"/>
  <c r="L267" i="1"/>
  <c r="M267" i="1" s="1"/>
  <c r="N267" i="1" s="1"/>
  <c r="L77" i="1"/>
  <c r="M77" i="1" s="1"/>
  <c r="L196" i="1"/>
  <c r="M196" i="1" s="1"/>
  <c r="L66" i="1"/>
  <c r="M66" i="1" s="1"/>
  <c r="L197" i="1"/>
  <c r="M197" i="1" s="1"/>
  <c r="N197" i="1" s="1"/>
  <c r="L16" i="1"/>
  <c r="M16" i="1" s="1"/>
  <c r="N16" i="1" s="1"/>
  <c r="L28" i="1"/>
  <c r="M28" i="1" s="1"/>
  <c r="N28" i="1" s="1"/>
  <c r="L40" i="1"/>
  <c r="M40" i="1" s="1"/>
  <c r="N40" i="1" s="1"/>
  <c r="L52" i="1"/>
  <c r="M52" i="1" s="1"/>
  <c r="N52" i="1" s="1"/>
  <c r="L64" i="1"/>
  <c r="M64" i="1" s="1"/>
  <c r="N64" i="1" s="1"/>
  <c r="L76" i="1"/>
  <c r="M76" i="1" s="1"/>
  <c r="N76" i="1" s="1"/>
  <c r="L88" i="1"/>
  <c r="M88" i="1" s="1"/>
  <c r="N88" i="1" s="1"/>
  <c r="L100" i="1"/>
  <c r="M100" i="1" s="1"/>
  <c r="N100" i="1" s="1"/>
  <c r="L112" i="1"/>
  <c r="M112" i="1" s="1"/>
  <c r="N112" i="1" s="1"/>
  <c r="L207" i="1"/>
  <c r="M207" i="1" s="1"/>
  <c r="N207" i="1" s="1"/>
  <c r="L137" i="1"/>
  <c r="M137" i="1" s="1"/>
  <c r="N137" i="1" s="1"/>
  <c r="L244" i="1"/>
  <c r="M244" i="1" s="1"/>
  <c r="N244" i="1" s="1"/>
  <c r="L102" i="1"/>
  <c r="M102" i="1" s="1"/>
  <c r="N102" i="1" s="1"/>
  <c r="L245" i="1"/>
  <c r="M245" i="1" s="1"/>
  <c r="N245" i="1" s="1"/>
  <c r="I178" i="1"/>
  <c r="J178" i="1" s="1"/>
  <c r="I64" i="1"/>
  <c r="J64" i="1" s="1"/>
  <c r="I17" i="1"/>
  <c r="J17" i="1" s="1"/>
  <c r="K27" i="1"/>
  <c r="K230" i="1"/>
  <c r="K293" i="1"/>
  <c r="K99" i="1"/>
  <c r="I128" i="1"/>
  <c r="J128" i="1" s="1"/>
  <c r="I253" i="1"/>
  <c r="J253" i="1" s="1"/>
  <c r="I292" i="1"/>
  <c r="J292" i="1" s="1"/>
  <c r="I265" i="1"/>
  <c r="J265" i="1" s="1"/>
  <c r="I300" i="1"/>
  <c r="J300" i="1" s="1"/>
  <c r="I49" i="1"/>
  <c r="J49" i="1" s="1"/>
  <c r="K279" i="1"/>
  <c r="K296" i="1"/>
  <c r="I296" i="1"/>
  <c r="J296" i="1" s="1"/>
  <c r="K280" i="1"/>
  <c r="I280" i="1"/>
  <c r="J280" i="1" s="1"/>
  <c r="K183" i="1"/>
  <c r="I183" i="1"/>
  <c r="J183" i="1" s="1"/>
  <c r="K70" i="1"/>
  <c r="I70" i="1"/>
  <c r="J70" i="1" s="1"/>
  <c r="K264" i="1"/>
  <c r="I264" i="1"/>
  <c r="J264" i="1" s="1"/>
  <c r="K72" i="1"/>
  <c r="I72" i="1"/>
  <c r="J72" i="1" s="1"/>
  <c r="K113" i="1"/>
  <c r="I113" i="1"/>
  <c r="J113" i="1" s="1"/>
  <c r="I267" i="1"/>
  <c r="J267" i="1" s="1"/>
  <c r="K267" i="1"/>
  <c r="K61" i="1"/>
  <c r="I61" i="1"/>
  <c r="J61" i="1" s="1"/>
  <c r="I204" i="1"/>
  <c r="J204" i="1" s="1"/>
  <c r="K204" i="1"/>
  <c r="I87" i="1"/>
  <c r="J87" i="1" s="1"/>
  <c r="K87" i="1"/>
  <c r="I145" i="1"/>
  <c r="J145" i="1" s="1"/>
  <c r="K145" i="1"/>
  <c r="K36" i="1"/>
  <c r="I36" i="1"/>
  <c r="J36" i="1" s="1"/>
  <c r="K117" i="1"/>
  <c r="I117" i="1"/>
  <c r="J117" i="1" s="1"/>
  <c r="K255" i="1"/>
  <c r="I255" i="1"/>
  <c r="J255" i="1" s="1"/>
  <c r="I11" i="1"/>
  <c r="J11" i="1" s="1"/>
  <c r="K11" i="1"/>
  <c r="K176" i="1"/>
  <c r="I176" i="1"/>
  <c r="J176" i="1" s="1"/>
  <c r="I209" i="1"/>
  <c r="J209" i="1" s="1"/>
  <c r="K286" i="1"/>
  <c r="K112" i="1"/>
  <c r="K259" i="1"/>
  <c r="I203" i="1"/>
  <c r="J203" i="1" s="1"/>
  <c r="I200" i="1"/>
  <c r="J200" i="1" s="1"/>
  <c r="I81" i="1"/>
  <c r="J81" i="1" s="1"/>
  <c r="I51" i="1"/>
  <c r="J51" i="1" s="1"/>
  <c r="I78" i="1"/>
  <c r="J78" i="1" s="1"/>
  <c r="I216" i="1"/>
  <c r="J216" i="1" s="1"/>
  <c r="I55" i="1"/>
  <c r="J55" i="1" s="1"/>
  <c r="I74" i="1"/>
  <c r="J74" i="1" s="1"/>
  <c r="I136" i="1"/>
  <c r="J136" i="1" s="1"/>
  <c r="I107" i="1"/>
  <c r="J107" i="1" s="1"/>
  <c r="I127" i="1"/>
  <c r="J127" i="1" s="1"/>
  <c r="I116" i="1"/>
  <c r="J116" i="1" s="1"/>
  <c r="I227" i="1"/>
  <c r="J227" i="1" s="1"/>
  <c r="I172" i="1"/>
  <c r="J172" i="1" s="1"/>
  <c r="I75" i="1"/>
  <c r="J75" i="1" s="1"/>
  <c r="I155" i="1"/>
  <c r="J155" i="1" s="1"/>
  <c r="K103" i="1"/>
  <c r="K150" i="1"/>
  <c r="K131" i="1"/>
  <c r="K142" i="1"/>
  <c r="K229" i="1"/>
  <c r="K297" i="1"/>
  <c r="K144" i="1"/>
  <c r="K159" i="1"/>
  <c r="K271" i="1"/>
  <c r="K120" i="1"/>
  <c r="I242" i="1"/>
  <c r="J242" i="1" s="1"/>
  <c r="I240" i="1"/>
  <c r="J240" i="1" s="1"/>
  <c r="I110" i="1"/>
  <c r="J110" i="1" s="1"/>
  <c r="I95" i="1"/>
  <c r="J95" i="1" s="1"/>
  <c r="K134" i="1"/>
  <c r="K149" i="1"/>
  <c r="K251" i="1"/>
  <c r="K34" i="1"/>
  <c r="K171" i="1"/>
  <c r="K38" i="1"/>
  <c r="K295" i="1"/>
  <c r="K175" i="1"/>
  <c r="I232" i="1"/>
  <c r="J232" i="1" s="1"/>
  <c r="K268" i="1"/>
  <c r="K228" i="1"/>
  <c r="K97" i="1"/>
  <c r="I191" i="1"/>
  <c r="J191" i="1" s="1"/>
  <c r="G8" i="1"/>
  <c r="D8" i="1" s="1"/>
  <c r="I195" i="1"/>
  <c r="J195" i="1" s="1"/>
  <c r="K47" i="1"/>
  <c r="K180" i="1"/>
  <c r="I237" i="1"/>
  <c r="J237" i="1" s="1"/>
  <c r="I104" i="1"/>
  <c r="J104" i="1" s="1"/>
  <c r="K71" i="1"/>
  <c r="I158" i="1"/>
  <c r="J158" i="1" s="1"/>
  <c r="I48" i="1"/>
  <c r="J48" i="1" s="1"/>
  <c r="K238" i="1"/>
  <c r="I238" i="1"/>
  <c r="J238" i="1" s="1"/>
  <c r="I177" i="1"/>
  <c r="J177" i="1" s="1"/>
  <c r="K140" i="1"/>
  <c r="I140" i="1"/>
  <c r="J140" i="1" s="1"/>
  <c r="K165" i="1"/>
  <c r="I165" i="1"/>
  <c r="J165" i="1" s="1"/>
  <c r="I248" i="1"/>
  <c r="J248" i="1" s="1"/>
  <c r="K217" i="1"/>
  <c r="I217" i="1"/>
  <c r="J217" i="1" s="1"/>
  <c r="K13" i="1"/>
  <c r="I13" i="1"/>
  <c r="J13" i="1" s="1"/>
  <c r="K12" i="1"/>
  <c r="I12" i="1"/>
  <c r="J12" i="1" s="1"/>
  <c r="K193" i="1"/>
  <c r="I193" i="1"/>
  <c r="J193" i="1" s="1"/>
  <c r="K219" i="1"/>
  <c r="I219" i="1"/>
  <c r="J219" i="1" s="1"/>
  <c r="K250" i="1"/>
  <c r="I250" i="1"/>
  <c r="J250" i="1" s="1"/>
  <c r="K29" i="1"/>
  <c r="I29" i="1"/>
  <c r="J29" i="1" s="1"/>
  <c r="K66" i="1"/>
  <c r="I66" i="1"/>
  <c r="J66" i="1" s="1"/>
  <c r="K277" i="1"/>
  <c r="I277" i="1"/>
  <c r="J277" i="1" s="1"/>
  <c r="K291" i="1"/>
  <c r="I291" i="1"/>
  <c r="J291" i="1" s="1"/>
  <c r="K212" i="1"/>
  <c r="I212" i="1"/>
  <c r="J212" i="1" s="1"/>
  <c r="K83" i="1"/>
  <c r="I83" i="1"/>
  <c r="J83" i="1" s="1"/>
  <c r="K77" i="1"/>
  <c r="I77" i="1"/>
  <c r="J77" i="1" s="1"/>
  <c r="K146" i="1"/>
  <c r="I146" i="1"/>
  <c r="J146" i="1" s="1"/>
  <c r="I164" i="1"/>
  <c r="J164" i="1" s="1"/>
  <c r="K164" i="1"/>
  <c r="K139" i="1"/>
  <c r="I139" i="1"/>
  <c r="J139" i="1" s="1"/>
  <c r="K126" i="1"/>
  <c r="I157" i="1"/>
  <c r="J157" i="1" s="1"/>
  <c r="K106" i="1"/>
  <c r="I106" i="1"/>
  <c r="J106" i="1" s="1"/>
  <c r="K162" i="1"/>
  <c r="I162" i="1"/>
  <c r="J162" i="1" s="1"/>
  <c r="K257" i="1"/>
  <c r="K192" i="1"/>
  <c r="I192" i="1"/>
  <c r="J192" i="1" s="1"/>
  <c r="I84" i="1"/>
  <c r="J84" i="1" s="1"/>
  <c r="K190" i="1"/>
  <c r="I190" i="1"/>
  <c r="J190" i="1" s="1"/>
  <c r="K57" i="1"/>
  <c r="I57" i="1"/>
  <c r="J57" i="1" s="1"/>
  <c r="K156" i="1"/>
  <c r="I156" i="1"/>
  <c r="J156" i="1" s="1"/>
  <c r="K270" i="1"/>
  <c r="I270" i="1"/>
  <c r="J270" i="1" s="1"/>
  <c r="K18" i="1"/>
  <c r="I18" i="1"/>
  <c r="J18" i="1" s="1"/>
  <c r="K147" i="1"/>
  <c r="I125" i="1"/>
  <c r="J125" i="1" s="1"/>
  <c r="K236" i="1"/>
  <c r="I236" i="1"/>
  <c r="J236" i="1" s="1"/>
  <c r="K109" i="1"/>
  <c r="I109" i="1"/>
  <c r="J109" i="1" s="1"/>
  <c r="K39" i="1"/>
  <c r="I215" i="1"/>
  <c r="J215" i="1" s="1"/>
  <c r="K69" i="1"/>
  <c r="I69" i="1"/>
  <c r="J69" i="1" s="1"/>
  <c r="K132" i="1"/>
  <c r="I132" i="1"/>
  <c r="J132" i="1" s="1"/>
  <c r="K160" i="1"/>
  <c r="I160" i="1"/>
  <c r="J160" i="1" s="1"/>
  <c r="K266" i="1"/>
  <c r="I266" i="1"/>
  <c r="J266" i="1" s="1"/>
  <c r="K42" i="1"/>
  <c r="I42" i="1"/>
  <c r="J42" i="1" s="1"/>
  <c r="K258" i="1"/>
  <c r="I258" i="1"/>
  <c r="J258" i="1" s="1"/>
  <c r="K167" i="1"/>
  <c r="I167" i="1"/>
  <c r="J167" i="1" s="1"/>
  <c r="K105" i="1"/>
  <c r="I105" i="1"/>
  <c r="J105" i="1" s="1"/>
  <c r="K288" i="1"/>
  <c r="I288" i="1"/>
  <c r="J288" i="1" s="1"/>
  <c r="K22" i="1"/>
  <c r="I22" i="1"/>
  <c r="J22" i="1" s="1"/>
  <c r="K179" i="1"/>
  <c r="I179" i="1"/>
  <c r="J179" i="1" s="1"/>
  <c r="K114" i="1"/>
  <c r="I114" i="1"/>
  <c r="J114" i="1" s="1"/>
  <c r="K224" i="1"/>
  <c r="I224" i="1"/>
  <c r="J224" i="1" s="1"/>
  <c r="K108" i="1"/>
  <c r="I108" i="1"/>
  <c r="J108" i="1" s="1"/>
  <c r="K289" i="1"/>
  <c r="I289" i="1"/>
  <c r="J289" i="1" s="1"/>
  <c r="K161" i="1"/>
  <c r="I161" i="1"/>
  <c r="J161" i="1" s="1"/>
  <c r="K50" i="1"/>
  <c r="I50" i="1"/>
  <c r="J50" i="1" s="1"/>
  <c r="K163" i="1"/>
  <c r="I65" i="1"/>
  <c r="J65" i="1" s="1"/>
  <c r="K28" i="1"/>
  <c r="I28" i="1"/>
  <c r="J28" i="1" s="1"/>
  <c r="K166" i="1"/>
  <c r="K276" i="1"/>
  <c r="I276" i="1"/>
  <c r="J276" i="1" s="1"/>
  <c r="K123" i="1"/>
  <c r="I123" i="1"/>
  <c r="J123" i="1" s="1"/>
  <c r="K118" i="1"/>
  <c r="I118" i="1"/>
  <c r="J118" i="1" s="1"/>
  <c r="K173" i="1"/>
  <c r="I173" i="1"/>
  <c r="J173" i="1" s="1"/>
  <c r="K301" i="1"/>
  <c r="I244" i="1"/>
  <c r="J244" i="1" s="1"/>
  <c r="K226" i="1"/>
  <c r="I226" i="1"/>
  <c r="J226" i="1" s="1"/>
  <c r="K90" i="1"/>
  <c r="I90" i="1"/>
  <c r="J90" i="1" s="1"/>
  <c r="K33" i="1"/>
  <c r="K153" i="1"/>
  <c r="I153" i="1"/>
  <c r="J153" i="1" s="1"/>
  <c r="K30" i="1"/>
  <c r="I30" i="1"/>
  <c r="J30" i="1" s="1"/>
  <c r="K101" i="1"/>
  <c r="K188" i="1"/>
  <c r="I188" i="1"/>
  <c r="J188" i="1" s="1"/>
  <c r="K262" i="1"/>
  <c r="I262" i="1"/>
  <c r="J262" i="1" s="1"/>
  <c r="K100" i="1"/>
  <c r="I100" i="1"/>
  <c r="J100" i="1" s="1"/>
  <c r="K252" i="1"/>
  <c r="I252" i="1"/>
  <c r="J252" i="1" s="1"/>
  <c r="K275" i="1"/>
  <c r="I275" i="1"/>
  <c r="J275" i="1" s="1"/>
  <c r="K222" i="1"/>
  <c r="I222" i="1"/>
  <c r="J222" i="1" s="1"/>
  <c r="K170" i="1"/>
  <c r="I170" i="1"/>
  <c r="J170" i="1" s="1"/>
  <c r="K196" i="1"/>
  <c r="I196" i="1"/>
  <c r="J196" i="1" s="1"/>
  <c r="K294" i="1"/>
  <c r="I294" i="1"/>
  <c r="J294" i="1" s="1"/>
  <c r="K189" i="1"/>
  <c r="I189" i="1"/>
  <c r="J189" i="1" s="1"/>
  <c r="K184" i="1"/>
  <c r="I184" i="1"/>
  <c r="J184" i="1" s="1"/>
  <c r="K63" i="1"/>
  <c r="I63" i="1"/>
  <c r="J63" i="1" s="1"/>
  <c r="K285" i="1"/>
  <c r="I285" i="1"/>
  <c r="J285" i="1" s="1"/>
  <c r="K174" i="1"/>
  <c r="I174" i="1"/>
  <c r="J174" i="1" s="1"/>
  <c r="K46" i="1"/>
  <c r="I94" i="1"/>
  <c r="J94" i="1" s="1"/>
  <c r="K138" i="1"/>
  <c r="I138" i="1"/>
  <c r="J138" i="1" s="1"/>
  <c r="K20" i="1"/>
  <c r="I20" i="1"/>
  <c r="J20" i="1" s="1"/>
  <c r="K31" i="1"/>
  <c r="I243" i="1"/>
  <c r="J243" i="1" s="1"/>
  <c r="K15" i="1"/>
  <c r="I15" i="1"/>
  <c r="J15" i="1" s="1"/>
  <c r="K37" i="1"/>
  <c r="I37" i="1"/>
  <c r="J37" i="1" s="1"/>
  <c r="K102" i="1"/>
  <c r="I102" i="1"/>
  <c r="J102" i="1" s="1"/>
  <c r="K201" i="1"/>
  <c r="I201" i="1"/>
  <c r="J201" i="1" s="1"/>
  <c r="K141" i="1"/>
  <c r="I141" i="1"/>
  <c r="J141" i="1" s="1"/>
  <c r="K82" i="1"/>
  <c r="I35" i="1"/>
  <c r="J35" i="1" s="1"/>
  <c r="K44" i="1"/>
  <c r="I44" i="1"/>
  <c r="J44" i="1" s="1"/>
  <c r="K281" i="1"/>
  <c r="I281" i="1"/>
  <c r="J281" i="1" s="1"/>
  <c r="K45" i="1"/>
  <c r="I43" i="1"/>
  <c r="J43" i="1" s="1"/>
  <c r="K96" i="1"/>
  <c r="I96" i="1"/>
  <c r="J96" i="1" s="1"/>
  <c r="H8" i="1"/>
  <c r="K220" i="1"/>
  <c r="K122" i="1"/>
  <c r="I122" i="1"/>
  <c r="J122" i="1" s="1"/>
  <c r="K239" i="1"/>
  <c r="I239" i="1"/>
  <c r="J239" i="1" s="1"/>
  <c r="K40" i="1"/>
  <c r="I40" i="1"/>
  <c r="J40" i="1" s="1"/>
  <c r="K213" i="1"/>
  <c r="I213" i="1"/>
  <c r="J213" i="1" s="1"/>
  <c r="K16" i="1"/>
  <c r="I273" i="1"/>
  <c r="J273" i="1" s="1"/>
  <c r="K234" i="1"/>
  <c r="I234" i="1"/>
  <c r="J234" i="1" s="1"/>
  <c r="K241" i="1"/>
  <c r="I241" i="1"/>
  <c r="J241" i="1" s="1"/>
  <c r="K62" i="1"/>
  <c r="I62" i="1"/>
  <c r="J62" i="1" s="1"/>
  <c r="K135" i="1"/>
  <c r="I135" i="1"/>
  <c r="J135" i="1" s="1"/>
  <c r="K98" i="1"/>
  <c r="I98" i="1"/>
  <c r="J98" i="1" s="1"/>
  <c r="K80" i="1"/>
  <c r="I80" i="1"/>
  <c r="J80" i="1" s="1"/>
  <c r="K32" i="1"/>
  <c r="I32" i="1"/>
  <c r="J32" i="1" s="1"/>
  <c r="K208" i="1"/>
  <c r="I208" i="1"/>
  <c r="J208" i="1" s="1"/>
  <c r="K274" i="1"/>
  <c r="I274" i="1"/>
  <c r="J274" i="1" s="1"/>
  <c r="K181" i="1"/>
  <c r="I181" i="1"/>
  <c r="J181" i="1" s="1"/>
  <c r="K231" i="1"/>
  <c r="I231" i="1"/>
  <c r="J231" i="1" s="1"/>
  <c r="K187" i="1"/>
  <c r="I187" i="1"/>
  <c r="J187" i="1" s="1"/>
  <c r="K235" i="1"/>
  <c r="I235" i="1"/>
  <c r="J235" i="1" s="1"/>
  <c r="K86" i="1"/>
  <c r="I86" i="1"/>
  <c r="J86" i="1" s="1"/>
  <c r="I185" i="1"/>
  <c r="J185" i="1" s="1"/>
  <c r="K185" i="1"/>
  <c r="K186" i="1"/>
  <c r="I121" i="1"/>
  <c r="J121" i="1" s="1"/>
  <c r="K202" i="1"/>
  <c r="I202" i="1"/>
  <c r="J202" i="1" s="1"/>
  <c r="K247" i="1"/>
  <c r="I247" i="1"/>
  <c r="J247" i="1" s="1"/>
  <c r="K282" i="1"/>
  <c r="I218" i="1"/>
  <c r="J218" i="1" s="1"/>
  <c r="K137" i="1"/>
  <c r="I137" i="1"/>
  <c r="J137" i="1" s="1"/>
  <c r="K93" i="1"/>
  <c r="I93" i="1"/>
  <c r="J93" i="1" s="1"/>
  <c r="K246" i="1"/>
  <c r="I246" i="1"/>
  <c r="J246" i="1" s="1"/>
  <c r="K85" i="1"/>
  <c r="I85" i="1"/>
  <c r="J85" i="1" s="1"/>
  <c r="K278" i="1"/>
  <c r="I278" i="1"/>
  <c r="J278" i="1" s="1"/>
  <c r="K56" i="1"/>
  <c r="I56" i="1"/>
  <c r="J56" i="1" s="1"/>
  <c r="K89" i="1"/>
  <c r="I89" i="1"/>
  <c r="J89" i="1" s="1"/>
  <c r="K26" i="1"/>
  <c r="I26" i="1"/>
  <c r="J26" i="1" s="1"/>
  <c r="K23" i="1"/>
  <c r="I23" i="1"/>
  <c r="J23" i="1" s="1"/>
  <c r="K111" i="1"/>
  <c r="I111" i="1"/>
  <c r="J111" i="1" s="1"/>
  <c r="K211" i="1"/>
  <c r="I211" i="1"/>
  <c r="J211" i="1" s="1"/>
  <c r="K59" i="1"/>
  <c r="I59" i="1"/>
  <c r="J59" i="1" s="1"/>
  <c r="K10" i="1"/>
  <c r="K284" i="1"/>
  <c r="I284" i="1"/>
  <c r="J284" i="1" s="1"/>
  <c r="K52" i="1"/>
  <c r="I52" i="1"/>
  <c r="J52" i="1" s="1"/>
  <c r="K214" i="1"/>
  <c r="I214" i="1"/>
  <c r="J214" i="1" s="1"/>
  <c r="K225" i="1"/>
  <c r="I225" i="1"/>
  <c r="J225" i="1" s="1"/>
  <c r="K21" i="1"/>
  <c r="I21" i="1"/>
  <c r="J21" i="1" s="1"/>
  <c r="K298" i="1"/>
  <c r="I298" i="1"/>
  <c r="J298" i="1" s="1"/>
  <c r="K261" i="1"/>
  <c r="I261" i="1"/>
  <c r="J261" i="1" s="1"/>
  <c r="K73" i="1"/>
  <c r="I73" i="1"/>
  <c r="J73" i="1" s="1"/>
  <c r="K133" i="1"/>
  <c r="I133" i="1"/>
  <c r="J133" i="1" s="1"/>
  <c r="K199" i="1"/>
  <c r="I199" i="1"/>
  <c r="J199" i="1" s="1"/>
  <c r="K245" i="1"/>
  <c r="I245" i="1"/>
  <c r="J245" i="1" s="1"/>
  <c r="I152" i="1"/>
  <c r="J152" i="1" s="1"/>
  <c r="I299" i="1"/>
  <c r="J299" i="1" s="1"/>
  <c r="I249" i="1"/>
  <c r="J249" i="1" s="1"/>
  <c r="I58" i="1"/>
  <c r="J58" i="1" s="1"/>
  <c r="I91" i="1"/>
  <c r="J91" i="1" s="1"/>
  <c r="I205" i="1"/>
  <c r="J205" i="1" s="1"/>
  <c r="I60" i="1"/>
  <c r="J60" i="1" s="1"/>
  <c r="I148" i="1"/>
  <c r="J148" i="1" s="1"/>
  <c r="I79" i="1"/>
  <c r="J79" i="1" s="1"/>
  <c r="I260" i="1"/>
  <c r="J260" i="1" s="1"/>
  <c r="I197" i="1"/>
  <c r="J197" i="1" s="1"/>
  <c r="I88" i="1"/>
  <c r="J88" i="1" s="1"/>
  <c r="I256" i="1"/>
  <c r="J256" i="1" s="1"/>
  <c r="I115" i="1"/>
  <c r="J115" i="1" s="1"/>
  <c r="I169" i="1"/>
  <c r="J169" i="1" s="1"/>
  <c r="I206" i="1"/>
  <c r="J206" i="1" s="1"/>
  <c r="I168" i="1"/>
  <c r="J168" i="1" s="1"/>
  <c r="I198" i="1"/>
  <c r="J198" i="1" s="1"/>
  <c r="I54" i="1"/>
  <c r="J54" i="1" s="1"/>
  <c r="I68" i="1"/>
  <c r="J68" i="1" s="1"/>
  <c r="I19" i="1"/>
  <c r="J19" i="1" s="1"/>
  <c r="K119" i="1"/>
  <c r="I119" i="1"/>
  <c r="J119" i="1" s="1"/>
  <c r="K233" i="1"/>
  <c r="I233" i="1"/>
  <c r="J233" i="1" s="1"/>
  <c r="K14" i="1"/>
  <c r="I14" i="1"/>
  <c r="J14" i="1" s="1"/>
  <c r="K221" i="1"/>
  <c r="I221" i="1"/>
  <c r="J221" i="1" s="1"/>
  <c r="K130" i="1"/>
  <c r="I130" i="1"/>
  <c r="J130" i="1" s="1"/>
  <c r="K207" i="1"/>
  <c r="I207" i="1"/>
  <c r="J207" i="1" s="1"/>
  <c r="K67" i="1"/>
  <c r="I67" i="1"/>
  <c r="J67" i="1" s="1"/>
  <c r="K154" i="1"/>
  <c r="I154" i="1"/>
  <c r="J154" i="1" s="1"/>
  <c r="K210" i="1"/>
  <c r="I210" i="1"/>
  <c r="J210" i="1" s="1"/>
  <c r="K129" i="1"/>
  <c r="I129" i="1"/>
  <c r="J129" i="1" s="1"/>
  <c r="K143" i="1"/>
  <c r="I143" i="1"/>
  <c r="J143" i="1" s="1"/>
  <c r="K124" i="1"/>
  <c r="I124" i="1"/>
  <c r="J124" i="1" s="1"/>
  <c r="K269" i="1"/>
  <c r="I269" i="1"/>
  <c r="J269" i="1" s="1"/>
  <c r="K53" i="1"/>
  <c r="I53" i="1"/>
  <c r="J53" i="1" s="1"/>
  <c r="K287" i="1"/>
  <c r="I287" i="1"/>
  <c r="J287" i="1" s="1"/>
  <c r="K223" i="1"/>
  <c r="I223" i="1"/>
  <c r="J223" i="1" s="1"/>
  <c r="K182" i="1"/>
  <c r="I182" i="1"/>
  <c r="J182" i="1" s="1"/>
  <c r="K290" i="1"/>
  <c r="I290" i="1"/>
  <c r="J290" i="1" s="1"/>
  <c r="K194" i="1"/>
  <c r="I194" i="1"/>
  <c r="J194" i="1" s="1"/>
  <c r="I263" i="1"/>
  <c r="J263" i="1" s="1"/>
  <c r="N41" i="1" l="1"/>
  <c r="N44" i="1"/>
  <c r="N153" i="1"/>
  <c r="N10" i="1"/>
  <c r="N24" i="1"/>
  <c r="N266" i="1"/>
  <c r="N66" i="1"/>
  <c r="N262" i="1"/>
  <c r="N189" i="1"/>
  <c r="N196" i="1"/>
  <c r="N167" i="1"/>
  <c r="N176" i="1"/>
  <c r="N163" i="1"/>
  <c r="N77" i="1"/>
  <c r="N219" i="1"/>
  <c r="N22" i="1"/>
  <c r="N131" i="1"/>
  <c r="N86" i="1"/>
  <c r="N297" i="1"/>
  <c r="N83" i="1"/>
  <c r="N293" i="1"/>
  <c r="N264" i="1"/>
  <c r="N288" i="1"/>
  <c r="N229" i="1"/>
  <c r="N161" i="1"/>
  <c r="N202" i="1"/>
  <c r="N27" i="1"/>
  <c r="N239" i="1"/>
  <c r="N156" i="1"/>
  <c r="N105" i="1"/>
  <c r="N222" i="1"/>
  <c r="N120" i="1"/>
  <c r="N82" i="1"/>
  <c r="N132" i="1"/>
  <c r="N124" i="1"/>
  <c r="N13" i="1"/>
  <c r="N274" i="1"/>
  <c r="N70" i="1"/>
  <c r="M8" i="1"/>
  <c r="K8" i="1"/>
  <c r="N8" i="1" l="1"/>
  <c r="I10" i="1"/>
  <c r="J10" i="1"/>
  <c r="J1" i="1" s="1"/>
  <c r="J4" i="1"/>
  <c r="I8" i="1"/>
  <c r="J8" i="1" s="1"/>
  <c r="B3" i="1"/>
  <c r="J2" i="1" l="1"/>
  <c r="J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<sst xmlns="http://schemas.openxmlformats.org/spreadsheetml/2006/main" count="497" uniqueCount="445">
  <si>
    <t>Kunta</t>
  </si>
  <si>
    <t>Merijärvi</t>
  </si>
  <si>
    <t>Rautavaara</t>
  </si>
  <si>
    <t>Soini</t>
  </si>
  <si>
    <t>Kivijärvi</t>
  </si>
  <si>
    <t>Kinnula</t>
  </si>
  <si>
    <t>Pyhäntä</t>
  </si>
  <si>
    <t>Kärsämäki</t>
  </si>
  <si>
    <t>Rääkkylä</t>
  </si>
  <si>
    <t>Perho</t>
  </si>
  <si>
    <t>Pielavesi</t>
  </si>
  <si>
    <t>Pudasjärvi</t>
  </si>
  <si>
    <t>Siikainen</t>
  </si>
  <si>
    <t>Multia</t>
  </si>
  <si>
    <t>Kyyjärvi</t>
  </si>
  <si>
    <t>Ranua</t>
  </si>
  <si>
    <t>Polvijärvi</t>
  </si>
  <si>
    <t>Miehikkälä</t>
  </si>
  <si>
    <t>Kihniö</t>
  </si>
  <si>
    <t>Sievi</t>
  </si>
  <si>
    <t>Siikalatva</t>
  </si>
  <si>
    <t>Tervo</t>
  </si>
  <si>
    <t>Vesanto</t>
  </si>
  <si>
    <t>Siikajoki</t>
  </si>
  <si>
    <t>Halsua</t>
  </si>
  <si>
    <t>Tuusniemi</t>
  </si>
  <si>
    <t>Puolanka</t>
  </si>
  <si>
    <t>Alavus</t>
  </si>
  <si>
    <t>Kannonkoski</t>
  </si>
  <si>
    <t>Juuka</t>
  </si>
  <si>
    <t>Punkalaidun</t>
  </si>
  <si>
    <t>Kiuruvesi</t>
  </si>
  <si>
    <t>Alajärvi</t>
  </si>
  <si>
    <t>Toholampi</t>
  </si>
  <si>
    <t>Enonkoski</t>
  </si>
  <si>
    <t>Alavieska</t>
  </si>
  <si>
    <t>Lestijärvi</t>
  </si>
  <si>
    <t>Vaala</t>
  </si>
  <si>
    <t>Sulkava</t>
  </si>
  <si>
    <t>Lappajärvi</t>
  </si>
  <si>
    <t>Hyrynsalmi</t>
  </si>
  <si>
    <t>Posio</t>
  </si>
  <si>
    <t>Pihtipudas</t>
  </si>
  <si>
    <t>Kaavi</t>
  </si>
  <si>
    <t>Kitee</t>
  </si>
  <si>
    <t>Tohmajärvi</t>
  </si>
  <si>
    <t>Utajärvi</t>
  </si>
  <si>
    <t>Karvia</t>
  </si>
  <si>
    <t>Taivalkoski</t>
  </si>
  <si>
    <t>Heinävesi</t>
  </si>
  <si>
    <t>Rautalampi</t>
  </si>
  <si>
    <t>Tyrnävä</t>
  </si>
  <si>
    <t>Karstula</t>
  </si>
  <si>
    <t>Ilomantsi</t>
  </si>
  <si>
    <t>Reisjärvi</t>
  </si>
  <si>
    <t>Joutsa</t>
  </si>
  <si>
    <t>Nivala</t>
  </si>
  <si>
    <t>Outokumpu</t>
  </si>
  <si>
    <t>Sonkajärvi</t>
  </si>
  <si>
    <t>Karijoki</t>
  </si>
  <si>
    <t>Hartola</t>
  </si>
  <si>
    <t>Keitele</t>
  </si>
  <si>
    <t>Nurmes</t>
  </si>
  <si>
    <t>Haapavesi</t>
  </si>
  <si>
    <t>Konnevesi</t>
  </si>
  <si>
    <t>Rantasalmi</t>
  </si>
  <si>
    <t>Hankasalmi</t>
  </si>
  <si>
    <t>Sysmä</t>
  </si>
  <si>
    <t>Pyhäjärvi</t>
  </si>
  <si>
    <t>Saarijärvi</t>
  </si>
  <si>
    <t>Pomarkku</t>
  </si>
  <si>
    <t>Isojoki</t>
  </si>
  <si>
    <t>Veteli</t>
  </si>
  <si>
    <t>Parikkala</t>
  </si>
  <si>
    <t>Jämijärvi</t>
  </si>
  <si>
    <t>Suomussalmi</t>
  </si>
  <si>
    <t>Urjala</t>
  </si>
  <si>
    <t>Kangasniemi</t>
  </si>
  <si>
    <t>Virrat</t>
  </si>
  <si>
    <t>Teuva</t>
  </si>
  <si>
    <t>Evijärvi</t>
  </si>
  <si>
    <t>Ähtäri</t>
  </si>
  <si>
    <t>Uurainen</t>
  </si>
  <si>
    <t>Lieksa</t>
  </si>
  <si>
    <t>Paltamo</t>
  </si>
  <si>
    <t>Kuhmo</t>
  </si>
  <si>
    <t>Petäjävesi</t>
  </si>
  <si>
    <t>Haapajärvi</t>
  </si>
  <si>
    <t>Padasjoki</t>
  </si>
  <si>
    <t>Korsnäs</t>
  </si>
  <si>
    <t>Viitasaari</t>
  </si>
  <si>
    <t>Toivakka</t>
  </si>
  <si>
    <t>Salla</t>
  </si>
  <si>
    <t>Juva</t>
  </si>
  <si>
    <t>Parkano</t>
  </si>
  <si>
    <t>Lapinlahti</t>
  </si>
  <si>
    <t>Kuhmoinen</t>
  </si>
  <si>
    <t>Lumijoki</t>
  </si>
  <si>
    <t>Pöytyä</t>
  </si>
  <si>
    <t>Suonenjoki</t>
  </si>
  <si>
    <t>Pello</t>
  </si>
  <si>
    <t>Kuortane</t>
  </si>
  <si>
    <t>Juupajoki</t>
  </si>
  <si>
    <t>Oulainen</t>
  </si>
  <si>
    <t>Ristijärvi</t>
  </si>
  <si>
    <t>Virolahti</t>
  </si>
  <si>
    <t>Kauhajoki</t>
  </si>
  <si>
    <t>Ruovesi</t>
  </si>
  <si>
    <t>Savitaipale</t>
  </si>
  <si>
    <t>Ylitornio</t>
  </si>
  <si>
    <t>Vehmaa</t>
  </si>
  <si>
    <t>Vimpeli</t>
  </si>
  <si>
    <t>Koski Tl</t>
  </si>
  <si>
    <t>Närpiö</t>
  </si>
  <si>
    <t>Kannus</t>
  </si>
  <si>
    <t>Kalajoki</t>
  </si>
  <si>
    <t>Kaustinen</t>
  </si>
  <si>
    <t>Ikaalinen</t>
  </si>
  <si>
    <t>Oripää</t>
  </si>
  <si>
    <t>Kankaanpää</t>
  </si>
  <si>
    <t>Vieremä</t>
  </si>
  <si>
    <t>Kurikka</t>
  </si>
  <si>
    <t>Luoto</t>
  </si>
  <si>
    <t>Humppila</t>
  </si>
  <si>
    <t>Pedersören kunta</t>
  </si>
  <si>
    <t>Muhos</t>
  </si>
  <si>
    <t>Ii</t>
  </si>
  <si>
    <t>Merikarvia</t>
  </si>
  <si>
    <t>Mäntyharju</t>
  </si>
  <si>
    <t>Myrskylä</t>
  </si>
  <si>
    <t>Hirvensalmi</t>
  </si>
  <si>
    <t>Kauhava</t>
  </si>
  <si>
    <t>Kruunupyy</t>
  </si>
  <si>
    <t>Pelkosenniemi</t>
  </si>
  <si>
    <t>Uusikaarlepyy</t>
  </si>
  <si>
    <t>Marttila</t>
  </si>
  <si>
    <t>Huittinen</t>
  </si>
  <si>
    <t>Ypäjä</t>
  </si>
  <si>
    <t>Enontekiö</t>
  </si>
  <si>
    <t>Keuruu</t>
  </si>
  <si>
    <t>Kuusamo</t>
  </si>
  <si>
    <t>Luumäki</t>
  </si>
  <si>
    <t>Isokyrö</t>
  </si>
  <si>
    <t>Vöyri</t>
  </si>
  <si>
    <t>Kokemäki</t>
  </si>
  <si>
    <t>Somero</t>
  </si>
  <si>
    <t>Loimaa</t>
  </si>
  <si>
    <t>Iitti</t>
  </si>
  <si>
    <t>Sastamala</t>
  </si>
  <si>
    <t>Kaskinen</t>
  </si>
  <si>
    <t>Kemijärvi</t>
  </si>
  <si>
    <t>Iisalmi</t>
  </si>
  <si>
    <t>Liminka</t>
  </si>
  <si>
    <t>Joensuu</t>
  </si>
  <si>
    <t>Liperi</t>
  </si>
  <si>
    <t>Kolari</t>
  </si>
  <si>
    <t>Asikkala</t>
  </si>
  <si>
    <t>Lapinjärvi</t>
  </si>
  <si>
    <t>Hailuoto</t>
  </si>
  <si>
    <t>Taivassalo</t>
  </si>
  <si>
    <t>Pieksämäki</t>
  </si>
  <si>
    <t>Kemiönsaari</t>
  </si>
  <si>
    <t>Orimattila</t>
  </si>
  <si>
    <t>Kärkölä</t>
  </si>
  <si>
    <t>Rautjärvi</t>
  </si>
  <si>
    <t>Äänekoski</t>
  </si>
  <si>
    <t>Forssa</t>
  </si>
  <si>
    <t>Ylivieska</t>
  </si>
  <si>
    <t>Utsjoki</t>
  </si>
  <si>
    <t>Puumala</t>
  </si>
  <si>
    <t>Lemi</t>
  </si>
  <si>
    <t>Laitila</t>
  </si>
  <si>
    <t>Lapua</t>
  </si>
  <si>
    <t>Orivesi</t>
  </si>
  <si>
    <t>Kristiinankaupunki</t>
  </si>
  <si>
    <t>Laukaa</t>
  </si>
  <si>
    <t>Pukkila</t>
  </si>
  <si>
    <t>Joroinen</t>
  </si>
  <si>
    <t>Ilmajoki</t>
  </si>
  <si>
    <t>Heinola</t>
  </si>
  <si>
    <t>Pyhäjoki</t>
  </si>
  <si>
    <t>Mänttä-Vilppula</t>
  </si>
  <si>
    <t>Pälkäne</t>
  </si>
  <si>
    <t>Leppävirta</t>
  </si>
  <si>
    <t>Savonlinna</t>
  </si>
  <si>
    <t>Maalahti</t>
  </si>
  <si>
    <t>Raahe</t>
  </si>
  <si>
    <t>Muonio</t>
  </si>
  <si>
    <t>Jämsä</t>
  </si>
  <si>
    <t>Aura</t>
  </si>
  <si>
    <t>Jokioinen</t>
  </si>
  <si>
    <t>Loppi</t>
  </si>
  <si>
    <t>Hämeenkyrö</t>
  </si>
  <si>
    <t>Karkkila</t>
  </si>
  <si>
    <t>Mynämäki</t>
  </si>
  <si>
    <t>Simo</t>
  </si>
  <si>
    <t>Mikkeli</t>
  </si>
  <si>
    <t>Nakkila</t>
  </si>
  <si>
    <t>Akaa</t>
  </si>
  <si>
    <t>Kokkola</t>
  </si>
  <si>
    <t>Kontiolahti</t>
  </si>
  <si>
    <t>Tammela</t>
  </si>
  <si>
    <t>Eura</t>
  </si>
  <si>
    <t>Salo</t>
  </si>
  <si>
    <t>Pyhäranta</t>
  </si>
  <si>
    <t>Harjavalta</t>
  </si>
  <si>
    <t>Varkaus</t>
  </si>
  <si>
    <t>Kajaani</t>
  </si>
  <si>
    <t>Ruokolahti</t>
  </si>
  <si>
    <t>Pori</t>
  </si>
  <si>
    <t>Seinäjoki</t>
  </si>
  <si>
    <t>Jyväskylä</t>
  </si>
  <si>
    <t>Lappeenranta</t>
  </si>
  <si>
    <t>Sotkamo</t>
  </si>
  <si>
    <t>Imatra</t>
  </si>
  <si>
    <t>Luhanka</t>
  </si>
  <si>
    <t>Pietarsaari</t>
  </si>
  <si>
    <t>Kemi</t>
  </si>
  <si>
    <t>Lahti</t>
  </si>
  <si>
    <t>Ulvila</t>
  </si>
  <si>
    <t>Loviisa</t>
  </si>
  <si>
    <t>Tornio</t>
  </si>
  <si>
    <t>Raasepori</t>
  </si>
  <si>
    <t>Uusikaupunki</t>
  </si>
  <si>
    <t>Hamina</t>
  </si>
  <si>
    <t>Säkylä</t>
  </si>
  <si>
    <t>Sodankylä</t>
  </si>
  <si>
    <t>Kouvola</t>
  </si>
  <si>
    <t>Laihia</t>
  </si>
  <si>
    <t>Valkeakoski</t>
  </si>
  <si>
    <t>Rovaniemi</t>
  </si>
  <si>
    <t>Hausjärvi</t>
  </si>
  <si>
    <t>Sauvo</t>
  </si>
  <si>
    <t>Kuopio</t>
  </si>
  <si>
    <t>Kotka</t>
  </si>
  <si>
    <t>Siilinjärvi</t>
  </si>
  <si>
    <t>Turku</t>
  </si>
  <si>
    <t>Hollola</t>
  </si>
  <si>
    <t>Eurajoki</t>
  </si>
  <si>
    <t>Kittilä</t>
  </si>
  <si>
    <t>Janakkala</t>
  </si>
  <si>
    <t>Nousiainen</t>
  </si>
  <si>
    <t>Vaasa</t>
  </si>
  <si>
    <t>Oulu</t>
  </si>
  <si>
    <t>Inari</t>
  </si>
  <si>
    <t>Hämeenlinna</t>
  </si>
  <si>
    <t>Ylöjärvi</t>
  </si>
  <si>
    <t>Paimio</t>
  </si>
  <si>
    <t>Askola</t>
  </si>
  <si>
    <t>Pyhtää</t>
  </si>
  <si>
    <t>Mäntsälä</t>
  </si>
  <si>
    <t>Mustasaari</t>
  </si>
  <si>
    <t>Vesilahti</t>
  </si>
  <si>
    <t>Taipalsaari</t>
  </si>
  <si>
    <t>Tampere</t>
  </si>
  <si>
    <t>Kempele</t>
  </si>
  <si>
    <t>Lohja</t>
  </si>
  <si>
    <t>Nokia</t>
  </si>
  <si>
    <t>Keminmaa</t>
  </si>
  <si>
    <t>Rauma</t>
  </si>
  <si>
    <t>Riihimäki</t>
  </si>
  <si>
    <t>Hattula</t>
  </si>
  <si>
    <t>Kangasala</t>
  </si>
  <si>
    <t>Muurame</t>
  </si>
  <si>
    <t>Kustavi</t>
  </si>
  <si>
    <t>Pornainen</t>
  </si>
  <si>
    <t>Hanko</t>
  </si>
  <si>
    <t>Raisio</t>
  </si>
  <si>
    <t>Parainen</t>
  </si>
  <si>
    <t>Rusko</t>
  </si>
  <si>
    <t>Lempäälä</t>
  </si>
  <si>
    <t>Vantaa</t>
  </si>
  <si>
    <t>Lieto</t>
  </si>
  <si>
    <t>Inkoo</t>
  </si>
  <si>
    <t>Kerava</t>
  </si>
  <si>
    <t>Hyvinkää</t>
  </si>
  <si>
    <t>Vihti</t>
  </si>
  <si>
    <t>Masku</t>
  </si>
  <si>
    <t>Porvoo</t>
  </si>
  <si>
    <t>Nurmijärvi</t>
  </si>
  <si>
    <t>Kaarina</t>
  </si>
  <si>
    <t>Järvenpää</t>
  </si>
  <si>
    <t>Siuntio</t>
  </si>
  <si>
    <t>Naantali</t>
  </si>
  <si>
    <t>Pirkkala</t>
  </si>
  <si>
    <t>Tuusula</t>
  </si>
  <si>
    <t>Sipoo</t>
  </si>
  <si>
    <t>Kirkkonummi</t>
  </si>
  <si>
    <t>Helsinki</t>
  </si>
  <si>
    <t>Espoo</t>
  </si>
  <si>
    <t>Kauniainen</t>
  </si>
  <si>
    <t>Savukoski</t>
  </si>
  <si>
    <t>Tervola</t>
  </si>
  <si>
    <t>maks</t>
  </si>
  <si>
    <t>min</t>
  </si>
  <si>
    <t>vaihteluväli</t>
  </si>
  <si>
    <t>mediaani</t>
  </si>
  <si>
    <t xml:space="preserve">kuven </t>
  </si>
  <si>
    <t xml:space="preserve"> korv.raja</t>
  </si>
  <si>
    <t>tuotto, €/as</t>
  </si>
  <si>
    <t>komp. 50 %</t>
  </si>
  <si>
    <t>€/as</t>
  </si>
  <si>
    <t>euroa</t>
  </si>
  <si>
    <t>Kunnallisvero</t>
  </si>
  <si>
    <t>Verotettava tulo</t>
  </si>
  <si>
    <t>tuotto, €</t>
  </si>
  <si>
    <t>Kuntien kunnallisveron tuotto ja korvausraja</t>
  </si>
  <si>
    <t>As.luku</t>
  </si>
  <si>
    <t>vero-%</t>
  </si>
  <si>
    <t>väh. 2 %-yks.</t>
  </si>
  <si>
    <t>yli maan ka:n</t>
  </si>
  <si>
    <t>korvaus</t>
  </si>
  <si>
    <t>alittavalta osalta</t>
  </si>
  <si>
    <t xml:space="preserve">Kuven </t>
  </si>
  <si>
    <t>tuotto</t>
  </si>
  <si>
    <t>Kuve %</t>
  </si>
  <si>
    <t>Koko maan ka.</t>
  </si>
  <si>
    <t>, siitä 50 %</t>
  </si>
  <si>
    <t>(korvausraja)</t>
  </si>
  <si>
    <t>ylittävä osa</t>
  </si>
  <si>
    <t>(nettokust.-</t>
  </si>
  <si>
    <t>korv.raja)</t>
  </si>
  <si>
    <t>ero</t>
  </si>
  <si>
    <t xml:space="preserve">maan </t>
  </si>
  <si>
    <t>ka:oon</t>
  </si>
  <si>
    <t>vähintään 2 %-yks.</t>
  </si>
  <si>
    <t>korkeampi kuin</t>
  </si>
  <si>
    <t>maan ka.  2027</t>
  </si>
  <si>
    <t>vaikka korvausraja ei ylity, jos kunnan mahdollisuus päättää omasta taloudestaan ilmeisesti vaarantuu.</t>
  </si>
  <si>
    <t>Korvaus</t>
  </si>
  <si>
    <t>yhteensä</t>
  </si>
  <si>
    <t>alittavalta osalta)</t>
  </si>
  <si>
    <t xml:space="preserve">(3/4 korv.rajan </t>
  </si>
  <si>
    <t xml:space="preserve">Sen lisäksi kunnalla on kuitenkin oikeus saada korvausta omaisuusjärjestelyihin liittyvistä välittömistä kustannuksista, </t>
  </si>
  <si>
    <t>kunnallisveroprosentin laskennallinen korotustarve ylittää 0,5 prosenttiyksikköä ( korvausraja ).</t>
  </si>
  <si>
    <t>A) Korvausrajan</t>
  </si>
  <si>
    <t xml:space="preserve">B) Korvaus jos vero-% </t>
  </si>
  <si>
    <t xml:space="preserve">A) Kunnalla on oikeus saada  korvaus siltä osin, kuin omaisuusjärjestelyistä aiheutuvista välittömistä kustannuksista johtuva </t>
  </si>
  <si>
    <t>Tuotot</t>
  </si>
  <si>
    <t>Omaisuuden arvonalentumiset</t>
  </si>
  <si>
    <t>, josta per vuosi</t>
  </si>
  <si>
    <t>Omaisuuden luovutusvoitto</t>
  </si>
  <si>
    <t>Omaisuuden luovutustappio</t>
  </si>
  <si>
    <t>Kaikki yhteensä</t>
  </si>
  <si>
    <t>Yhteensä</t>
  </si>
  <si>
    <t>Muu tulo, mikä?</t>
  </si>
  <si>
    <t>Muu kustannus, mikä?</t>
  </si>
  <si>
    <t>Toimitila N…</t>
  </si>
  <si>
    <t>Huom! Taulukkoon merkitään KAIKKI omaisuusjärjestelyjen kohteena olevat toimitilat -&gt; lisää sarakkeita tarpeen mukaan.</t>
  </si>
  <si>
    <t>myynnin ajankohta, vuosi</t>
  </si>
  <si>
    <t>v. 2022</t>
  </si>
  <si>
    <t>huom! 2025 tiedot kuvesta</t>
  </si>
  <si>
    <t xml:space="preserve">    Tulovero-%</t>
  </si>
  <si>
    <t>knro</t>
  </si>
  <si>
    <t>VALITSE KUNTA  VALIKOSTA:</t>
  </si>
  <si>
    <t>syötä</t>
  </si>
  <si>
    <t xml:space="preserve">B) Jos korvausraja ylittyy ja kunnan tuloveroprosentti on korvauksen hakemisvuonna vähintään 2,0 prosenttiyksikköä korkeampi kuin kaikkien kuntien </t>
  </si>
  <si>
    <t xml:space="preserve">painotettu keskimääräinen tuloveroprosentti, kunnalla on lisäksi oikeus saada  korvausta kolme neljäsosaa korvausrajan alittavalta osalta. </t>
  </si>
  <si>
    <t>syötetään</t>
  </si>
  <si>
    <t>MERKITSE KULUT JA TUOTOT ALLE:</t>
  </si>
  <si>
    <t xml:space="preserve">Kuluilla tarkoitetaan kunnan kirjanpidon mukaisia toteutuneita menoja, joista ei todennäköisesti enää kerry niitä vastaavaa tuloa. </t>
  </si>
  <si>
    <t>Kulujen tulee olla toteutuneita ja niiden peruste ja määrä todennettavissa kirjanpidon tiedoista.</t>
  </si>
  <si>
    <r>
      <rPr>
        <b/>
        <sz val="9"/>
        <color theme="1"/>
        <rFont val="Arial"/>
        <family val="2"/>
      </rPr>
      <t>Omaisuuden arvonalentumiset:</t>
    </r>
    <r>
      <rPr>
        <sz val="9"/>
        <color theme="1"/>
        <rFont val="Arial"/>
        <family val="2"/>
      </rPr>
      <t xml:space="preserve"> Arvonalentumiset sellaisista hyödykkeistä, joista ei kerry luovutus- tai vuokratuloja tai joita ei voida 
hyödyntää kunnan muussa palvelutoiminnassa.</t>
    </r>
  </si>
  <si>
    <t xml:space="preserve">jossa tytäryhteisön ja hyvinvointialueen välillä olisi ollut voimanpanolain 25 §:ssä tarkoitettu vuokrasopimus. </t>
  </si>
  <si>
    <t>Korvauksen perusteena olevaksi kunnan kuluiksi lasketaan asetuksen muiden edellytysten täyttyessä  esimerkiksi kunnan tytäryhteisön osakkeista kirjattu arvonalentuminen tilanteessa,</t>
  </si>
  <si>
    <r>
      <rPr>
        <b/>
        <sz val="9"/>
        <color theme="1"/>
        <rFont val="Arial"/>
        <family val="2"/>
      </rPr>
      <t>Omaisuuden luovutustappio:</t>
    </r>
    <r>
      <rPr>
        <sz val="9"/>
        <color theme="1"/>
        <rFont val="Arial"/>
        <family val="2"/>
      </rPr>
      <t xml:space="preserve"> Luovutustappio, joka syntyy markkina-arvolla tehdystä kaupasta.</t>
    </r>
  </si>
  <si>
    <t xml:space="preserve"> Luovutustappiota voi esimerkiksi 
syntyä voimaanpanolain 22 §:ssä tarkoitettujen toimitilojen vuokrasopimuksen päättymisen jälkeen 
tapahtuneesta myynnistä, jos kiinteistön tasearvo ei vastaa markkinahintaan tehtyä luovutusta.  </t>
  </si>
  <si>
    <t>Siten kustannuksiin ei hyväksytä esimerkiksi omaisuuden 
luovutustappioita, jotka ovat syntyneet omaisuuden luovutuksesta markkina-arvoa alemmalla hinnalla 
kuntakonserniin kuuluvalle yhteisölle.</t>
  </si>
  <si>
    <r>
      <rPr>
        <b/>
        <sz val="9"/>
        <color theme="1"/>
        <rFont val="Arial"/>
        <family val="2"/>
      </rPr>
      <t>Vuokratuotot</t>
    </r>
    <r>
      <rPr>
        <sz val="9"/>
        <color theme="1"/>
        <rFont val="Arial"/>
        <family val="2"/>
      </rPr>
      <t>: Merkitään vuodesta 2023 lähtien yhteensä. Erittele myös vuosikohtainen vuokra.</t>
    </r>
  </si>
  <si>
    <t xml:space="preserve">Markkinaehtoisuus osoitetaan siten tarjouksiin tai puolueettoman 
arvioijan arvioon perustuen. </t>
  </si>
  <si>
    <t xml:space="preserve">Kunnan omistaman kiinteistön luovutuksen tai vuokrasopimuksen markkinaehtoisuuden määrittelystä 
säädetään kuntalain 130 §:ssä. Kaikissa tapauksissa edellytys on 
hyvän kirjanpitotavan noudattaminen. </t>
  </si>
  <si>
    <t xml:space="preserve">Esimerkiksi hallintokulut, jotka liittyvät yhtiöittämiseen ja markkinaehtoisen hinnan selvittämiseen eivät johdu välittömästi voimaanpanolain 4 luvun sääntelystä vaan EU:n valtiontukisääntelystä ja kuntalain 15 luvun säännöksistä. </t>
  </si>
  <si>
    <t>Vastaavasti voimaanpanlain 4 lukuun liittymättömiä kuluja, joita ei hyväksytä korvauksen perusteeksi, 
ovat myös esimerkiksi kuntayhtymän purkamiskustannukset ja kuntayhtymän perussopimuksen 
muuttamiseen liittyvät kustannukset.</t>
  </si>
  <si>
    <r>
      <rPr>
        <b/>
        <sz val="9"/>
        <color theme="1"/>
        <rFont val="Arial"/>
        <family val="2"/>
      </rPr>
      <t>Rahoituskulut:</t>
    </r>
    <r>
      <rPr>
        <sz val="9"/>
        <color theme="1"/>
        <rFont val="Arial"/>
        <family val="2"/>
      </rPr>
      <t xml:space="preserve">  Korvauksen perustana olevana kuluina ei hyväksytä rahoituskuluja siltä osin kuin ne eivät ole kohdistettavissa 2 §:n 1 momentissa tarkoitettuun kunnan omaisuuteen. Kunnan lainoja ei yleisesti ole kohdennettu tiettyihin kohteisiin. </t>
    </r>
  </si>
  <si>
    <t xml:space="preserve">Rahoituskuluihin ei hyväksytä lainan lyhennyksiä, joita ei myöskään kirjanpidossa kirjata tuloslaskelmaan kuluksi. </t>
  </si>
  <si>
    <r>
      <rPr>
        <b/>
        <sz val="9"/>
        <color theme="1"/>
        <rFont val="Arial"/>
        <family val="2"/>
      </rPr>
      <t>Arvonalentumiset:</t>
    </r>
    <r>
      <rPr>
        <sz val="9"/>
        <color theme="1"/>
        <rFont val="Arial"/>
        <family val="2"/>
      </rPr>
      <t xml:space="preserve"> Korvauksen perustana olevana kuluna ei pidetä arvonalentumista, jonka peruste on syntynyt ennen 1.1.2023.</t>
    </r>
  </si>
  <si>
    <t>Jos arvonalentumisen peruste on syntynyt ennen sosiaali- ja terveyspalvelujen ja pelastustoimen uudistusta, ei korvauksen perusteena oleva kulu ole voimaanpanolain 4 luvusta johtuva, jos arvonalentumiskirjaus on tehty perusteen syntymistä myöhemmin.</t>
  </si>
  <si>
    <t>Kunnan kirjanpidon kirjauksissa tulee noudattaa hyvää kirjanpitotapaa.</t>
  </si>
  <si>
    <r>
      <rPr>
        <b/>
        <sz val="9"/>
        <color theme="1"/>
        <rFont val="Arial"/>
        <family val="2"/>
      </rPr>
      <t>Irtaimen omaisuuden siirron vaikutus peruspääomaan:</t>
    </r>
    <r>
      <rPr>
        <sz val="9"/>
        <color theme="1"/>
        <rFont val="Arial"/>
        <family val="2"/>
      </rPr>
      <t xml:space="preserve">  Korvauksen perustana olevana menona ei pidetä voimaanpanolain 20 §:ssä 
tarkoitettujen kuntayhtymien jäsenosuuksien ja 23 §:ssä tarkoitetun irtaimen omaisuuden siirron vaikutusta peruspääomaan.</t>
    </r>
  </si>
  <si>
    <t>kirjataan kunnan kirjanpidossa peruspääomaa vastaan, jollei kunta toisin päätä.</t>
  </si>
  <si>
    <t xml:space="preserve">Voimaanpanolain 42 §:ssä säädetään omaisuusjärjestelyjä koskevista kirjauksista kunnan ja hyvinvointialueen kirjanpidossa. Lain 20 §:ssä tarkoitettujen kuntayhtymien jäsenosuuksien ja 23 §:ssä tarkoitetun irtaimen omaisuuden siirto hyvinvointialueisiin </t>
  </si>
  <si>
    <t>Irtaimen omaisuuden siirron tasevaikutusta ei siten katsota kuluksi eikä lomapalkkavelan vähennystä tuotoksi. Siirrot kirjataan kunnan tilinpäätöksen mukaisilla kirjanpitoarvoilla.</t>
  </si>
  <si>
    <t xml:space="preserve">Vastaava koskee Helsingin kaupungin HUS-sairaanhoitopiirin peruspääomaosuuden muuttumista HUS-yhtymän peruspääomaosuudeksi voimaanpanolain 27 §:n mukaisesti. </t>
  </si>
  <si>
    <r>
      <t xml:space="preserve">Hyvinvointialueelle siirtyvä </t>
    </r>
    <r>
      <rPr>
        <b/>
        <sz val="9"/>
        <color theme="1"/>
        <rFont val="Arial"/>
        <family val="2"/>
      </rPr>
      <t>lomapalkkavelka</t>
    </r>
    <r>
      <rPr>
        <sz val="9"/>
        <color theme="1"/>
        <rFont val="Arial"/>
        <family val="2"/>
      </rPr>
      <t xml:space="preserve"> kirjataan peruspääomaan.</t>
    </r>
  </si>
  <si>
    <r>
      <rPr>
        <b/>
        <sz val="9"/>
        <color theme="1"/>
        <rFont val="Arial"/>
        <family val="2"/>
      </rPr>
      <t>Osuus kuntayhtymän alijäämästä</t>
    </r>
    <r>
      <rPr>
        <sz val="9"/>
        <color theme="1"/>
        <rFont val="Arial"/>
        <family val="2"/>
      </rPr>
      <t>: Korvauksen perustana olevana menona ei pidetä kunnan osuutta voimaanpanolain 33 §:ssä tarkoitetusta kuntayhtymän alijäämästä</t>
    </r>
  </si>
  <si>
    <t>Korvauksen perusteessa huomioidaan vuokra-asetuksen mukainen säädetty vuokra-aika ja säädetty vuokrataso kaikissa niissä toimitiloissa, joihin olisi ollut mahdollista soveltaa voimaanpanolain 22 §:ssä säädettyä siirtymäaikaa.</t>
  </si>
  <si>
    <t xml:space="preserve">joka kunnan olisi ollut mahdollista saada voimaanpanolain ja vuokra-asetuksen perusteella. </t>
  </si>
  <si>
    <t xml:space="preserve">Lyhyemmästä vuokra-ajasta sopimisen katsotaan olleen kunnan omassa vaikutuksessa. Korvauksen perustetta laskettaessa huomioidaan vuokra-asetuksessa säädetty vuokrataso, </t>
  </si>
  <si>
    <t xml:space="preserve">Siirtymäkauden ajaksi tehtävän vuokrasopimuksen mukaisen vuokran tulee kattaa kunnalle toimitilasta aiheutuvat kohtuulliset pääomakustannukset ja tilojen ylläpitokustannukset. </t>
  </si>
  <si>
    <r>
      <rPr>
        <b/>
        <sz val="9"/>
        <color theme="1"/>
        <rFont val="Arial"/>
        <family val="2"/>
      </rPr>
      <t>Lomapalkkavelan vähennys:</t>
    </r>
    <r>
      <rPr>
        <sz val="9"/>
        <color theme="1"/>
        <rFont val="Arial"/>
        <family val="2"/>
      </rPr>
      <t xml:space="preserve">  Korvauksen perustana olevana tuottona ei pidetä lomapalkkavelan vähennystä, joka on kirjattu peruspääomaan. </t>
    </r>
  </si>
  <si>
    <t xml:space="preserve">Voimaanpanolain 42 §:n 1 momentin mukaan hyvinvointialueelle siirtyvä lomapalkkavelka kirjataan kunnan kirjanpidossa peruspääomaan.  </t>
  </si>
  <si>
    <t xml:space="preserve"> Luovutusvoittoa voi syntyä esimerkiksi voimaanpanolain 22 §:ssä tarkoitettujen toimitilojen vuokrasopimuksen päättymisen jälkeen tapahtuneesta myynnistä, jos kiinteistön tasearvo ei vastaa markkinahintaan tehtyä luovutusta.  </t>
  </si>
  <si>
    <r>
      <t xml:space="preserve">Omaisuuden luovutusvoitto: </t>
    </r>
    <r>
      <rPr>
        <sz val="9"/>
        <rFont val="Arial"/>
        <family val="2"/>
      </rPr>
      <t>Luovutusvoitto, joka syntyy markkina-arvolla tehdystä kaupasta.</t>
    </r>
  </si>
  <si>
    <r>
      <t xml:space="preserve">Muu tulo: </t>
    </r>
    <r>
      <rPr>
        <sz val="9"/>
        <color theme="1"/>
        <rFont val="Arial"/>
        <family val="2"/>
      </rPr>
      <t>Muu perusteltu ja todennettavissa oleva tulo.</t>
    </r>
  </si>
  <si>
    <t>välilehdelle</t>
  </si>
  <si>
    <t>Huomioon otettavat kustannukset:</t>
  </si>
  <si>
    <t>Huomioon otettavat tuotot:</t>
  </si>
  <si>
    <t>Ei huomioitavat tuotot:</t>
  </si>
  <si>
    <t>Jos hyvinvointialue on käyttänyt voimaanpanolain 22 §:n 2 momentin mukaista oikeuttaan toimitilan vuokrasopimuksen pidentämiseen, korvauksen perusteena oleviksi kustannuksiksi katsotaan kuitenkin ne kyseiseen toimitilaan</t>
  </si>
  <si>
    <t>Huom! Kustannuksina huomioidaan myös ne luovutustappiot, jotka ovat syntyneet suoriteperusteen mukaisesti aikavälillä 1 päivästä heinäkuuta 2021 31 päivään joulukuuta 2022.</t>
  </si>
  <si>
    <t>Huom! Tuottoina huomioidaan myös ne luovutusvoitot, jotka ovat syntyneet suoriteperusteen mukaisesti aikavälillä 1 päivästä heinäkuuta 2021 31 päivään joulukuuta 2022.</t>
  </si>
  <si>
    <r>
      <t xml:space="preserve">liittyvät kustannukset, jotka ovat toteutuneet suoriteperusteen mukaisesti vuoden </t>
    </r>
    <r>
      <rPr>
        <b/>
        <sz val="9"/>
        <color theme="1"/>
        <rFont val="Arial"/>
        <family val="2"/>
      </rPr>
      <t>2028</t>
    </r>
    <r>
      <rPr>
        <sz val="9"/>
        <color theme="1"/>
        <rFont val="Arial"/>
        <family val="2"/>
      </rPr>
      <t xml:space="preserve"> loppuun mennessä</t>
    </r>
  </si>
  <si>
    <t>HUOM! Tieto</t>
  </si>
  <si>
    <r>
      <t xml:space="preserve">Korvauksen perustana olevat välittömät kustannukset ovat kustannuksia, jotka ovat toteutuneet </t>
    </r>
    <r>
      <rPr>
        <b/>
        <sz val="9"/>
        <color theme="1"/>
        <rFont val="Arial"/>
        <family val="2"/>
      </rPr>
      <t>suoriteperusteen</t>
    </r>
    <r>
      <rPr>
        <sz val="9"/>
        <color theme="1"/>
        <rFont val="Arial"/>
        <family val="2"/>
      </rPr>
      <t xml:space="preserve"> mukaisesti aikavälillä</t>
    </r>
    <r>
      <rPr>
        <b/>
        <sz val="9"/>
        <color theme="1"/>
        <rFont val="Arial"/>
        <family val="2"/>
      </rPr>
      <t xml:space="preserve"> </t>
    </r>
    <r>
      <rPr>
        <b/>
        <u/>
        <sz val="9"/>
        <color theme="1"/>
        <rFont val="Arial"/>
        <family val="2"/>
      </rPr>
      <t>1 päivästä tammikuuta 2023 31 päivään joulukuuta 2027</t>
    </r>
    <r>
      <rPr>
        <u/>
        <sz val="9"/>
        <color theme="1"/>
        <rFont val="Arial"/>
        <family val="2"/>
      </rPr>
      <t xml:space="preserve">. </t>
    </r>
  </si>
  <si>
    <t>TUOTOT:</t>
  </si>
  <si>
    <t>Toimitila 1</t>
  </si>
  <si>
    <t>Toimitila 2</t>
  </si>
  <si>
    <t>Toimitila 3</t>
  </si>
  <si>
    <t>Kustannuksia ovat välittömät ja välttämättömät kustannukset, joita kunta ei ole omilla toimenpiteillään voinut välttää sekä kustannukset siltä osin, kuin kunta ei ole voinut niitä omilla toimillaan vähentää.</t>
  </si>
  <si>
    <r>
      <rPr>
        <b/>
        <sz val="9"/>
        <color theme="1"/>
        <rFont val="Arial"/>
        <family val="2"/>
      </rPr>
      <t xml:space="preserve">Huom! Luovutustappioiden ja -voittojen </t>
    </r>
    <r>
      <rPr>
        <sz val="9"/>
        <color theme="1"/>
        <rFont val="Arial"/>
        <family val="2"/>
      </rPr>
      <t xml:space="preserve">osalta huomioimaan myös tapahtumat, jotka ovat syntyneet suoriteperusteen mukaisesti aikavälillä </t>
    </r>
    <r>
      <rPr>
        <b/>
        <sz val="9"/>
        <color theme="1"/>
        <rFont val="Arial"/>
        <family val="2"/>
      </rPr>
      <t>1 päivästä heinäkuuta 2021 31 päivään joulukuuta 2022</t>
    </r>
    <r>
      <rPr>
        <sz val="9"/>
        <color theme="1"/>
        <rFont val="Arial"/>
        <family val="2"/>
      </rPr>
      <t>.</t>
    </r>
  </si>
  <si>
    <r>
      <rPr>
        <b/>
        <sz val="9"/>
        <color theme="1"/>
        <rFont val="Arial"/>
        <family val="2"/>
      </rPr>
      <t>Purkukustannukset:</t>
    </r>
    <r>
      <rPr>
        <sz val="9"/>
        <color theme="1"/>
        <rFont val="Arial"/>
        <family val="2"/>
      </rPr>
      <t xml:space="preserve"> Kiinteistön purkamisen välittömät kustannukset. Tontin jatkokäyttöön saattamisesta aiheutuvat kulut eivät ole korvaukseen oikeuttavia kuluja. Aikaväliltä 1.1.2023 - 31.12.2027 (+optiovuosi).</t>
    </r>
  </si>
  <si>
    <t>Aikaväliltä 1.1.2023 - 31.12.2027 (+optiovuosi).</t>
  </si>
  <si>
    <t>Aikaväliltä 1.7.2021 - 31.12.2027 (+optiovuosi).</t>
  </si>
  <si>
    <t>Tasearvo myynti/purku tilanteessa</t>
  </si>
  <si>
    <t>Aikaväli</t>
  </si>
  <si>
    <t>1.1.2023 - 31.12.2027 (+1 v.)</t>
  </si>
  <si>
    <t>KUNNAN NIMI</t>
  </si>
  <si>
    <t>Suunnitelman mukaiset poistot</t>
  </si>
  <si>
    <t>1.7.2021 - 31.12.2027 (+1 v.)</t>
  </si>
  <si>
    <t>Vuokratuotot</t>
  </si>
  <si>
    <t>Poistoaika, jonka mukaan jäännösarvo on laskettu (vuosissa esim. 20 vuotta)</t>
  </si>
  <si>
    <t>Korvauksen perustana olevilla kustannuksilla tarkoitetaan kustannuksia, joiden syntymiseen kunta ei ole voinut omilla toimillaan vaikuttaa tai niitä vähentää.</t>
  </si>
  <si>
    <r>
      <t xml:space="preserve">Muu kustannus: </t>
    </r>
    <r>
      <rPr>
        <sz val="9"/>
        <color theme="1"/>
        <rFont val="Arial"/>
        <family val="2"/>
      </rPr>
      <t>Muu perusteltu ja todennettavissa oleva kustannus.</t>
    </r>
    <r>
      <rPr>
        <b/>
        <sz val="9"/>
        <color theme="1"/>
        <rFont val="Arial"/>
        <family val="2"/>
      </rPr>
      <t xml:space="preserve"> Kustannukseksi huomioidaan asetuksen (1034/2025) 6 §:n mukaisesta tarkastuksesta aiheutuvat kustannukset.</t>
    </r>
  </si>
  <si>
    <r>
      <t xml:space="preserve">Hallintokulut: </t>
    </r>
    <r>
      <rPr>
        <sz val="9"/>
        <color theme="1"/>
        <rFont val="Arial"/>
        <family val="2"/>
      </rPr>
      <t>Korvauksen perusteena eivät ole osuudet kunnan yleishallinnon kuluista kuten osuudet 
kunnan hallintohenkilöstön palkkakuluista tai asiantuntijapalvelun hankinnasta aiheutuneet kulut.</t>
    </r>
  </si>
  <si>
    <t>KULUT:</t>
  </si>
  <si>
    <t>Purkukulut</t>
  </si>
  <si>
    <t>Ylläpito-/käyttökulut</t>
  </si>
  <si>
    <t>Kulut ja tuotot</t>
  </si>
  <si>
    <t>Kulut</t>
  </si>
  <si>
    <t>Välittömät kustannukset = (kulut-tuotot)*</t>
  </si>
  <si>
    <t>*= välittömillä kustannuksilla tarkoitetaan asetuksen (1034/2025) 2 §:n mukaisia kustannuksia, jotka ovat korvauksen perusteena.</t>
  </si>
  <si>
    <t>Hallinnointikuluja, joita ei huomioida, ovat myös esimerkiksi konsulttityö rakennuksiin liittyvien kustannusten määrittelystä ja kiinteistönvälittäjän palkkio.</t>
  </si>
  <si>
    <t>Kulujen ja tuottojen määritelmät/selitteet</t>
  </si>
  <si>
    <t>Ei huomioitavat kulut:</t>
  </si>
  <si>
    <t>Jos toimitila muodostaa vain osan kiinteistöstä, lomakkeella esitetään ainoastaan toimitilaan kohdistuva osuus kuluista ja tuotoista.</t>
  </si>
  <si>
    <t>kulut &amp; tuotot</t>
  </si>
  <si>
    <t>kustannukset</t>
  </si>
  <si>
    <t>Välittömät</t>
  </si>
  <si>
    <t xml:space="preserve">Perusteena hyväksytään vain hyvän kirjanpitotavan mukaisesti kirjatut poistot. </t>
  </si>
  <si>
    <r>
      <rPr>
        <b/>
        <sz val="9"/>
        <color theme="1"/>
        <rFont val="Arial"/>
        <family val="2"/>
      </rPr>
      <t xml:space="preserve">Suunnitelman mukaiset poistot: </t>
    </r>
    <r>
      <rPr>
        <sz val="9"/>
        <color theme="1"/>
        <rFont val="Arial"/>
        <family val="2"/>
      </rPr>
      <t xml:space="preserve"> Kirjanpitolautakunnan hyvinvointialue- ja kuntajaoston </t>
    </r>
    <r>
      <rPr>
        <sz val="9"/>
        <color theme="3" tint="0.249977111117893"/>
        <rFont val="Arial"/>
        <family val="2"/>
      </rPr>
      <t>pysyvien vastaavien kirjaamista koskevan yleisohjeen</t>
    </r>
    <r>
      <rPr>
        <sz val="9"/>
        <color theme="1"/>
        <rFont val="Arial"/>
        <family val="2"/>
      </rPr>
      <t xml:space="preserve"> mukaiset suositellut 
poistoajat, ellei kunta osoita perusteltua syytä muun poistoajan käyttämiselle.  </t>
    </r>
  </si>
  <si>
    <t>jotka poistuvat kiinteistön myötä.</t>
  </si>
  <si>
    <r>
      <rPr>
        <b/>
        <sz val="9"/>
        <rFont val="Arial"/>
        <family val="2"/>
      </rPr>
      <t>Ylläpito-/käyttökustannukset:</t>
    </r>
    <r>
      <rPr>
        <sz val="9"/>
        <rFont val="Arial"/>
        <family val="2"/>
      </rPr>
      <t xml:space="preserve"> Kiinteistön ylläpidon kustannukset kuten energia, vesi- ja jätevesi, siivous, kiinteistönhoito ja huolto, jätehuolto, välittömästi kiinteistöön hallintaan liittyvät kulut (mm.  tekninen isännöinti ja vakuutukset),</t>
    </r>
  </si>
  <si>
    <t>(1:n %-yksikön)</t>
  </si>
  <si>
    <t>HUOM! Lupullisessa laskelmassa käytetään kunnallisveroprosentteja vuodelta 2027 ja kunnallisveron tuottoa vuodelta 2026.</t>
  </si>
  <si>
    <t>Oletuksena, että korvausta haetaan loppuvuodesta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</si>
</sst>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#,##0.00_ ;[Red]\-#,##0.00\ "/>
    <numFmt numFmtId="166" formatCode="#,##0.0_ ;[Red]\-#,##0.0\ "/>
    <numFmt numFmtId="167" formatCode="#,##0.0"/>
  </numFmts>
  <fonts count="3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color theme="1"/>
      <name val="Aptos Narrow"/>
      <family val="2"/>
      <scheme val="minor"/>
    </font>
    <font>
      <sz val="9"/>
      <color theme="0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Arial"/>
      <family val="2"/>
    </font>
    <font>
      <sz val="8"/>
      <color rgb="FF252627"/>
      <name val="Open Sans"/>
    </font>
    <font>
      <sz val="9"/>
      <color theme="3" tint="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/>
    <xf numFmtId="164" fontId="3" fillId="2" borderId="0" xfId="0" applyNumberFormat="1" applyFont="1" applyFill="1" applyAlignment="1">
      <alignment horizontal="right"/>
    </xf>
    <xf numFmtId="0" fontId="1" fillId="0" borderId="0" xfId="0" applyFont="1"/>
    <xf numFmtId="164" fontId="4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5" fillId="0" borderId="0" xfId="0" applyNumberFormat="1" applyFont="1"/>
    <xf numFmtId="164" fontId="7" fillId="0" borderId="0" xfId="0" applyNumberFormat="1" applyFont="1"/>
    <xf numFmtId="164" fontId="4" fillId="3" borderId="0" xfId="0" applyNumberFormat="1" applyFont="1" applyFill="1"/>
    <xf numFmtId="164" fontId="2" fillId="3" borderId="0" xfId="0" applyNumberFormat="1" applyFont="1" applyFill="1" applyAlignment="1">
      <alignment horizontal="right"/>
    </xf>
    <xf numFmtId="164" fontId="2" fillId="3" borderId="0" xfId="0" applyNumberFormat="1" applyFont="1" applyFill="1"/>
    <xf numFmtId="164" fontId="3" fillId="3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3" fillId="2" borderId="0" xfId="0" applyNumberFormat="1" applyFont="1" applyFill="1"/>
    <xf numFmtId="0" fontId="8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11" fillId="3" borderId="0" xfId="0" applyFont="1" applyFill="1"/>
    <xf numFmtId="0" fontId="10" fillId="3" borderId="0" xfId="0" applyFont="1" applyFill="1" applyAlignment="1">
      <alignment horizontal="right"/>
    </xf>
    <xf numFmtId="0" fontId="10" fillId="3" borderId="0" xfId="0" applyFont="1" applyFill="1"/>
    <xf numFmtId="0" fontId="10" fillId="3" borderId="0" xfId="0" applyFont="1" applyFill="1" applyBorder="1"/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0" fontId="12" fillId="3" borderId="0" xfId="0" applyFont="1" applyFill="1"/>
    <xf numFmtId="0" fontId="8" fillId="3" borderId="0" xfId="0" applyFont="1" applyFill="1"/>
    <xf numFmtId="164" fontId="12" fillId="3" borderId="4" xfId="0" applyNumberFormat="1" applyFont="1" applyFill="1" applyBorder="1"/>
    <xf numFmtId="164" fontId="6" fillId="3" borderId="5" xfId="0" applyNumberFormat="1" applyFont="1" applyFill="1" applyBorder="1" applyAlignment="1">
      <alignment horizontal="right"/>
    </xf>
    <xf numFmtId="164" fontId="6" fillId="3" borderId="4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164" fontId="12" fillId="3" borderId="6" xfId="0" applyNumberFormat="1" applyFont="1" applyFill="1" applyBorder="1"/>
    <xf numFmtId="164" fontId="6" fillId="3" borderId="0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0" xfId="0" applyNumberFormat="1" applyFont="1" applyFill="1" applyBorder="1" applyAlignment="1">
      <alignment horizontal="right"/>
    </xf>
    <xf numFmtId="164" fontId="6" fillId="4" borderId="2" xfId="0" applyNumberFormat="1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right"/>
    </xf>
    <xf numFmtId="164" fontId="12" fillId="3" borderId="6" xfId="0" applyNumberFormat="1" applyFont="1" applyFill="1" applyBorder="1" applyAlignment="1">
      <alignment horizontal="right"/>
    </xf>
    <xf numFmtId="164" fontId="12" fillId="3" borderId="10" xfId="0" applyNumberFormat="1" applyFont="1" applyFill="1" applyBorder="1" applyAlignment="1">
      <alignment horizontal="right"/>
    </xf>
    <xf numFmtId="164" fontId="12" fillId="3" borderId="7" xfId="0" applyNumberFormat="1" applyFont="1" applyFill="1" applyBorder="1"/>
    <xf numFmtId="164" fontId="12" fillId="3" borderId="8" xfId="0" applyNumberFormat="1" applyFont="1" applyFill="1" applyBorder="1" applyAlignment="1">
      <alignment horizontal="right"/>
    </xf>
    <xf numFmtId="164" fontId="12" fillId="3" borderId="7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164" fontId="6" fillId="3" borderId="6" xfId="0" applyNumberFormat="1" applyFont="1" applyFill="1" applyBorder="1"/>
    <xf numFmtId="164" fontId="6" fillId="3" borderId="8" xfId="0" applyNumberFormat="1" applyFont="1" applyFill="1" applyBorder="1" applyAlignment="1">
      <alignment horizontal="right"/>
    </xf>
    <xf numFmtId="164" fontId="6" fillId="3" borderId="7" xfId="0" applyNumberFormat="1" applyFont="1" applyFill="1" applyBorder="1" applyAlignment="1">
      <alignment horizontal="right"/>
    </xf>
    <xf numFmtId="164" fontId="6" fillId="3" borderId="11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12" fillId="4" borderId="5" xfId="0" applyFont="1" applyFill="1" applyBorder="1"/>
    <xf numFmtId="0" fontId="6" fillId="3" borderId="4" xfId="0" applyFont="1" applyFill="1" applyBorder="1"/>
    <xf numFmtId="0" fontId="12" fillId="3" borderId="9" xfId="0" applyFont="1" applyFill="1" applyBorder="1" applyAlignment="1">
      <alignment horizontal="right"/>
    </xf>
    <xf numFmtId="0" fontId="6" fillId="3" borderId="5" xfId="0" applyFont="1" applyFill="1" applyBorder="1"/>
    <xf numFmtId="0" fontId="12" fillId="3" borderId="5" xfId="0" applyFont="1" applyFill="1" applyBorder="1" applyAlignment="1">
      <alignment horizontal="right"/>
    </xf>
    <xf numFmtId="0" fontId="13" fillId="0" borderId="0" xfId="0" applyFont="1"/>
    <xf numFmtId="0" fontId="6" fillId="3" borderId="2" xfId="0" applyFont="1" applyFill="1" applyBorder="1"/>
    <xf numFmtId="0" fontId="6" fillId="4" borderId="6" xfId="0" applyFont="1" applyFill="1" applyBorder="1"/>
    <xf numFmtId="0" fontId="12" fillId="4" borderId="0" xfId="0" applyFont="1" applyFill="1" applyBorder="1"/>
    <xf numFmtId="0" fontId="6" fillId="3" borderId="6" xfId="0" applyFont="1" applyFill="1" applyBorder="1"/>
    <xf numFmtId="0" fontId="12" fillId="3" borderId="10" xfId="0" applyFont="1" applyFill="1" applyBorder="1" applyAlignment="1">
      <alignment horizontal="right"/>
    </xf>
    <xf numFmtId="0" fontId="6" fillId="3" borderId="0" xfId="0" applyFont="1" applyFill="1" applyBorder="1"/>
    <xf numFmtId="0" fontId="12" fillId="3" borderId="0" xfId="0" applyFont="1" applyFill="1" applyBorder="1" applyAlignment="1">
      <alignment horizontal="right"/>
    </xf>
    <xf numFmtId="0" fontId="6" fillId="3" borderId="12" xfId="0" applyFont="1" applyFill="1" applyBorder="1"/>
    <xf numFmtId="3" fontId="6" fillId="4" borderId="13" xfId="0" applyNumberFormat="1" applyFont="1" applyFill="1" applyBorder="1"/>
    <xf numFmtId="3" fontId="12" fillId="4" borderId="15" xfId="0" applyNumberFormat="1" applyFont="1" applyFill="1" applyBorder="1"/>
    <xf numFmtId="3" fontId="6" fillId="4" borderId="6" xfId="0" applyNumberFormat="1" applyFont="1" applyFill="1" applyBorder="1"/>
    <xf numFmtId="3" fontId="12" fillId="4" borderId="0" xfId="0" applyNumberFormat="1" applyFont="1" applyFill="1" applyBorder="1"/>
    <xf numFmtId="3" fontId="6" fillId="3" borderId="6" xfId="0" applyNumberFormat="1" applyFont="1" applyFill="1" applyBorder="1"/>
    <xf numFmtId="3" fontId="12" fillId="3" borderId="1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3" fontId="12" fillId="3" borderId="0" xfId="0" applyNumberFormat="1" applyFont="1" applyFill="1" applyBorder="1" applyAlignment="1">
      <alignment horizontal="right"/>
    </xf>
    <xf numFmtId="0" fontId="12" fillId="3" borderId="2" xfId="0" applyFont="1" applyFill="1" applyBorder="1"/>
    <xf numFmtId="0" fontId="6" fillId="4" borderId="7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4" borderId="6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164" fontId="6" fillId="4" borderId="6" xfId="0" applyNumberFormat="1" applyFont="1" applyFill="1" applyBorder="1"/>
    <xf numFmtId="0" fontId="6" fillId="4" borderId="0" xfId="0" applyFont="1" applyFill="1" applyBorder="1"/>
    <xf numFmtId="164" fontId="6" fillId="4" borderId="0" xfId="0" applyNumberFormat="1" applyFont="1" applyFill="1" applyBorder="1"/>
    <xf numFmtId="0" fontId="12" fillId="3" borderId="6" xfId="0" applyFont="1" applyFill="1" applyBorder="1" applyAlignment="1">
      <alignment horizontal="right"/>
    </xf>
    <xf numFmtId="0" fontId="15" fillId="4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right"/>
    </xf>
    <xf numFmtId="164" fontId="14" fillId="3" borderId="10" xfId="0" applyNumberFormat="1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164" fontId="14" fillId="3" borderId="0" xfId="0" applyNumberFormat="1" applyFont="1" applyFill="1" applyBorder="1" applyAlignment="1">
      <alignment horizontal="right"/>
    </xf>
    <xf numFmtId="164" fontId="6" fillId="4" borderId="13" xfId="0" applyNumberFormat="1" applyFont="1" applyFill="1" applyBorder="1"/>
    <xf numFmtId="164" fontId="6" fillId="4" borderId="15" xfId="0" applyNumberFormat="1" applyFont="1" applyFill="1" applyBorder="1"/>
    <xf numFmtId="164" fontId="6" fillId="3" borderId="13" xfId="0" applyNumberFormat="1" applyFont="1" applyFill="1" applyBorder="1" applyAlignment="1">
      <alignment horizontal="right"/>
    </xf>
    <xf numFmtId="164" fontId="6" fillId="3" borderId="14" xfId="0" applyNumberFormat="1" applyFont="1" applyFill="1" applyBorder="1" applyAlignment="1">
      <alignment horizontal="right"/>
    </xf>
    <xf numFmtId="164" fontId="6" fillId="3" borderId="15" xfId="0" applyNumberFormat="1" applyFont="1" applyFill="1" applyBorder="1" applyAlignment="1">
      <alignment horizontal="right"/>
    </xf>
    <xf numFmtId="164" fontId="12" fillId="3" borderId="13" xfId="0" applyNumberFormat="1" applyFont="1" applyFill="1" applyBorder="1" applyAlignment="1">
      <alignment horizontal="right"/>
    </xf>
    <xf numFmtId="164" fontId="12" fillId="3" borderId="14" xfId="0" applyNumberFormat="1" applyFont="1" applyFill="1" applyBorder="1" applyAlignment="1">
      <alignment horizontal="right"/>
    </xf>
    <xf numFmtId="164" fontId="12" fillId="3" borderId="15" xfId="0" applyNumberFormat="1" applyFont="1" applyFill="1" applyBorder="1" applyAlignment="1">
      <alignment horizontal="right"/>
    </xf>
    <xf numFmtId="164" fontId="4" fillId="5" borderId="13" xfId="0" applyNumberFormat="1" applyFont="1" applyFill="1" applyBorder="1"/>
    <xf numFmtId="164" fontId="6" fillId="5" borderId="15" xfId="0" applyNumberFormat="1" applyFont="1" applyFill="1" applyBorder="1"/>
    <xf numFmtId="0" fontId="12" fillId="3" borderId="2" xfId="0" applyFont="1" applyFill="1" applyBorder="1" applyAlignment="1">
      <alignment horizontal="center"/>
    </xf>
    <xf numFmtId="0" fontId="6" fillId="4" borderId="12" xfId="0" applyFont="1" applyFill="1" applyBorder="1"/>
    <xf numFmtId="3" fontId="12" fillId="4" borderId="14" xfId="0" applyNumberFormat="1" applyFont="1" applyFill="1" applyBorder="1" applyAlignment="1">
      <alignment horizontal="right"/>
    </xf>
    <xf numFmtId="3" fontId="6" fillId="4" borderId="15" xfId="0" applyNumberFormat="1" applyFont="1" applyFill="1" applyBorder="1"/>
    <xf numFmtId="3" fontId="12" fillId="4" borderId="15" xfId="0" applyNumberFormat="1" applyFont="1" applyFill="1" applyBorder="1" applyAlignment="1">
      <alignment horizontal="right"/>
    </xf>
    <xf numFmtId="164" fontId="7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5" fontId="17" fillId="0" borderId="0" xfId="0" applyNumberFormat="1" applyFont="1"/>
    <xf numFmtId="164" fontId="18" fillId="0" borderId="0" xfId="0" applyNumberFormat="1" applyFont="1"/>
    <xf numFmtId="164" fontId="17" fillId="0" borderId="0" xfId="0" applyNumberFormat="1" applyFont="1"/>
    <xf numFmtId="165" fontId="19" fillId="0" borderId="0" xfId="0" applyNumberFormat="1" applyFont="1"/>
    <xf numFmtId="165" fontId="18" fillId="0" borderId="0" xfId="0" applyNumberFormat="1" applyFont="1"/>
    <xf numFmtId="0" fontId="6" fillId="0" borderId="0" xfId="0" applyFont="1"/>
    <xf numFmtId="0" fontId="2" fillId="0" borderId="0" xfId="0" applyFont="1"/>
    <xf numFmtId="0" fontId="3" fillId="0" borderId="0" xfId="0" applyFont="1"/>
    <xf numFmtId="164" fontId="2" fillId="3" borderId="0" xfId="0" applyNumberFormat="1" applyFont="1" applyFill="1" applyAlignment="1">
      <alignment horizontal="left"/>
    </xf>
    <xf numFmtId="165" fontId="6" fillId="3" borderId="0" xfId="0" applyNumberFormat="1" applyFont="1" applyFill="1" applyBorder="1" applyAlignment="1">
      <alignment horizontal="right"/>
    </xf>
    <xf numFmtId="166" fontId="6" fillId="3" borderId="0" xfId="0" applyNumberFormat="1" applyFont="1" applyFill="1" applyBorder="1" applyAlignment="1">
      <alignment horizontal="right"/>
    </xf>
    <xf numFmtId="164" fontId="6" fillId="3" borderId="4" xfId="0" applyNumberFormat="1" applyFont="1" applyFill="1" applyBorder="1"/>
    <xf numFmtId="165" fontId="6" fillId="3" borderId="5" xfId="0" applyNumberFormat="1" applyFont="1" applyFill="1" applyBorder="1" applyAlignment="1">
      <alignment horizontal="right"/>
    </xf>
    <xf numFmtId="165" fontId="16" fillId="3" borderId="5" xfId="0" applyNumberFormat="1" applyFont="1" applyFill="1" applyBorder="1" applyAlignment="1">
      <alignment horizontal="right"/>
    </xf>
    <xf numFmtId="166" fontId="6" fillId="3" borderId="5" xfId="0" applyNumberFormat="1" applyFont="1" applyFill="1" applyBorder="1" applyAlignment="1">
      <alignment horizontal="right"/>
    </xf>
    <xf numFmtId="164" fontId="9" fillId="3" borderId="7" xfId="0" applyNumberFormat="1" applyFont="1" applyFill="1" applyBorder="1"/>
    <xf numFmtId="165" fontId="6" fillId="3" borderId="8" xfId="0" applyNumberFormat="1" applyFont="1" applyFill="1" applyBorder="1" applyAlignment="1">
      <alignment horizontal="right"/>
    </xf>
    <xf numFmtId="167" fontId="20" fillId="3" borderId="8" xfId="0" applyNumberFormat="1" applyFont="1" applyFill="1" applyBorder="1" applyAlignment="1">
      <alignment horizontal="right"/>
    </xf>
    <xf numFmtId="164" fontId="7" fillId="0" borderId="0" xfId="0" applyNumberFormat="1" applyFont="1" applyFill="1"/>
    <xf numFmtId="166" fontId="16" fillId="4" borderId="8" xfId="0" applyNumberFormat="1" applyFont="1" applyFill="1" applyBorder="1" applyAlignment="1">
      <alignment horizontal="right"/>
    </xf>
    <xf numFmtId="3" fontId="20" fillId="3" borderId="8" xfId="0" applyNumberFormat="1" applyFont="1" applyFill="1" applyBorder="1" applyAlignment="1">
      <alignment horizontal="right"/>
    </xf>
    <xf numFmtId="0" fontId="0" fillId="3" borderId="0" xfId="0" applyFill="1"/>
    <xf numFmtId="164" fontId="3" fillId="3" borderId="0" xfId="0" applyNumberFormat="1" applyFont="1" applyFill="1"/>
    <xf numFmtId="0" fontId="6" fillId="3" borderId="1" xfId="0" applyFont="1" applyFill="1" applyBorder="1"/>
    <xf numFmtId="0" fontId="16" fillId="3" borderId="3" xfId="0" applyFont="1" applyFill="1" applyBorder="1"/>
    <xf numFmtId="164" fontId="9" fillId="4" borderId="1" xfId="0" applyNumberFormat="1" applyFont="1" applyFill="1" applyBorder="1" applyAlignment="1">
      <alignment horizontal="right"/>
    </xf>
    <xf numFmtId="164" fontId="9" fillId="4" borderId="2" xfId="0" applyNumberFormat="1" applyFont="1" applyFill="1" applyBorder="1" applyAlignment="1">
      <alignment horizontal="right"/>
    </xf>
    <xf numFmtId="164" fontId="10" fillId="4" borderId="2" xfId="0" applyNumberFormat="1" applyFont="1" applyFill="1" applyBorder="1" applyAlignment="1">
      <alignment horizontal="right"/>
    </xf>
    <xf numFmtId="164" fontId="10" fillId="4" borderId="3" xfId="0" applyNumberFormat="1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right"/>
    </xf>
    <xf numFmtId="0" fontId="21" fillId="3" borderId="0" xfId="0" applyFont="1" applyFill="1"/>
    <xf numFmtId="0" fontId="10" fillId="3" borderId="0" xfId="0" applyFont="1" applyFill="1" applyAlignment="1"/>
    <xf numFmtId="0" fontId="0" fillId="3" borderId="0" xfId="0" applyFill="1" applyAlignment="1"/>
    <xf numFmtId="0" fontId="8" fillId="3" borderId="0" xfId="0" applyFont="1" applyFill="1" applyAlignment="1"/>
    <xf numFmtId="0" fontId="12" fillId="3" borderId="0" xfId="0" applyFont="1" applyFill="1" applyAlignment="1"/>
    <xf numFmtId="0" fontId="22" fillId="0" borderId="0" xfId="0" applyFont="1"/>
    <xf numFmtId="0" fontId="2" fillId="3" borderId="0" xfId="0" applyFont="1" applyFill="1"/>
    <xf numFmtId="0" fontId="23" fillId="3" borderId="0" xfId="0" applyFont="1" applyFill="1"/>
    <xf numFmtId="0" fontId="23" fillId="0" borderId="0" xfId="0" applyFont="1"/>
    <xf numFmtId="0" fontId="2" fillId="3" borderId="0" xfId="0" applyFont="1" applyFill="1" applyAlignment="1"/>
    <xf numFmtId="0" fontId="23" fillId="3" borderId="0" xfId="0" applyFont="1" applyFill="1" applyAlignment="1"/>
    <xf numFmtId="0" fontId="23" fillId="3" borderId="0" xfId="0" applyFont="1" applyFill="1" applyAlignment="1">
      <alignment wrapText="1"/>
    </xf>
    <xf numFmtId="0" fontId="23" fillId="0" borderId="0" xfId="0" applyFont="1" applyAlignment="1"/>
    <xf numFmtId="0" fontId="0" fillId="0" borderId="0" xfId="0" applyAlignment="1"/>
    <xf numFmtId="0" fontId="6" fillId="3" borderId="0" xfId="0" applyFont="1" applyFill="1" applyAlignment="1"/>
    <xf numFmtId="0" fontId="4" fillId="3" borderId="0" xfId="0" applyFont="1" applyFill="1" applyAlignment="1"/>
    <xf numFmtId="0" fontId="12" fillId="3" borderId="0" xfId="0" applyFont="1" applyFill="1" applyBorder="1" applyAlignment="1"/>
    <xf numFmtId="0" fontId="12" fillId="3" borderId="2" xfId="0" applyFont="1" applyFill="1" applyBorder="1" applyAlignment="1"/>
    <xf numFmtId="0" fontId="12" fillId="6" borderId="0" xfId="0" applyFont="1" applyFill="1"/>
    <xf numFmtId="0" fontId="24" fillId="6" borderId="0" xfId="0" applyFont="1" applyFill="1"/>
    <xf numFmtId="0" fontId="11" fillId="3" borderId="0" xfId="0" applyFont="1" applyFill="1" applyAlignment="1"/>
    <xf numFmtId="0" fontId="20" fillId="3" borderId="0" xfId="0" applyFont="1" applyFill="1" applyAlignment="1"/>
    <xf numFmtId="164" fontId="16" fillId="4" borderId="2" xfId="0" applyNumberFormat="1" applyFont="1" applyFill="1" applyBorder="1" applyAlignment="1">
      <alignment horizontal="right"/>
    </xf>
    <xf numFmtId="164" fontId="16" fillId="4" borderId="3" xfId="0" applyNumberFormat="1" applyFont="1" applyFill="1" applyBorder="1" applyAlignment="1">
      <alignment horizontal="right"/>
    </xf>
    <xf numFmtId="0" fontId="12" fillId="7" borderId="0" xfId="0" applyFont="1" applyFill="1"/>
    <xf numFmtId="0" fontId="24" fillId="7" borderId="0" xfId="0" applyFont="1" applyFill="1"/>
    <xf numFmtId="0" fontId="14" fillId="3" borderId="2" xfId="0" applyFont="1" applyFill="1" applyBorder="1" applyAlignment="1">
      <alignment horizontal="center"/>
    </xf>
    <xf numFmtId="0" fontId="26" fillId="7" borderId="0" xfId="0" applyFont="1" applyFill="1" applyAlignment="1"/>
    <xf numFmtId="0" fontId="27" fillId="6" borderId="0" xfId="0" applyFont="1" applyFill="1" applyAlignment="1"/>
    <xf numFmtId="0" fontId="26" fillId="6" borderId="0" xfId="0" applyFont="1" applyFill="1" applyAlignment="1"/>
    <xf numFmtId="0" fontId="16" fillId="3" borderId="2" xfId="0" applyFont="1" applyFill="1" applyBorder="1"/>
    <xf numFmtId="0" fontId="29" fillId="3" borderId="2" xfId="0" applyFont="1" applyFill="1" applyBorder="1"/>
    <xf numFmtId="0" fontId="6" fillId="4" borderId="13" xfId="0" applyFont="1" applyFill="1" applyBorder="1"/>
    <xf numFmtId="0" fontId="16" fillId="3" borderId="7" xfId="0" applyFont="1" applyFill="1" applyBorder="1"/>
    <xf numFmtId="0" fontId="16" fillId="3" borderId="6" xfId="0" applyFont="1" applyFill="1" applyBorder="1"/>
    <xf numFmtId="0" fontId="29" fillId="3" borderId="6" xfId="0" applyFont="1" applyFill="1" applyBorder="1"/>
    <xf numFmtId="0" fontId="14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6" xfId="0" applyFont="1" applyFill="1" applyBorder="1"/>
    <xf numFmtId="0" fontId="6" fillId="3" borderId="13" xfId="0" applyFont="1" applyFill="1" applyBorder="1"/>
    <xf numFmtId="0" fontId="4" fillId="5" borderId="13" xfId="0" applyFont="1" applyFill="1" applyBorder="1"/>
    <xf numFmtId="0" fontId="3" fillId="3" borderId="6" xfId="0" applyFont="1" applyFill="1" applyBorder="1"/>
    <xf numFmtId="0" fontId="20" fillId="3" borderId="4" xfId="0" applyFont="1" applyFill="1" applyBorder="1" applyAlignment="1">
      <alignment horizontal="left"/>
    </xf>
    <xf numFmtId="0" fontId="30" fillId="3" borderId="1" xfId="0" applyFont="1" applyFill="1" applyBorder="1"/>
    <xf numFmtId="0" fontId="6" fillId="4" borderId="12" xfId="0" applyFont="1" applyFill="1" applyBorder="1" applyAlignment="1">
      <alignment wrapText="1"/>
    </xf>
    <xf numFmtId="0" fontId="4" fillId="5" borderId="12" xfId="0" applyFont="1" applyFill="1" applyBorder="1" applyAlignment="1">
      <alignment wrapText="1"/>
    </xf>
    <xf numFmtId="0" fontId="31" fillId="0" borderId="0" xfId="0" applyFont="1"/>
    <xf numFmtId="0" fontId="9" fillId="3" borderId="0" xfId="0" applyFont="1" applyFill="1"/>
    <xf numFmtId="164" fontId="9" fillId="3" borderId="0" xfId="0" applyNumberFormat="1" applyFont="1" applyFill="1" applyAlignment="1">
      <alignment horizontal="right"/>
    </xf>
    <xf numFmtId="0" fontId="6" fillId="0" borderId="4" xfId="0" applyFont="1" applyFill="1" applyBorder="1"/>
    <xf numFmtId="0" fontId="12" fillId="0" borderId="9" xfId="0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left"/>
    </xf>
    <xf numFmtId="164" fontId="6" fillId="4" borderId="2" xfId="0" applyNumberFormat="1" applyFont="1" applyFill="1" applyBorder="1" applyAlignment="1">
      <alignment horizontal="left"/>
    </xf>
    <xf numFmtId="164" fontId="16" fillId="0" borderId="0" xfId="0" applyNumberFormat="1" applyFont="1"/>
    <xf numFmtId="165" fontId="7" fillId="0" borderId="0" xfId="0" applyNumberFormat="1" applyFont="1"/>
    <xf numFmtId="0" fontId="25" fillId="3" borderId="0" xfId="0" applyFont="1" applyFill="1" applyAlignment="1"/>
    <xf numFmtId="0" fontId="3" fillId="3" borderId="0" xfId="0" applyFont="1" applyFill="1"/>
    <xf numFmtId="0" fontId="6" fillId="3" borderId="0" xfId="0" applyFont="1" applyFill="1" applyAlignment="1">
      <alignment horizontal="left"/>
    </xf>
    <xf numFmtId="0" fontId="12" fillId="3" borderId="0" xfId="0" applyFont="1" applyFill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15" dropStyle="combo" dx="15" fmlaLink="$A$4" fmlaRange="'kaikki kunnat'!$B$10:$B$301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</xdr:row>
          <xdr:rowOff>27214</xdr:rowOff>
        </xdr:from>
        <xdr:to>
          <xdr:col>5</xdr:col>
          <xdr:colOff>522514</xdr:colOff>
          <xdr:row>3</xdr:row>
          <xdr:rowOff>125186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F0B1-E750-4824-8362-553AC73B336B}">
  <dimension ref="A1:AD84"/>
  <sheetViews>
    <sheetView tabSelected="1" zoomScaleNormal="100" workbookViewId="0">
      <pane ySplit="2" topLeftCell="A3" activePane="bottomLeft" state="frozen"/>
      <selection pane="bottomLeft" activeCell="E7" sqref="E7"/>
    </sheetView>
  </sheetViews>
  <sheetFormatPr defaultRowHeight="14.6" x14ac:dyDescent="0.4"/>
  <cols>
    <col min="1" max="1" width="9.15234375" style="148"/>
    <col min="2" max="21" width="9.15234375" style="29"/>
    <col min="22" max="30" width="9.15234375" style="135"/>
  </cols>
  <sheetData>
    <row r="1" spans="1:18" ht="17.600000000000001" x14ac:dyDescent="0.4">
      <c r="A1" s="164" t="s">
        <v>432</v>
      </c>
    </row>
    <row r="3" spans="1:18" x14ac:dyDescent="0.4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8" x14ac:dyDescent="0.4">
      <c r="A4" s="201" t="s">
        <v>434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</row>
    <row r="5" spans="1:18" x14ac:dyDescent="0.4">
      <c r="A5" s="148" t="s">
        <v>403</v>
      </c>
    </row>
    <row r="6" spans="1:18" x14ac:dyDescent="0.4">
      <c r="A6" s="148" t="s">
        <v>398</v>
      </c>
    </row>
    <row r="7" spans="1:18" x14ac:dyDescent="0.4">
      <c r="A7" s="148" t="s">
        <v>401</v>
      </c>
    </row>
    <row r="8" spans="1:18" x14ac:dyDescent="0.4">
      <c r="A8" s="148" t="s">
        <v>409</v>
      </c>
    </row>
    <row r="10" spans="1:18" x14ac:dyDescent="0.4">
      <c r="A10" s="158" t="s">
        <v>408</v>
      </c>
    </row>
    <row r="11" spans="1:18" x14ac:dyDescent="0.4">
      <c r="A11" s="148" t="s">
        <v>360</v>
      </c>
    </row>
    <row r="12" spans="1:18" x14ac:dyDescent="0.4">
      <c r="A12" s="148" t="s">
        <v>361</v>
      </c>
    </row>
    <row r="14" spans="1:18" ht="15.45" x14ac:dyDescent="0.4">
      <c r="A14" s="171" t="s">
        <v>395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18" x14ac:dyDescent="0.4">
      <c r="A15" s="159"/>
    </row>
    <row r="16" spans="1:18" x14ac:dyDescent="0.4">
      <c r="A16" s="148" t="s">
        <v>410</v>
      </c>
    </row>
    <row r="17" spans="1:1" x14ac:dyDescent="0.4">
      <c r="A17" s="199" t="s">
        <v>441</v>
      </c>
    </row>
    <row r="18" spans="1:1" x14ac:dyDescent="0.4">
      <c r="A18" s="148" t="s">
        <v>440</v>
      </c>
    </row>
    <row r="19" spans="1:1" x14ac:dyDescent="0.4">
      <c r="A19" s="148" t="s">
        <v>411</v>
      </c>
    </row>
    <row r="21" spans="1:1" x14ac:dyDescent="0.4">
      <c r="A21" s="148" t="s">
        <v>439</v>
      </c>
    </row>
    <row r="22" spans="1:1" x14ac:dyDescent="0.4">
      <c r="A22" s="148" t="s">
        <v>438</v>
      </c>
    </row>
    <row r="23" spans="1:1" x14ac:dyDescent="0.4">
      <c r="A23" s="148" t="s">
        <v>411</v>
      </c>
    </row>
    <row r="24" spans="1:1" x14ac:dyDescent="0.4">
      <c r="A24" s="148" t="s">
        <v>362</v>
      </c>
    </row>
    <row r="25" spans="1:1" x14ac:dyDescent="0.4">
      <c r="A25" s="148" t="s">
        <v>364</v>
      </c>
    </row>
    <row r="26" spans="1:1" x14ac:dyDescent="0.4">
      <c r="A26" s="148" t="s">
        <v>363</v>
      </c>
    </row>
    <row r="27" spans="1:1" x14ac:dyDescent="0.4">
      <c r="A27" s="148" t="s">
        <v>411</v>
      </c>
    </row>
    <row r="29" spans="1:1" x14ac:dyDescent="0.4">
      <c r="A29" s="161" t="s">
        <v>365</v>
      </c>
    </row>
    <row r="30" spans="1:1" x14ac:dyDescent="0.4">
      <c r="A30" s="160" t="s">
        <v>366</v>
      </c>
    </row>
    <row r="31" spans="1:1" x14ac:dyDescent="0.4">
      <c r="A31" s="160" t="s">
        <v>370</v>
      </c>
    </row>
    <row r="32" spans="1:1" x14ac:dyDescent="0.4">
      <c r="A32" s="148" t="s">
        <v>369</v>
      </c>
    </row>
    <row r="33" spans="1:18" x14ac:dyDescent="0.4">
      <c r="A33" s="160" t="s">
        <v>367</v>
      </c>
    </row>
    <row r="34" spans="1:18" x14ac:dyDescent="0.4">
      <c r="A34" s="160" t="s">
        <v>399</v>
      </c>
    </row>
    <row r="35" spans="1:18" x14ac:dyDescent="0.4">
      <c r="A35" s="148" t="s">
        <v>412</v>
      </c>
    </row>
    <row r="36" spans="1:18" x14ac:dyDescent="0.4">
      <c r="A36" s="160"/>
    </row>
    <row r="37" spans="1:18" x14ac:dyDescent="0.4">
      <c r="A37" s="158" t="s">
        <v>422</v>
      </c>
      <c r="B37" s="148"/>
    </row>
    <row r="38" spans="1:18" x14ac:dyDescent="0.4">
      <c r="A38" s="148" t="s">
        <v>411</v>
      </c>
      <c r="B38" s="148"/>
    </row>
    <row r="39" spans="1:18" x14ac:dyDescent="0.4">
      <c r="B39" s="148"/>
    </row>
    <row r="40" spans="1:18" ht="15.45" x14ac:dyDescent="0.4">
      <c r="A40" s="173" t="s">
        <v>433</v>
      </c>
      <c r="B40" s="17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</row>
    <row r="41" spans="1:18" x14ac:dyDescent="0.4">
      <c r="A41" s="158"/>
      <c r="B41" s="148"/>
    </row>
    <row r="42" spans="1:18" ht="20.149999999999999" customHeight="1" x14ac:dyDescent="0.4">
      <c r="A42" s="158" t="s">
        <v>423</v>
      </c>
      <c r="B42" s="148"/>
    </row>
    <row r="43" spans="1:18" x14ac:dyDescent="0.4">
      <c r="A43" s="148" t="s">
        <v>371</v>
      </c>
      <c r="B43" s="148"/>
    </row>
    <row r="44" spans="1:18" x14ac:dyDescent="0.4">
      <c r="A44" s="148" t="s">
        <v>372</v>
      </c>
      <c r="B44" s="148"/>
    </row>
    <row r="45" spans="1:18" x14ac:dyDescent="0.4">
      <c r="A45" s="148" t="s">
        <v>431</v>
      </c>
      <c r="B45" s="148"/>
    </row>
    <row r="46" spans="1:18" x14ac:dyDescent="0.4">
      <c r="B46" s="148"/>
    </row>
    <row r="47" spans="1:18" x14ac:dyDescent="0.4">
      <c r="A47" s="148" t="s">
        <v>373</v>
      </c>
      <c r="B47" s="148"/>
    </row>
    <row r="48" spans="1:18" x14ac:dyDescent="0.4">
      <c r="A48" s="148" t="s">
        <v>374</v>
      </c>
      <c r="B48" s="148"/>
    </row>
    <row r="49" spans="1:19" x14ac:dyDescent="0.4">
      <c r="B49" s="148"/>
    </row>
    <row r="50" spans="1:19" x14ac:dyDescent="0.4">
      <c r="A50" s="148" t="s">
        <v>375</v>
      </c>
      <c r="B50" s="148"/>
    </row>
    <row r="51" spans="1:19" x14ac:dyDescent="0.4">
      <c r="A51" s="148" t="s">
        <v>376</v>
      </c>
      <c r="B51" s="148"/>
    </row>
    <row r="52" spans="1:19" x14ac:dyDescent="0.4">
      <c r="A52" s="148" t="s">
        <v>377</v>
      </c>
      <c r="B52" s="148"/>
    </row>
    <row r="53" spans="1:19" x14ac:dyDescent="0.4">
      <c r="B53" s="148"/>
    </row>
    <row r="54" spans="1:19" x14ac:dyDescent="0.4">
      <c r="A54" s="148" t="s">
        <v>378</v>
      </c>
      <c r="B54" s="148"/>
    </row>
    <row r="55" spans="1:19" x14ac:dyDescent="0.4">
      <c r="A55" s="148" t="s">
        <v>380</v>
      </c>
      <c r="B55" s="148"/>
    </row>
    <row r="56" spans="1:19" x14ac:dyDescent="0.4">
      <c r="A56" s="148" t="s">
        <v>379</v>
      </c>
    </row>
    <row r="57" spans="1:19" x14ac:dyDescent="0.4">
      <c r="A57" s="148" t="s">
        <v>383</v>
      </c>
    </row>
    <row r="58" spans="1:19" x14ac:dyDescent="0.4">
      <c r="A58" s="148" t="s">
        <v>381</v>
      </c>
    </row>
    <row r="59" spans="1:19" x14ac:dyDescent="0.4">
      <c r="A59" s="148" t="s">
        <v>382</v>
      </c>
    </row>
    <row r="60" spans="1:19" x14ac:dyDescent="0.4">
      <c r="A60" s="148" t="s">
        <v>384</v>
      </c>
    </row>
    <row r="62" spans="1:19" ht="15.45" x14ac:dyDescent="0.4">
      <c r="A62" s="171" t="s">
        <v>396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</row>
    <row r="64" spans="1:19" x14ac:dyDescent="0.4">
      <c r="A64" s="148" t="s">
        <v>368</v>
      </c>
    </row>
    <row r="65" spans="1:1" x14ac:dyDescent="0.4">
      <c r="A65" s="148" t="s">
        <v>388</v>
      </c>
    </row>
    <row r="66" spans="1:1" x14ac:dyDescent="0.4">
      <c r="A66" s="148" t="s">
        <v>385</v>
      </c>
    </row>
    <row r="67" spans="1:1" x14ac:dyDescent="0.4">
      <c r="A67" s="148" t="s">
        <v>387</v>
      </c>
    </row>
    <row r="68" spans="1:1" x14ac:dyDescent="0.4">
      <c r="A68" s="148" t="s">
        <v>386</v>
      </c>
    </row>
    <row r="69" spans="1:1" x14ac:dyDescent="0.4">
      <c r="A69" s="148" t="s">
        <v>411</v>
      </c>
    </row>
    <row r="71" spans="1:1" x14ac:dyDescent="0.4">
      <c r="A71" s="165" t="s">
        <v>392</v>
      </c>
    </row>
    <row r="72" spans="1:1" x14ac:dyDescent="0.4">
      <c r="A72" s="160" t="s">
        <v>391</v>
      </c>
    </row>
    <row r="73" spans="1:1" x14ac:dyDescent="0.4">
      <c r="A73" s="160" t="s">
        <v>370</v>
      </c>
    </row>
    <row r="74" spans="1:1" x14ac:dyDescent="0.4">
      <c r="A74" s="148" t="s">
        <v>369</v>
      </c>
    </row>
    <row r="75" spans="1:1" x14ac:dyDescent="0.4">
      <c r="A75" s="160" t="s">
        <v>400</v>
      </c>
    </row>
    <row r="76" spans="1:1" x14ac:dyDescent="0.4">
      <c r="A76" s="148" t="s">
        <v>412</v>
      </c>
    </row>
    <row r="77" spans="1:1" x14ac:dyDescent="0.4">
      <c r="A77" s="160"/>
    </row>
    <row r="78" spans="1:1" x14ac:dyDescent="0.4">
      <c r="A78" s="158" t="s">
        <v>393</v>
      </c>
    </row>
    <row r="79" spans="1:1" x14ac:dyDescent="0.4">
      <c r="A79" s="148" t="s">
        <v>411</v>
      </c>
    </row>
    <row r="81" spans="1:19" ht="15.45" x14ac:dyDescent="0.4">
      <c r="A81" s="173" t="s">
        <v>397</v>
      </c>
      <c r="B81" s="163"/>
      <c r="C81" s="163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</row>
    <row r="83" spans="1:19" x14ac:dyDescent="0.4">
      <c r="A83" s="148" t="s">
        <v>389</v>
      </c>
    </row>
    <row r="84" spans="1:19" x14ac:dyDescent="0.4">
      <c r="A84" s="148" t="s">
        <v>390</v>
      </c>
    </row>
  </sheetData>
  <mergeCells count="2">
    <mergeCell ref="A4:P4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584E-EF0C-48BC-B7E7-3E0AB895709E}">
  <dimension ref="A1:V115"/>
  <sheetViews>
    <sheetView zoomScaleNormal="100" workbookViewId="0">
      <pane xSplit="4" ySplit="7" topLeftCell="F8" activePane="bottomRight" state="frozen"/>
      <selection pane="topRight" activeCell="D1" sqref="D1"/>
      <selection pane="bottomLeft" activeCell="A8" sqref="A8"/>
      <selection pane="bottomRight" activeCell="C14" sqref="C14"/>
    </sheetView>
  </sheetViews>
  <sheetFormatPr defaultRowHeight="14.6" x14ac:dyDescent="0.4"/>
  <cols>
    <col min="1" max="1" width="32.3828125" style="21" customWidth="1"/>
    <col min="2" max="2" width="21.84375" style="21" customWidth="1"/>
    <col min="3" max="4" width="12.53515625" style="21" customWidth="1"/>
    <col min="5" max="12" width="12.53515625" style="20" customWidth="1"/>
    <col min="13" max="13" width="9.15234375" style="19"/>
    <col min="14" max="22" width="9.15234375" style="135"/>
  </cols>
  <sheetData>
    <row r="1" spans="1:22" ht="17.600000000000001" x14ac:dyDescent="0.4">
      <c r="A1" s="23" t="s">
        <v>427</v>
      </c>
      <c r="B1" s="23"/>
      <c r="C1" s="23"/>
      <c r="D1" s="23"/>
      <c r="E1" s="24"/>
      <c r="F1" s="24"/>
      <c r="G1" s="24"/>
      <c r="H1" s="24"/>
      <c r="I1" s="24"/>
      <c r="J1" s="24"/>
      <c r="K1" s="24"/>
      <c r="L1" s="24"/>
      <c r="M1" s="30"/>
    </row>
    <row r="2" spans="1:22" ht="17.600000000000001" x14ac:dyDescent="0.4">
      <c r="A2" s="144" t="s">
        <v>348</v>
      </c>
      <c r="B2" s="144"/>
      <c r="C2" s="23"/>
      <c r="D2" s="23"/>
      <c r="E2" s="24"/>
      <c r="F2" s="24"/>
      <c r="G2" s="24"/>
      <c r="H2" s="24"/>
      <c r="I2" s="24"/>
      <c r="J2" s="24"/>
      <c r="K2" s="24"/>
      <c r="L2" s="24"/>
      <c r="M2" s="30"/>
    </row>
    <row r="3" spans="1:22" ht="17.600000000000001" x14ac:dyDescent="0.4">
      <c r="A3" s="119"/>
      <c r="B3" s="119"/>
      <c r="C3" s="23"/>
      <c r="D3" s="23"/>
      <c r="E3" s="24"/>
      <c r="F3" s="24"/>
      <c r="G3" s="24"/>
      <c r="H3" s="24"/>
      <c r="I3" s="24"/>
      <c r="J3" s="24"/>
      <c r="K3" s="24"/>
      <c r="L3" s="24"/>
      <c r="M3" s="30"/>
    </row>
    <row r="4" spans="1:22" s="59" customFormat="1" ht="23.25" customHeight="1" x14ac:dyDescent="0.35">
      <c r="A4" s="187" t="s">
        <v>416</v>
      </c>
      <c r="B4" s="186" t="s">
        <v>414</v>
      </c>
      <c r="C4" s="53" t="s">
        <v>343</v>
      </c>
      <c r="D4" s="54"/>
      <c r="E4" s="193" t="s">
        <v>405</v>
      </c>
      <c r="F4" s="194"/>
      <c r="G4" s="57" t="s">
        <v>406</v>
      </c>
      <c r="H4" s="58"/>
      <c r="I4" s="55" t="s">
        <v>407</v>
      </c>
      <c r="J4" s="56"/>
      <c r="K4" s="55" t="s">
        <v>347</v>
      </c>
      <c r="L4" s="56"/>
      <c r="M4" s="55" t="s">
        <v>347</v>
      </c>
      <c r="N4" s="56"/>
      <c r="O4" s="55" t="s">
        <v>347</v>
      </c>
      <c r="P4" s="56"/>
      <c r="Q4" s="55" t="s">
        <v>347</v>
      </c>
      <c r="R4" s="56"/>
      <c r="S4" s="55" t="s">
        <v>347</v>
      </c>
      <c r="T4" s="56"/>
      <c r="U4" s="55" t="s">
        <v>347</v>
      </c>
      <c r="V4" s="56"/>
    </row>
    <row r="5" spans="1:22" s="59" customFormat="1" ht="12" x14ac:dyDescent="0.35">
      <c r="A5" s="60"/>
      <c r="B5" s="63"/>
      <c r="C5" s="61"/>
      <c r="D5" s="62"/>
      <c r="E5" s="63"/>
      <c r="F5" s="64"/>
      <c r="G5" s="65"/>
      <c r="H5" s="66"/>
      <c r="I5" s="63"/>
      <c r="J5" s="64"/>
      <c r="K5" s="63"/>
      <c r="L5" s="64"/>
      <c r="M5" s="63"/>
      <c r="N5" s="64"/>
      <c r="O5" s="63"/>
      <c r="P5" s="64"/>
      <c r="Q5" s="63"/>
      <c r="R5" s="64"/>
      <c r="S5" s="63"/>
      <c r="T5" s="64"/>
      <c r="U5" s="63"/>
      <c r="V5" s="64"/>
    </row>
    <row r="6" spans="1:22" s="59" customFormat="1" ht="23.6" x14ac:dyDescent="0.35">
      <c r="A6" s="188" t="s">
        <v>420</v>
      </c>
      <c r="B6" s="176"/>
      <c r="C6" s="68"/>
      <c r="D6" s="69"/>
      <c r="E6" s="68"/>
      <c r="F6" s="108"/>
      <c r="G6" s="109"/>
      <c r="H6" s="110"/>
      <c r="I6" s="68"/>
      <c r="J6" s="108"/>
      <c r="K6" s="68"/>
      <c r="L6" s="108"/>
      <c r="M6" s="68"/>
      <c r="N6" s="108"/>
      <c r="O6" s="68"/>
      <c r="P6" s="108"/>
      <c r="Q6" s="68"/>
      <c r="R6" s="108"/>
      <c r="S6" s="68"/>
      <c r="T6" s="108"/>
      <c r="U6" s="68"/>
      <c r="V6" s="108"/>
    </row>
    <row r="7" spans="1:22" s="59" customFormat="1" ht="12" x14ac:dyDescent="0.35">
      <c r="A7" s="107" t="s">
        <v>413</v>
      </c>
      <c r="B7" s="176"/>
      <c r="C7" s="68">
        <f>E7+G7+I7</f>
        <v>2500000</v>
      </c>
      <c r="D7" s="69"/>
      <c r="E7" s="68">
        <v>2500000</v>
      </c>
      <c r="F7" s="108"/>
      <c r="G7" s="109"/>
      <c r="H7" s="110"/>
      <c r="I7" s="68"/>
      <c r="J7" s="108"/>
      <c r="K7" s="68"/>
      <c r="L7" s="108"/>
      <c r="M7" s="68"/>
      <c r="N7" s="108"/>
      <c r="O7" s="68"/>
      <c r="P7" s="108"/>
      <c r="Q7" s="68"/>
      <c r="R7" s="108"/>
      <c r="S7" s="68"/>
      <c r="T7" s="108"/>
      <c r="U7" s="68"/>
      <c r="V7" s="108"/>
    </row>
    <row r="8" spans="1:22" s="59" customFormat="1" ht="12" x14ac:dyDescent="0.35">
      <c r="A8" s="137"/>
      <c r="B8" s="63"/>
      <c r="C8" s="70"/>
      <c r="D8" s="71"/>
      <c r="E8" s="72"/>
      <c r="F8" s="73"/>
      <c r="G8" s="74"/>
      <c r="H8" s="75"/>
      <c r="I8" s="72"/>
      <c r="J8" s="73"/>
      <c r="K8" s="72"/>
      <c r="L8" s="73"/>
      <c r="M8" s="72"/>
      <c r="N8" s="73"/>
      <c r="O8" s="72"/>
      <c r="P8" s="73"/>
      <c r="Q8" s="72"/>
      <c r="R8" s="73"/>
      <c r="S8" s="72"/>
      <c r="T8" s="73"/>
      <c r="U8" s="72"/>
      <c r="V8" s="73"/>
    </row>
    <row r="9" spans="1:22" s="59" customFormat="1" ht="12" x14ac:dyDescent="0.35">
      <c r="A9" s="138" t="s">
        <v>359</v>
      </c>
      <c r="B9" s="177"/>
      <c r="C9" s="77" t="s">
        <v>428</v>
      </c>
      <c r="D9" s="78" t="s">
        <v>338</v>
      </c>
      <c r="E9" s="79" t="s">
        <v>428</v>
      </c>
      <c r="F9" s="80" t="s">
        <v>338</v>
      </c>
      <c r="G9" s="81" t="s">
        <v>428</v>
      </c>
      <c r="H9" s="81" t="s">
        <v>338</v>
      </c>
      <c r="I9" s="79" t="s">
        <v>428</v>
      </c>
      <c r="J9" s="80" t="s">
        <v>338</v>
      </c>
      <c r="K9" s="79" t="s">
        <v>428</v>
      </c>
      <c r="L9" s="80" t="s">
        <v>338</v>
      </c>
      <c r="M9" s="79" t="s">
        <v>428</v>
      </c>
      <c r="N9" s="80" t="s">
        <v>338</v>
      </c>
      <c r="O9" s="79" t="s">
        <v>428</v>
      </c>
      <c r="P9" s="80" t="s">
        <v>338</v>
      </c>
      <c r="Q9" s="79" t="s">
        <v>428</v>
      </c>
      <c r="R9" s="80" t="s">
        <v>338</v>
      </c>
      <c r="S9" s="79" t="s">
        <v>428</v>
      </c>
      <c r="T9" s="80" t="s">
        <v>338</v>
      </c>
      <c r="U9" s="79" t="s">
        <v>428</v>
      </c>
      <c r="V9" s="80" t="s">
        <v>338</v>
      </c>
    </row>
    <row r="10" spans="1:22" s="59" customFormat="1" ht="12" x14ac:dyDescent="0.35">
      <c r="A10" s="174"/>
      <c r="B10" s="178"/>
      <c r="C10" s="82"/>
      <c r="D10" s="83"/>
      <c r="E10" s="84"/>
      <c r="F10" s="85"/>
      <c r="G10" s="86"/>
      <c r="H10" s="86"/>
      <c r="I10" s="84"/>
      <c r="J10" s="85"/>
      <c r="K10" s="84"/>
      <c r="L10" s="85"/>
      <c r="M10" s="84"/>
      <c r="N10" s="85"/>
      <c r="O10" s="84"/>
      <c r="P10" s="85"/>
      <c r="Q10" s="84"/>
      <c r="R10" s="85"/>
      <c r="S10" s="84"/>
      <c r="T10" s="85"/>
      <c r="U10" s="84"/>
      <c r="V10" s="85"/>
    </row>
    <row r="11" spans="1:22" s="59" customFormat="1" ht="12.9" x14ac:dyDescent="0.35">
      <c r="A11" s="175" t="s">
        <v>424</v>
      </c>
      <c r="B11" s="179"/>
      <c r="C11" s="82"/>
      <c r="D11" s="83"/>
      <c r="E11" s="84"/>
      <c r="F11" s="85"/>
      <c r="G11" s="86"/>
      <c r="H11" s="86"/>
      <c r="I11" s="84"/>
      <c r="J11" s="85"/>
      <c r="K11" s="84"/>
      <c r="L11" s="85"/>
      <c r="M11" s="84"/>
      <c r="N11" s="85"/>
      <c r="O11" s="84"/>
      <c r="P11" s="85"/>
      <c r="Q11" s="84"/>
      <c r="R11" s="85"/>
      <c r="S11" s="84"/>
      <c r="T11" s="85"/>
      <c r="U11" s="84"/>
      <c r="V11" s="85"/>
    </row>
    <row r="12" spans="1:22" s="59" customFormat="1" ht="12" x14ac:dyDescent="0.35">
      <c r="A12" s="60" t="s">
        <v>425</v>
      </c>
      <c r="B12" s="185" t="s">
        <v>415</v>
      </c>
      <c r="C12" s="87">
        <f>E12+G12+I12+K12+M12+O12+Q12+S12+U12</f>
        <v>300000</v>
      </c>
      <c r="D12" s="88"/>
      <c r="E12" s="42">
        <v>150000</v>
      </c>
      <c r="F12" s="43"/>
      <c r="G12" s="41"/>
      <c r="H12" s="41"/>
      <c r="I12" s="42">
        <v>150000</v>
      </c>
      <c r="J12" s="43"/>
      <c r="K12" s="42"/>
      <c r="L12" s="43"/>
      <c r="M12" s="42"/>
      <c r="N12" s="43"/>
      <c r="O12" s="42"/>
      <c r="P12" s="43"/>
      <c r="Q12" s="42"/>
      <c r="R12" s="43"/>
      <c r="S12" s="42"/>
      <c r="T12" s="43"/>
      <c r="U12" s="42"/>
      <c r="V12" s="43"/>
    </row>
    <row r="13" spans="1:22" s="59" customFormat="1" ht="12" x14ac:dyDescent="0.35">
      <c r="A13" s="60" t="s">
        <v>426</v>
      </c>
      <c r="B13" s="185" t="s">
        <v>415</v>
      </c>
      <c r="C13" s="87">
        <f t="shared" ref="C13:C17" si="0">E13+G13+I13+K13+M13+O13+Q13+S13+U13</f>
        <v>350000</v>
      </c>
      <c r="D13" s="88"/>
      <c r="E13" s="42">
        <v>200000</v>
      </c>
      <c r="F13" s="43"/>
      <c r="G13" s="41">
        <v>100000</v>
      </c>
      <c r="H13" s="41"/>
      <c r="I13" s="42">
        <v>50000</v>
      </c>
      <c r="J13" s="43"/>
      <c r="K13" s="42"/>
      <c r="L13" s="43"/>
      <c r="M13" s="42"/>
      <c r="N13" s="43"/>
      <c r="O13" s="42"/>
      <c r="P13" s="43"/>
      <c r="Q13" s="42"/>
      <c r="R13" s="43"/>
      <c r="S13" s="42"/>
      <c r="T13" s="43"/>
      <c r="U13" s="42"/>
      <c r="V13" s="43"/>
    </row>
    <row r="14" spans="1:22" s="59" customFormat="1" ht="12" x14ac:dyDescent="0.35">
      <c r="A14" s="60" t="s">
        <v>417</v>
      </c>
      <c r="B14" s="185" t="s">
        <v>415</v>
      </c>
      <c r="C14" s="87">
        <f t="shared" si="0"/>
        <v>290000</v>
      </c>
      <c r="D14" s="88"/>
      <c r="E14" s="42">
        <v>200000</v>
      </c>
      <c r="F14" s="43"/>
      <c r="G14" s="41">
        <v>50000</v>
      </c>
      <c r="H14" s="41"/>
      <c r="I14" s="42">
        <v>40000</v>
      </c>
      <c r="J14" s="43"/>
      <c r="K14" s="42"/>
      <c r="L14" s="43"/>
      <c r="M14" s="42"/>
      <c r="N14" s="43"/>
      <c r="O14" s="42"/>
      <c r="P14" s="43"/>
      <c r="Q14" s="42"/>
      <c r="R14" s="43"/>
      <c r="S14" s="42"/>
      <c r="T14" s="43"/>
      <c r="U14" s="42"/>
      <c r="V14" s="43"/>
    </row>
    <row r="15" spans="1:22" s="59" customFormat="1" ht="12" x14ac:dyDescent="0.35">
      <c r="A15" s="60" t="s">
        <v>339</v>
      </c>
      <c r="B15" s="185" t="s">
        <v>415</v>
      </c>
      <c r="C15" s="87">
        <f t="shared" si="0"/>
        <v>2700000</v>
      </c>
      <c r="D15" s="88"/>
      <c r="E15" s="42">
        <v>2500000</v>
      </c>
      <c r="F15" s="43"/>
      <c r="G15" s="41"/>
      <c r="H15" s="41"/>
      <c r="I15" s="42">
        <v>200000</v>
      </c>
      <c r="J15" s="43"/>
      <c r="K15" s="42"/>
      <c r="L15" s="43"/>
      <c r="M15" s="42"/>
      <c r="N15" s="43"/>
      <c r="O15" s="42"/>
      <c r="P15" s="43"/>
      <c r="Q15" s="42"/>
      <c r="R15" s="43"/>
      <c r="S15" s="42"/>
      <c r="T15" s="43"/>
      <c r="U15" s="42"/>
      <c r="V15" s="43"/>
    </row>
    <row r="16" spans="1:22" s="59" customFormat="1" ht="12" x14ac:dyDescent="0.35">
      <c r="A16" s="60" t="s">
        <v>342</v>
      </c>
      <c r="B16" s="185" t="s">
        <v>418</v>
      </c>
      <c r="C16" s="87">
        <f t="shared" si="0"/>
        <v>100000</v>
      </c>
      <c r="D16" s="88"/>
      <c r="E16" s="42"/>
      <c r="F16" s="43"/>
      <c r="G16" s="41">
        <v>100000</v>
      </c>
      <c r="H16" s="41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</row>
    <row r="17" spans="1:22" s="59" customFormat="1" ht="12" x14ac:dyDescent="0.35">
      <c r="A17" s="60" t="s">
        <v>346</v>
      </c>
      <c r="B17" s="185" t="s">
        <v>415</v>
      </c>
      <c r="C17" s="87">
        <f t="shared" si="0"/>
        <v>0</v>
      </c>
      <c r="D17" s="88"/>
      <c r="E17" s="42"/>
      <c r="F17" s="43"/>
      <c r="G17" s="41"/>
      <c r="H17" s="41"/>
      <c r="I17" s="42"/>
      <c r="J17" s="43"/>
      <c r="K17" s="42"/>
      <c r="L17" s="43"/>
      <c r="M17" s="42"/>
      <c r="N17" s="43"/>
      <c r="O17" s="42"/>
      <c r="P17" s="43"/>
      <c r="Q17" s="42"/>
      <c r="R17" s="43"/>
      <c r="S17" s="42"/>
      <c r="T17" s="43"/>
      <c r="U17" s="42"/>
      <c r="V17" s="43"/>
    </row>
    <row r="18" spans="1:22" s="59" customFormat="1" ht="12" x14ac:dyDescent="0.35">
      <c r="A18" s="60"/>
      <c r="B18" s="63"/>
      <c r="C18" s="87"/>
      <c r="D18" s="88"/>
      <c r="E18" s="42"/>
      <c r="F18" s="43"/>
      <c r="G18" s="41"/>
      <c r="H18" s="41"/>
      <c r="I18" s="42"/>
      <c r="J18" s="43"/>
      <c r="K18" s="42"/>
      <c r="L18" s="43"/>
      <c r="M18" s="42"/>
      <c r="N18" s="43"/>
      <c r="O18" s="42"/>
      <c r="P18" s="43"/>
      <c r="Q18" s="42"/>
      <c r="R18" s="43"/>
      <c r="S18" s="42"/>
      <c r="T18" s="43"/>
      <c r="U18" s="42"/>
      <c r="V18" s="43"/>
    </row>
    <row r="19" spans="1:22" s="59" customFormat="1" ht="12.9" x14ac:dyDescent="0.35">
      <c r="A19" s="175" t="s">
        <v>404</v>
      </c>
      <c r="B19" s="179"/>
      <c r="C19" s="61"/>
      <c r="D19" s="88"/>
      <c r="E19" s="42"/>
      <c r="F19" s="43"/>
      <c r="G19" s="41"/>
      <c r="H19" s="41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</row>
    <row r="20" spans="1:22" s="59" customFormat="1" ht="12" x14ac:dyDescent="0.35">
      <c r="A20" s="60" t="s">
        <v>419</v>
      </c>
      <c r="B20" s="185" t="s">
        <v>415</v>
      </c>
      <c r="C20" s="61"/>
      <c r="D20" s="89">
        <f>F20+H20+J20+L20+N20+P20+R20+T20+V20</f>
        <v>1000000</v>
      </c>
      <c r="E20" s="90"/>
      <c r="F20" s="43">
        <v>300000</v>
      </c>
      <c r="G20" s="66"/>
      <c r="H20" s="41">
        <v>400000</v>
      </c>
      <c r="I20" s="90"/>
      <c r="J20" s="43">
        <v>300000</v>
      </c>
      <c r="K20" s="90"/>
      <c r="L20" s="43"/>
      <c r="M20" s="90"/>
      <c r="N20" s="43"/>
      <c r="O20" s="90"/>
      <c r="P20" s="43"/>
      <c r="Q20" s="90"/>
      <c r="R20" s="43"/>
      <c r="S20" s="90"/>
      <c r="T20" s="43"/>
      <c r="U20" s="90"/>
      <c r="V20" s="43"/>
    </row>
    <row r="21" spans="1:22" s="59" customFormat="1" ht="12" x14ac:dyDescent="0.35">
      <c r="A21" s="170" t="s">
        <v>340</v>
      </c>
      <c r="B21" s="180"/>
      <c r="C21" s="91"/>
      <c r="D21" s="89"/>
      <c r="E21" s="92"/>
      <c r="F21" s="93">
        <v>100000</v>
      </c>
      <c r="G21" s="94"/>
      <c r="H21" s="95">
        <v>100000</v>
      </c>
      <c r="I21" s="92"/>
      <c r="J21" s="93">
        <v>100000</v>
      </c>
      <c r="K21" s="92"/>
      <c r="L21" s="93"/>
      <c r="M21" s="92"/>
      <c r="N21" s="93"/>
      <c r="O21" s="92"/>
      <c r="P21" s="93"/>
      <c r="Q21" s="92"/>
      <c r="R21" s="93"/>
      <c r="S21" s="92"/>
      <c r="T21" s="93"/>
      <c r="U21" s="92"/>
      <c r="V21" s="93"/>
    </row>
    <row r="22" spans="1:22" s="59" customFormat="1" ht="12" x14ac:dyDescent="0.35">
      <c r="A22" s="60" t="s">
        <v>341</v>
      </c>
      <c r="B22" s="185" t="s">
        <v>418</v>
      </c>
      <c r="C22" s="61"/>
      <c r="D22" s="89">
        <f t="shared" ref="D22:D24" si="1">F22+H22+J22+L22+N22+P22+R22+T22+V22</f>
        <v>3050000</v>
      </c>
      <c r="E22" s="42"/>
      <c r="F22" s="43"/>
      <c r="G22" s="41"/>
      <c r="H22" s="41"/>
      <c r="I22" s="42"/>
      <c r="J22" s="43">
        <v>50000</v>
      </c>
      <c r="K22" s="42"/>
      <c r="L22" s="43">
        <v>500000</v>
      </c>
      <c r="M22" s="42"/>
      <c r="N22" s="43">
        <v>500000</v>
      </c>
      <c r="O22" s="42"/>
      <c r="P22" s="43">
        <v>500000</v>
      </c>
      <c r="Q22" s="42"/>
      <c r="R22" s="43">
        <v>500000</v>
      </c>
      <c r="S22" s="42"/>
      <c r="T22" s="43">
        <v>500000</v>
      </c>
      <c r="U22" s="42"/>
      <c r="V22" s="43">
        <v>500000</v>
      </c>
    </row>
    <row r="23" spans="1:22" s="59" customFormat="1" ht="12" x14ac:dyDescent="0.35">
      <c r="A23" s="106" t="s">
        <v>349</v>
      </c>
      <c r="B23" s="181"/>
      <c r="C23" s="61"/>
      <c r="D23" s="89"/>
      <c r="E23" s="42"/>
      <c r="F23" s="43"/>
      <c r="G23" s="41"/>
      <c r="H23" s="41"/>
      <c r="I23" s="42"/>
      <c r="J23" s="43"/>
      <c r="K23" s="42"/>
      <c r="L23" s="43" t="s">
        <v>350</v>
      </c>
      <c r="M23" s="42"/>
      <c r="N23" s="43" t="s">
        <v>350</v>
      </c>
      <c r="O23" s="42"/>
      <c r="P23" s="43" t="s">
        <v>350</v>
      </c>
      <c r="Q23" s="42"/>
      <c r="R23" s="43" t="s">
        <v>350</v>
      </c>
      <c r="S23" s="42"/>
      <c r="T23" s="43" t="s">
        <v>350</v>
      </c>
      <c r="U23" s="42"/>
      <c r="V23" s="43" t="s">
        <v>350</v>
      </c>
    </row>
    <row r="24" spans="1:22" s="59" customFormat="1" ht="12" x14ac:dyDescent="0.35">
      <c r="A24" s="60" t="s">
        <v>345</v>
      </c>
      <c r="B24" s="185" t="s">
        <v>415</v>
      </c>
      <c r="C24" s="61"/>
      <c r="D24" s="89">
        <f t="shared" si="1"/>
        <v>0</v>
      </c>
      <c r="E24" s="42"/>
      <c r="F24" s="43"/>
      <c r="G24" s="41"/>
      <c r="H24" s="41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43"/>
    </row>
    <row r="25" spans="1:22" s="59" customFormat="1" ht="12" x14ac:dyDescent="0.35">
      <c r="A25" s="76"/>
      <c r="B25" s="182"/>
      <c r="C25" s="61"/>
      <c r="D25" s="88"/>
      <c r="E25" s="42"/>
      <c r="F25" s="43"/>
      <c r="G25" s="41"/>
      <c r="H25" s="41"/>
      <c r="I25" s="42"/>
      <c r="J25" s="43"/>
      <c r="K25" s="42"/>
      <c r="L25" s="43"/>
      <c r="M25" s="42"/>
      <c r="N25" s="43"/>
      <c r="O25" s="42"/>
      <c r="P25" s="43"/>
      <c r="Q25" s="42"/>
      <c r="R25" s="43"/>
      <c r="S25" s="42"/>
      <c r="T25" s="43"/>
      <c r="U25" s="42"/>
      <c r="V25" s="43"/>
    </row>
    <row r="26" spans="1:22" s="59" customFormat="1" ht="12" x14ac:dyDescent="0.35">
      <c r="A26" s="67" t="s">
        <v>344</v>
      </c>
      <c r="B26" s="183"/>
      <c r="C26" s="96">
        <f>SUM(C12:C17)</f>
        <v>3740000</v>
      </c>
      <c r="D26" s="97">
        <f>D20+D22+D24</f>
        <v>4050000</v>
      </c>
      <c r="E26" s="98">
        <f>SUM(E12:E17)</f>
        <v>3050000</v>
      </c>
      <c r="F26" s="99">
        <f>F20+F22+F24</f>
        <v>300000</v>
      </c>
      <c r="G26" s="98">
        <f>SUM(G12:G17)</f>
        <v>250000</v>
      </c>
      <c r="H26" s="100">
        <f>H20+H22+H24</f>
        <v>400000</v>
      </c>
      <c r="I26" s="98">
        <f>SUM(I12:I17)</f>
        <v>440000</v>
      </c>
      <c r="J26" s="99">
        <f>J20+J22+J24</f>
        <v>350000</v>
      </c>
      <c r="K26" s="98">
        <f>SUM(K12:K17)</f>
        <v>0</v>
      </c>
      <c r="L26" s="99">
        <f>L20+L22+L24</f>
        <v>500000</v>
      </c>
      <c r="M26" s="98">
        <f>SUM(M12:M17)</f>
        <v>0</v>
      </c>
      <c r="N26" s="99">
        <f>N20+N22+N24</f>
        <v>500000</v>
      </c>
      <c r="O26" s="98">
        <f>SUM(O12:O17)</f>
        <v>0</v>
      </c>
      <c r="P26" s="99">
        <f>P20+P22+P24</f>
        <v>500000</v>
      </c>
      <c r="Q26" s="98">
        <f>SUM(Q12:Q17)</f>
        <v>0</v>
      </c>
      <c r="R26" s="99">
        <f>R20+R22+R24</f>
        <v>500000</v>
      </c>
      <c r="S26" s="98">
        <f>SUM(S12:S17)</f>
        <v>0</v>
      </c>
      <c r="T26" s="99">
        <f>T20+T22+T24</f>
        <v>500000</v>
      </c>
      <c r="U26" s="98">
        <f>SUM(U12:U17)</f>
        <v>0</v>
      </c>
      <c r="V26" s="99">
        <f>V20+V22+V24</f>
        <v>500000</v>
      </c>
    </row>
    <row r="27" spans="1:22" s="59" customFormat="1" ht="28.3" x14ac:dyDescent="0.35">
      <c r="A27" s="189" t="s">
        <v>429</v>
      </c>
      <c r="B27" s="184"/>
      <c r="C27" s="104">
        <f>C26-D26</f>
        <v>-310000</v>
      </c>
      <c r="D27" s="105"/>
      <c r="E27" s="101">
        <f>E26-F26</f>
        <v>2750000</v>
      </c>
      <c r="F27" s="102"/>
      <c r="G27" s="103">
        <f>G26-H26</f>
        <v>-150000</v>
      </c>
      <c r="H27" s="103"/>
      <c r="I27" s="101">
        <f>I26-J26</f>
        <v>90000</v>
      </c>
      <c r="J27" s="102"/>
      <c r="K27" s="101">
        <f>K26-L26</f>
        <v>-500000</v>
      </c>
      <c r="L27" s="102"/>
      <c r="M27" s="101">
        <f>M26-N26</f>
        <v>-500000</v>
      </c>
      <c r="N27" s="102"/>
      <c r="O27" s="101">
        <f>O26-P26</f>
        <v>-500000</v>
      </c>
      <c r="P27" s="102"/>
      <c r="Q27" s="101">
        <f>Q26-R26</f>
        <v>-500000</v>
      </c>
      <c r="R27" s="102"/>
      <c r="S27" s="101">
        <f>S26-T26</f>
        <v>-500000</v>
      </c>
      <c r="T27" s="102"/>
      <c r="U27" s="101">
        <f>U26-V26</f>
        <v>-500000</v>
      </c>
      <c r="V27" s="102"/>
    </row>
    <row r="28" spans="1:22" x14ac:dyDescent="0.4">
      <c r="A28" s="25"/>
      <c r="B28" s="25"/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30"/>
    </row>
    <row r="29" spans="1:22" x14ac:dyDescent="0.4">
      <c r="A29" s="191" t="s">
        <v>430</v>
      </c>
      <c r="B29" s="191"/>
      <c r="C29" s="191"/>
      <c r="D29" s="191"/>
      <c r="E29" s="192"/>
      <c r="F29" s="192"/>
      <c r="G29" s="192"/>
      <c r="H29" s="28"/>
      <c r="I29" s="28"/>
      <c r="J29" s="28"/>
      <c r="K29" s="28"/>
      <c r="L29" s="28"/>
      <c r="M29" s="30"/>
    </row>
    <row r="30" spans="1:22" s="152" customFormat="1" ht="12" x14ac:dyDescent="0.4">
      <c r="A30" s="190"/>
      <c r="B30" s="150"/>
      <c r="C30" s="150"/>
      <c r="D30" s="150"/>
      <c r="E30" s="14"/>
      <c r="F30" s="14"/>
      <c r="G30" s="14"/>
      <c r="H30" s="14"/>
      <c r="I30" s="14"/>
      <c r="J30" s="14"/>
      <c r="K30" s="14"/>
      <c r="L30" s="14"/>
      <c r="M30" s="150"/>
      <c r="N30" s="151"/>
      <c r="O30" s="151"/>
      <c r="P30" s="151"/>
      <c r="Q30" s="151"/>
      <c r="R30" s="151"/>
      <c r="S30" s="151"/>
      <c r="T30" s="151"/>
      <c r="U30" s="151"/>
      <c r="V30" s="151"/>
    </row>
    <row r="31" spans="1:22" s="152" customFormat="1" ht="10.75" x14ac:dyDescent="0.3">
      <c r="A31" s="150"/>
      <c r="B31" s="150"/>
      <c r="C31" s="150"/>
      <c r="D31" s="150"/>
      <c r="E31" s="14"/>
      <c r="F31" s="14"/>
      <c r="G31" s="14"/>
      <c r="H31" s="14"/>
      <c r="I31" s="14"/>
      <c r="J31" s="14"/>
      <c r="K31" s="14"/>
      <c r="L31" s="14"/>
      <c r="M31" s="150"/>
      <c r="N31" s="151"/>
      <c r="O31" s="151"/>
      <c r="P31" s="151"/>
      <c r="Q31" s="151"/>
      <c r="R31" s="151"/>
      <c r="S31" s="151"/>
      <c r="T31" s="151"/>
      <c r="U31" s="151"/>
      <c r="V31" s="151"/>
    </row>
    <row r="32" spans="1:22" s="152" customFormat="1" ht="10.75" x14ac:dyDescent="0.3">
      <c r="A32" s="150"/>
      <c r="B32" s="150"/>
      <c r="C32" s="150"/>
      <c r="D32" s="150"/>
      <c r="E32" s="14"/>
      <c r="F32" s="14"/>
      <c r="G32" s="14"/>
      <c r="H32" s="14"/>
      <c r="I32" s="14"/>
      <c r="J32" s="14"/>
      <c r="K32" s="14"/>
      <c r="L32" s="14"/>
      <c r="M32" s="150"/>
      <c r="N32" s="151"/>
      <c r="O32" s="151"/>
      <c r="P32" s="151"/>
      <c r="Q32" s="151"/>
      <c r="R32" s="151"/>
      <c r="S32" s="151"/>
      <c r="T32" s="151"/>
      <c r="U32" s="151"/>
      <c r="V32" s="151"/>
    </row>
    <row r="33" spans="1:22" s="152" customFormat="1" ht="12" customHeight="1" x14ac:dyDescent="0.3">
      <c r="A33" s="150"/>
      <c r="B33" s="150"/>
      <c r="C33" s="150"/>
      <c r="D33" s="150"/>
      <c r="E33" s="14"/>
      <c r="F33" s="14"/>
      <c r="G33" s="14"/>
      <c r="H33" s="14"/>
      <c r="I33" s="14"/>
      <c r="J33" s="14"/>
      <c r="K33" s="14"/>
      <c r="L33" s="14"/>
      <c r="M33" s="150"/>
      <c r="N33" s="151"/>
      <c r="O33" s="151"/>
      <c r="P33" s="151"/>
      <c r="Q33" s="151"/>
      <c r="R33" s="151"/>
      <c r="S33" s="151"/>
      <c r="T33" s="151"/>
      <c r="U33" s="151"/>
      <c r="V33" s="151"/>
    </row>
    <row r="34" spans="1:22" s="152" customFormat="1" ht="16.5" customHeight="1" x14ac:dyDescent="0.3">
      <c r="A34" s="153"/>
      <c r="B34" s="153"/>
      <c r="C34" s="154"/>
      <c r="D34" s="154"/>
      <c r="E34" s="154"/>
      <c r="F34" s="154"/>
      <c r="G34" s="154"/>
      <c r="H34" s="155"/>
      <c r="I34" s="155"/>
      <c r="J34" s="155"/>
      <c r="K34" s="155"/>
      <c r="L34" s="155"/>
      <c r="M34" s="150"/>
      <c r="N34" s="151"/>
      <c r="O34" s="151"/>
      <c r="P34" s="151"/>
      <c r="Q34" s="151"/>
      <c r="R34" s="151"/>
      <c r="S34" s="151"/>
      <c r="T34" s="151"/>
      <c r="U34" s="151"/>
      <c r="V34" s="151"/>
    </row>
    <row r="35" spans="1:22" s="152" customFormat="1" ht="16.5" customHeight="1" x14ac:dyDescent="0.3">
      <c r="A35" s="153"/>
      <c r="B35" s="153"/>
      <c r="C35" s="154"/>
      <c r="D35" s="154"/>
      <c r="E35" s="154"/>
      <c r="F35" s="154"/>
      <c r="G35" s="154"/>
      <c r="H35" s="155"/>
      <c r="I35" s="155"/>
      <c r="J35" s="155"/>
      <c r="K35" s="155"/>
      <c r="L35" s="155"/>
      <c r="M35" s="150"/>
      <c r="N35" s="151"/>
      <c r="O35" s="151"/>
      <c r="P35" s="151"/>
      <c r="Q35" s="151"/>
      <c r="R35" s="151"/>
      <c r="S35" s="151"/>
      <c r="T35" s="151"/>
      <c r="U35" s="151"/>
      <c r="V35" s="151"/>
    </row>
    <row r="36" spans="1:22" s="152" customFormat="1" ht="16.5" customHeight="1" x14ac:dyDescent="0.3">
      <c r="A36" s="153"/>
      <c r="B36" s="153"/>
      <c r="C36" s="154"/>
      <c r="D36" s="154"/>
      <c r="E36" s="154"/>
      <c r="F36" s="154"/>
      <c r="G36" s="154"/>
      <c r="H36" s="155"/>
      <c r="I36" s="155"/>
      <c r="J36" s="155"/>
      <c r="K36" s="155"/>
      <c r="L36" s="155"/>
      <c r="M36" s="150"/>
      <c r="N36" s="151"/>
      <c r="O36" s="151"/>
      <c r="P36" s="151"/>
      <c r="Q36" s="151"/>
      <c r="R36" s="151"/>
      <c r="S36" s="151"/>
      <c r="T36" s="151"/>
      <c r="U36" s="151"/>
      <c r="V36" s="151"/>
    </row>
    <row r="37" spans="1:22" s="152" customFormat="1" ht="16.5" customHeight="1" x14ac:dyDescent="0.3">
      <c r="A37" s="153"/>
      <c r="B37" s="153"/>
      <c r="C37" s="153"/>
      <c r="D37" s="153"/>
      <c r="E37" s="14"/>
      <c r="F37" s="14"/>
      <c r="G37" s="14"/>
      <c r="H37" s="14"/>
      <c r="I37" s="14"/>
      <c r="J37" s="14"/>
      <c r="K37" s="14"/>
      <c r="L37" s="14"/>
      <c r="M37" s="150"/>
      <c r="N37" s="151"/>
      <c r="O37" s="151"/>
      <c r="P37" s="151"/>
      <c r="Q37" s="151"/>
      <c r="R37" s="151"/>
      <c r="S37" s="151"/>
      <c r="T37" s="151"/>
      <c r="U37" s="151"/>
      <c r="V37" s="151"/>
    </row>
    <row r="38" spans="1:22" s="156" customFormat="1" ht="16.5" customHeight="1" x14ac:dyDescent="0.3">
      <c r="A38" s="153"/>
      <c r="B38" s="153"/>
      <c r="C38" s="153"/>
      <c r="D38" s="153"/>
      <c r="E38" s="14"/>
      <c r="F38" s="14"/>
      <c r="G38" s="14"/>
      <c r="H38" s="14"/>
      <c r="I38" s="14"/>
      <c r="J38" s="14"/>
      <c r="K38" s="14"/>
      <c r="L38" s="14"/>
      <c r="M38" s="153"/>
      <c r="N38" s="154"/>
      <c r="O38" s="154"/>
      <c r="P38" s="154"/>
      <c r="Q38" s="154"/>
      <c r="R38" s="154"/>
      <c r="S38" s="154"/>
      <c r="T38" s="154"/>
      <c r="U38" s="154"/>
      <c r="V38" s="154"/>
    </row>
    <row r="39" spans="1:22" s="156" customFormat="1" ht="10.75" x14ac:dyDescent="0.3">
      <c r="A39" s="153"/>
      <c r="B39" s="153"/>
      <c r="C39" s="153"/>
      <c r="D39" s="153"/>
      <c r="E39" s="14"/>
      <c r="F39" s="14"/>
      <c r="G39" s="14"/>
      <c r="H39" s="14"/>
      <c r="I39" s="14"/>
      <c r="J39" s="14"/>
      <c r="K39" s="14"/>
      <c r="L39" s="14"/>
      <c r="M39" s="153"/>
      <c r="N39" s="154"/>
      <c r="O39" s="154"/>
      <c r="P39" s="154"/>
      <c r="Q39" s="154"/>
      <c r="R39" s="154"/>
      <c r="S39" s="154"/>
      <c r="T39" s="154"/>
      <c r="U39" s="154"/>
      <c r="V39" s="154"/>
    </row>
    <row r="40" spans="1:22" s="156" customFormat="1" ht="10.75" x14ac:dyDescent="0.3">
      <c r="A40" s="153"/>
      <c r="B40" s="153"/>
      <c r="C40" s="153"/>
      <c r="D40" s="153"/>
      <c r="E40" s="14"/>
      <c r="F40" s="14"/>
      <c r="G40" s="14"/>
      <c r="H40" s="14"/>
      <c r="I40" s="14"/>
      <c r="J40" s="14"/>
      <c r="K40" s="14"/>
      <c r="L40" s="14"/>
      <c r="M40" s="153"/>
      <c r="N40" s="154"/>
      <c r="O40" s="154"/>
      <c r="P40" s="154"/>
      <c r="Q40" s="154"/>
      <c r="R40" s="154"/>
      <c r="S40" s="154"/>
      <c r="T40" s="154"/>
      <c r="U40" s="154"/>
      <c r="V40" s="154"/>
    </row>
    <row r="41" spans="1:22" s="156" customFormat="1" ht="10.75" x14ac:dyDescent="0.3">
      <c r="A41" s="153"/>
      <c r="B41" s="153"/>
      <c r="C41" s="153"/>
      <c r="D41" s="153"/>
      <c r="E41" s="14"/>
      <c r="F41" s="14"/>
      <c r="G41" s="14"/>
      <c r="H41" s="14"/>
      <c r="I41" s="14"/>
      <c r="J41" s="14"/>
      <c r="K41" s="14"/>
      <c r="L41" s="14"/>
      <c r="M41" s="153"/>
      <c r="N41" s="154"/>
      <c r="O41" s="154"/>
      <c r="P41" s="154"/>
      <c r="Q41" s="154"/>
      <c r="R41" s="154"/>
      <c r="S41" s="154"/>
      <c r="T41" s="154"/>
      <c r="U41" s="154"/>
      <c r="V41" s="154"/>
    </row>
    <row r="42" spans="1:22" s="156" customFormat="1" ht="10.75" x14ac:dyDescent="0.3">
      <c r="A42" s="153"/>
      <c r="B42" s="153"/>
      <c r="C42" s="153"/>
      <c r="D42" s="153"/>
      <c r="E42" s="14"/>
      <c r="F42" s="14"/>
      <c r="G42" s="14"/>
      <c r="H42" s="14"/>
      <c r="I42" s="14"/>
      <c r="J42" s="14"/>
      <c r="K42" s="14"/>
      <c r="L42" s="14"/>
      <c r="M42" s="153"/>
      <c r="N42" s="154"/>
      <c r="O42" s="154"/>
      <c r="P42" s="154"/>
      <c r="Q42" s="154"/>
      <c r="R42" s="154"/>
      <c r="S42" s="154"/>
      <c r="T42" s="154"/>
      <c r="U42" s="154"/>
      <c r="V42" s="154"/>
    </row>
    <row r="43" spans="1:22" s="156" customFormat="1" ht="10.75" x14ac:dyDescent="0.3">
      <c r="A43" s="153"/>
      <c r="B43" s="153"/>
      <c r="C43" s="153"/>
      <c r="D43" s="153"/>
      <c r="E43" s="14"/>
      <c r="F43" s="14"/>
      <c r="G43" s="14"/>
      <c r="H43" s="14"/>
      <c r="I43" s="14"/>
      <c r="J43" s="14"/>
      <c r="K43" s="14"/>
      <c r="L43" s="14"/>
      <c r="M43" s="153"/>
      <c r="N43" s="154"/>
      <c r="O43" s="154"/>
      <c r="P43" s="154"/>
      <c r="Q43" s="154"/>
      <c r="R43" s="154"/>
      <c r="S43" s="154"/>
      <c r="T43" s="154"/>
      <c r="U43" s="154"/>
      <c r="V43" s="154"/>
    </row>
    <row r="44" spans="1:22" s="156" customFormat="1" ht="10.75" x14ac:dyDescent="0.3">
      <c r="A44" s="153"/>
      <c r="B44" s="153"/>
      <c r="C44" s="153"/>
      <c r="D44" s="153"/>
      <c r="E44" s="14"/>
      <c r="F44" s="14"/>
      <c r="G44" s="14"/>
      <c r="H44" s="14"/>
      <c r="I44" s="14"/>
      <c r="J44" s="14"/>
      <c r="K44" s="14"/>
      <c r="L44" s="14"/>
      <c r="M44" s="153"/>
      <c r="N44" s="154"/>
      <c r="O44" s="154"/>
      <c r="P44" s="154"/>
      <c r="Q44" s="154"/>
      <c r="R44" s="154"/>
      <c r="S44" s="154"/>
      <c r="T44" s="154"/>
      <c r="U44" s="154"/>
      <c r="V44" s="154"/>
    </row>
    <row r="45" spans="1:22" s="156" customFormat="1" ht="10.75" x14ac:dyDescent="0.3">
      <c r="A45" s="153"/>
      <c r="B45" s="153"/>
      <c r="C45" s="153"/>
      <c r="D45" s="153"/>
      <c r="E45" s="14"/>
      <c r="F45" s="14"/>
      <c r="G45" s="14"/>
      <c r="H45" s="14"/>
      <c r="I45" s="14"/>
      <c r="J45" s="14"/>
      <c r="K45" s="14"/>
      <c r="L45" s="14"/>
      <c r="M45" s="153"/>
      <c r="N45" s="154"/>
      <c r="O45" s="154"/>
      <c r="P45" s="154"/>
      <c r="Q45" s="154"/>
      <c r="R45" s="154"/>
      <c r="S45" s="154"/>
      <c r="T45" s="154"/>
      <c r="U45" s="154"/>
      <c r="V45" s="154"/>
    </row>
    <row r="46" spans="1:22" s="156" customFormat="1" ht="10.75" x14ac:dyDescent="0.3">
      <c r="A46" s="153"/>
      <c r="B46" s="153"/>
      <c r="C46" s="153"/>
      <c r="D46" s="153"/>
      <c r="E46" s="14"/>
      <c r="F46" s="14"/>
      <c r="G46" s="14"/>
      <c r="H46" s="14"/>
      <c r="I46" s="14"/>
      <c r="J46" s="14"/>
      <c r="K46" s="14"/>
      <c r="L46" s="14"/>
      <c r="M46" s="153"/>
      <c r="N46" s="154"/>
      <c r="O46" s="154"/>
      <c r="P46" s="154"/>
      <c r="Q46" s="154"/>
      <c r="R46" s="154"/>
      <c r="S46" s="154"/>
      <c r="T46" s="154"/>
      <c r="U46" s="154"/>
      <c r="V46" s="154"/>
    </row>
    <row r="47" spans="1:22" s="157" customFormat="1" x14ac:dyDescent="0.4">
      <c r="A47" s="145"/>
      <c r="B47" s="145"/>
      <c r="C47" s="145"/>
      <c r="D47" s="145"/>
      <c r="E47" s="28"/>
      <c r="F47" s="28"/>
      <c r="G47" s="28"/>
      <c r="H47" s="28"/>
      <c r="I47" s="28"/>
      <c r="J47" s="28"/>
      <c r="K47" s="28"/>
      <c r="L47" s="28"/>
      <c r="M47" s="147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s="157" customFormat="1" x14ac:dyDescent="0.4">
      <c r="A48" s="145"/>
      <c r="B48" s="145"/>
      <c r="C48" s="145"/>
      <c r="D48" s="145"/>
      <c r="E48" s="28"/>
      <c r="F48" s="28"/>
      <c r="G48" s="28"/>
      <c r="H48" s="28"/>
      <c r="I48" s="28"/>
      <c r="J48" s="28"/>
      <c r="K48" s="28"/>
      <c r="L48" s="28"/>
      <c r="M48" s="147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s="157" customFormat="1" x14ac:dyDescent="0.4">
      <c r="A49" s="145"/>
      <c r="B49" s="145"/>
      <c r="C49" s="145"/>
      <c r="D49" s="145"/>
      <c r="E49" s="28"/>
      <c r="F49" s="28"/>
      <c r="G49" s="28"/>
      <c r="H49" s="28"/>
      <c r="I49" s="28"/>
      <c r="J49" s="28"/>
      <c r="K49" s="28"/>
      <c r="L49" s="28"/>
      <c r="M49" s="147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s="157" customFormat="1" x14ac:dyDescent="0.4">
      <c r="A50" s="145"/>
      <c r="B50" s="145"/>
      <c r="C50" s="145"/>
      <c r="D50" s="145"/>
      <c r="E50" s="28"/>
      <c r="F50" s="28"/>
      <c r="G50" s="28"/>
      <c r="H50" s="28"/>
      <c r="I50" s="28"/>
      <c r="J50" s="28"/>
      <c r="K50" s="28"/>
      <c r="L50" s="28"/>
      <c r="M50" s="147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s="157" customFormat="1" x14ac:dyDescent="0.4">
      <c r="A51" s="145"/>
      <c r="B51" s="145"/>
      <c r="C51" s="145"/>
      <c r="D51" s="145"/>
      <c r="E51" s="28"/>
      <c r="F51" s="28"/>
      <c r="G51" s="28"/>
      <c r="H51" s="28"/>
      <c r="I51" s="28"/>
      <c r="J51" s="28"/>
      <c r="K51" s="28"/>
      <c r="L51" s="28"/>
      <c r="M51" s="147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s="157" customFormat="1" x14ac:dyDescent="0.4">
      <c r="A52" s="145"/>
      <c r="B52" s="145"/>
      <c r="C52" s="145"/>
      <c r="D52" s="145"/>
      <c r="E52" s="28"/>
      <c r="F52" s="28"/>
      <c r="G52" s="28"/>
      <c r="H52" s="28"/>
      <c r="I52" s="28"/>
      <c r="J52" s="28"/>
      <c r="K52" s="28"/>
      <c r="L52" s="28"/>
      <c r="M52" s="147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s="157" customFormat="1" x14ac:dyDescent="0.4">
      <c r="A53" s="145"/>
      <c r="B53" s="145"/>
      <c r="C53" s="145"/>
      <c r="D53" s="145"/>
      <c r="E53" s="28"/>
      <c r="F53" s="28"/>
      <c r="G53" s="28"/>
      <c r="H53" s="28"/>
      <c r="I53" s="28"/>
      <c r="J53" s="28"/>
      <c r="K53" s="28"/>
      <c r="L53" s="28"/>
      <c r="M53" s="147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s="157" customFormat="1" x14ac:dyDescent="0.4">
      <c r="A54" s="145"/>
      <c r="B54" s="145"/>
      <c r="C54" s="145"/>
      <c r="D54" s="145"/>
      <c r="E54" s="28"/>
      <c r="F54" s="28"/>
      <c r="G54" s="28"/>
      <c r="H54" s="28"/>
      <c r="I54" s="28"/>
      <c r="J54" s="28"/>
      <c r="K54" s="28"/>
      <c r="L54" s="28"/>
      <c r="M54" s="147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s="157" customFormat="1" x14ac:dyDescent="0.4">
      <c r="A55" s="145"/>
      <c r="B55" s="145"/>
      <c r="C55" s="145"/>
      <c r="D55" s="145"/>
      <c r="E55" s="28"/>
      <c r="F55" s="28"/>
      <c r="G55" s="28"/>
      <c r="H55" s="28"/>
      <c r="I55" s="28"/>
      <c r="J55" s="28"/>
      <c r="K55" s="28"/>
      <c r="L55" s="28"/>
      <c r="M55" s="147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s="157" customFormat="1" x14ac:dyDescent="0.4">
      <c r="A56" s="145"/>
      <c r="B56" s="145"/>
      <c r="C56" s="145"/>
      <c r="D56" s="145"/>
      <c r="E56" s="28"/>
      <c r="F56" s="28"/>
      <c r="G56" s="28"/>
      <c r="H56" s="28"/>
      <c r="I56" s="28"/>
      <c r="J56" s="28"/>
      <c r="K56" s="28"/>
      <c r="L56" s="28"/>
      <c r="M56" s="147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s="157" customFormat="1" x14ac:dyDescent="0.4">
      <c r="A57" s="145"/>
      <c r="B57" s="145"/>
      <c r="C57" s="145"/>
      <c r="D57" s="145"/>
      <c r="E57" s="28"/>
      <c r="F57" s="28"/>
      <c r="G57" s="28"/>
      <c r="H57" s="28"/>
      <c r="I57" s="28"/>
      <c r="J57" s="28"/>
      <c r="K57" s="28"/>
      <c r="L57" s="28"/>
      <c r="M57" s="147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s="157" customFormat="1" x14ac:dyDescent="0.4">
      <c r="A58" s="145"/>
      <c r="B58" s="145"/>
      <c r="C58" s="145"/>
      <c r="D58" s="145"/>
      <c r="E58" s="28"/>
      <c r="F58" s="28"/>
      <c r="G58" s="28"/>
      <c r="H58" s="28"/>
      <c r="I58" s="28"/>
      <c r="J58" s="28"/>
      <c r="K58" s="28"/>
      <c r="L58" s="28"/>
      <c r="M58" s="147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s="157" customFormat="1" x14ac:dyDescent="0.4">
      <c r="A59" s="145"/>
      <c r="B59" s="145"/>
      <c r="C59" s="145"/>
      <c r="D59" s="145"/>
      <c r="E59" s="28"/>
      <c r="F59" s="28"/>
      <c r="G59" s="28"/>
      <c r="H59" s="28"/>
      <c r="I59" s="28"/>
      <c r="J59" s="28"/>
      <c r="K59" s="28"/>
      <c r="L59" s="28"/>
      <c r="M59" s="147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4">
      <c r="A60" s="25"/>
      <c r="B60" s="25"/>
      <c r="C60" s="25"/>
      <c r="D60" s="25"/>
      <c r="E60" s="28"/>
      <c r="F60" s="28"/>
      <c r="G60" s="28"/>
      <c r="H60" s="28"/>
      <c r="I60" s="28"/>
      <c r="J60" s="28"/>
      <c r="K60" s="28"/>
      <c r="L60" s="28"/>
      <c r="M60" s="30"/>
    </row>
    <row r="61" spans="1:22" x14ac:dyDescent="0.4">
      <c r="A61" s="25"/>
      <c r="B61" s="25"/>
      <c r="C61" s="25"/>
      <c r="D61" s="25"/>
      <c r="E61" s="28"/>
      <c r="F61" s="28"/>
      <c r="G61" s="28"/>
      <c r="H61" s="28"/>
      <c r="I61" s="28"/>
      <c r="J61" s="28"/>
      <c r="K61" s="28"/>
      <c r="L61" s="28"/>
      <c r="M61" s="30"/>
    </row>
    <row r="62" spans="1:22" x14ac:dyDescent="0.4">
      <c r="A62" s="25"/>
      <c r="B62" s="25"/>
      <c r="C62" s="25"/>
      <c r="D62" s="25"/>
      <c r="E62" s="28"/>
      <c r="F62" s="28"/>
      <c r="G62" s="28"/>
      <c r="H62" s="28"/>
      <c r="I62" s="28"/>
      <c r="J62" s="28"/>
      <c r="K62" s="28"/>
      <c r="L62" s="28"/>
      <c r="M62" s="30"/>
    </row>
    <row r="63" spans="1:22" x14ac:dyDescent="0.4">
      <c r="A63" s="25"/>
      <c r="B63" s="25"/>
      <c r="C63" s="25"/>
      <c r="D63" s="25"/>
      <c r="E63" s="28"/>
      <c r="F63" s="28"/>
      <c r="G63" s="28"/>
      <c r="H63" s="28"/>
      <c r="I63" s="28"/>
      <c r="J63" s="28"/>
      <c r="K63" s="28"/>
      <c r="L63" s="28"/>
      <c r="M63" s="30"/>
    </row>
    <row r="64" spans="1:22" x14ac:dyDescent="0.4">
      <c r="A64" s="25"/>
      <c r="B64" s="25"/>
      <c r="C64" s="25"/>
      <c r="D64" s="25"/>
      <c r="E64" s="28"/>
      <c r="F64" s="28"/>
      <c r="G64" s="28"/>
      <c r="H64" s="28"/>
      <c r="I64" s="28"/>
      <c r="J64" s="28"/>
      <c r="K64" s="28"/>
      <c r="L64" s="28"/>
      <c r="M64" s="30"/>
    </row>
    <row r="65" spans="1:13" x14ac:dyDescent="0.4">
      <c r="A65" s="25"/>
      <c r="B65" s="25"/>
      <c r="C65" s="25"/>
      <c r="D65" s="25"/>
      <c r="E65" s="28"/>
      <c r="F65" s="28"/>
      <c r="G65" s="28"/>
      <c r="H65" s="28"/>
      <c r="I65" s="28"/>
      <c r="J65" s="28"/>
      <c r="K65" s="28"/>
      <c r="L65" s="28"/>
      <c r="M65" s="30"/>
    </row>
    <row r="66" spans="1:13" x14ac:dyDescent="0.4">
      <c r="A66" s="25"/>
      <c r="B66" s="25"/>
      <c r="C66" s="25"/>
      <c r="D66" s="25"/>
      <c r="E66" s="28"/>
      <c r="F66" s="28"/>
      <c r="G66" s="28"/>
      <c r="H66" s="28"/>
      <c r="I66" s="28"/>
      <c r="J66" s="28"/>
      <c r="K66" s="28"/>
      <c r="L66" s="28"/>
      <c r="M66" s="30"/>
    </row>
    <row r="67" spans="1:13" x14ac:dyDescent="0.4">
      <c r="A67" s="25"/>
      <c r="B67" s="25"/>
      <c r="C67" s="25"/>
      <c r="D67" s="25"/>
      <c r="E67" s="28"/>
      <c r="F67" s="28"/>
      <c r="G67" s="28"/>
      <c r="H67" s="28"/>
      <c r="I67" s="28"/>
      <c r="J67" s="28"/>
      <c r="K67" s="28"/>
      <c r="L67" s="28"/>
      <c r="M67" s="30"/>
    </row>
    <row r="68" spans="1:13" x14ac:dyDescent="0.4">
      <c r="A68" s="25"/>
      <c r="B68" s="25"/>
      <c r="C68" s="25"/>
      <c r="D68" s="25"/>
      <c r="E68" s="28"/>
      <c r="F68" s="28"/>
      <c r="G68" s="28"/>
      <c r="H68" s="28"/>
      <c r="I68" s="28"/>
      <c r="J68" s="28"/>
      <c r="K68" s="28"/>
      <c r="L68" s="28"/>
      <c r="M68" s="30"/>
    </row>
    <row r="69" spans="1:13" x14ac:dyDescent="0.4">
      <c r="E69" s="22"/>
      <c r="F69" s="22"/>
      <c r="G69" s="22"/>
      <c r="H69" s="22"/>
      <c r="I69" s="22"/>
      <c r="J69" s="22"/>
      <c r="K69" s="22"/>
      <c r="L69" s="22"/>
    </row>
    <row r="70" spans="1:13" x14ac:dyDescent="0.4">
      <c r="E70" s="22"/>
      <c r="F70" s="22"/>
      <c r="G70" s="22"/>
      <c r="H70" s="22"/>
      <c r="I70" s="22"/>
      <c r="J70" s="22"/>
      <c r="K70" s="22"/>
      <c r="L70" s="22"/>
    </row>
    <row r="71" spans="1:13" x14ac:dyDescent="0.4">
      <c r="E71" s="22"/>
      <c r="F71" s="22"/>
      <c r="G71" s="22"/>
      <c r="H71" s="22"/>
      <c r="I71" s="22"/>
      <c r="J71" s="22"/>
      <c r="K71" s="22"/>
      <c r="L71" s="22"/>
    </row>
    <row r="72" spans="1:13" x14ac:dyDescent="0.4">
      <c r="E72" s="22"/>
      <c r="F72" s="22"/>
      <c r="G72" s="22"/>
      <c r="H72" s="22"/>
      <c r="I72" s="22"/>
      <c r="J72" s="22"/>
      <c r="K72" s="22"/>
      <c r="L72" s="22"/>
    </row>
    <row r="73" spans="1:13" x14ac:dyDescent="0.4">
      <c r="E73" s="22"/>
      <c r="F73" s="22"/>
      <c r="G73" s="22"/>
      <c r="H73" s="22"/>
      <c r="I73" s="22"/>
      <c r="J73" s="22"/>
      <c r="K73" s="22"/>
      <c r="L73" s="22"/>
    </row>
    <row r="74" spans="1:13" x14ac:dyDescent="0.4">
      <c r="E74" s="22"/>
      <c r="F74" s="22"/>
      <c r="G74" s="22"/>
      <c r="H74" s="22"/>
      <c r="I74" s="22"/>
      <c r="J74" s="22"/>
      <c r="K74" s="22"/>
      <c r="L74" s="22"/>
    </row>
    <row r="75" spans="1:13" x14ac:dyDescent="0.4">
      <c r="E75" s="22"/>
      <c r="F75" s="22"/>
      <c r="G75" s="22"/>
      <c r="H75" s="22"/>
      <c r="I75" s="22"/>
      <c r="J75" s="22"/>
      <c r="K75" s="22"/>
      <c r="L75" s="22"/>
    </row>
    <row r="76" spans="1:13" x14ac:dyDescent="0.4">
      <c r="E76" s="22"/>
      <c r="F76" s="22"/>
      <c r="G76" s="22"/>
      <c r="H76" s="22"/>
      <c r="I76" s="22"/>
      <c r="J76" s="22"/>
      <c r="K76" s="22"/>
      <c r="L76" s="22"/>
    </row>
    <row r="77" spans="1:13" x14ac:dyDescent="0.4">
      <c r="E77" s="22"/>
      <c r="F77" s="22"/>
      <c r="G77" s="22"/>
      <c r="H77" s="22"/>
      <c r="I77" s="22"/>
      <c r="J77" s="22"/>
      <c r="K77" s="22"/>
      <c r="L77" s="22"/>
    </row>
    <row r="78" spans="1:13" x14ac:dyDescent="0.4">
      <c r="E78" s="22"/>
      <c r="F78" s="22"/>
      <c r="G78" s="22"/>
      <c r="H78" s="22"/>
      <c r="I78" s="22"/>
      <c r="J78" s="22"/>
      <c r="K78" s="22"/>
      <c r="L78" s="22"/>
    </row>
    <row r="79" spans="1:13" x14ac:dyDescent="0.4">
      <c r="E79" s="22"/>
      <c r="F79" s="22"/>
      <c r="G79" s="22"/>
      <c r="H79" s="22"/>
      <c r="I79" s="22"/>
      <c r="J79" s="22"/>
      <c r="K79" s="22"/>
      <c r="L79" s="22"/>
    </row>
    <row r="80" spans="1:13" x14ac:dyDescent="0.4">
      <c r="E80" s="22"/>
      <c r="F80" s="22"/>
      <c r="G80" s="22"/>
      <c r="H80" s="22"/>
      <c r="I80" s="22"/>
      <c r="J80" s="22"/>
      <c r="K80" s="22"/>
      <c r="L80" s="22"/>
    </row>
    <row r="81" spans="5:12" x14ac:dyDescent="0.4">
      <c r="E81" s="22"/>
      <c r="F81" s="22"/>
      <c r="G81" s="22"/>
      <c r="H81" s="22"/>
      <c r="I81" s="22"/>
      <c r="J81" s="22"/>
      <c r="K81" s="22"/>
      <c r="L81" s="22"/>
    </row>
    <row r="82" spans="5:12" x14ac:dyDescent="0.4">
      <c r="E82" s="22"/>
      <c r="F82" s="22"/>
      <c r="G82" s="22"/>
      <c r="H82" s="22"/>
      <c r="I82" s="22"/>
      <c r="J82" s="22"/>
      <c r="K82" s="22"/>
      <c r="L82" s="22"/>
    </row>
    <row r="83" spans="5:12" x14ac:dyDescent="0.4">
      <c r="E83" s="22"/>
      <c r="F83" s="22"/>
      <c r="G83" s="22"/>
      <c r="H83" s="22"/>
      <c r="I83" s="22"/>
      <c r="J83" s="22"/>
      <c r="K83" s="22"/>
      <c r="L83" s="22"/>
    </row>
    <row r="84" spans="5:12" x14ac:dyDescent="0.4">
      <c r="E84" s="22"/>
      <c r="F84" s="22"/>
      <c r="G84" s="22"/>
      <c r="H84" s="22"/>
      <c r="I84" s="22"/>
      <c r="J84" s="22"/>
      <c r="K84" s="22"/>
      <c r="L84" s="22"/>
    </row>
    <row r="85" spans="5:12" x14ac:dyDescent="0.4">
      <c r="E85" s="22"/>
      <c r="F85" s="22"/>
      <c r="G85" s="22"/>
      <c r="H85" s="22"/>
      <c r="I85" s="22"/>
      <c r="J85" s="22"/>
      <c r="K85" s="22"/>
      <c r="L85" s="22"/>
    </row>
    <row r="86" spans="5:12" x14ac:dyDescent="0.4">
      <c r="E86" s="22"/>
      <c r="F86" s="22"/>
      <c r="G86" s="22"/>
      <c r="H86" s="22"/>
      <c r="I86" s="22"/>
      <c r="J86" s="22"/>
      <c r="K86" s="22"/>
      <c r="L86" s="22"/>
    </row>
    <row r="87" spans="5:12" x14ac:dyDescent="0.4">
      <c r="E87" s="22"/>
      <c r="F87" s="22"/>
      <c r="G87" s="22"/>
      <c r="H87" s="22"/>
      <c r="I87" s="22"/>
      <c r="J87" s="22"/>
      <c r="K87" s="22"/>
      <c r="L87" s="22"/>
    </row>
    <row r="88" spans="5:12" x14ac:dyDescent="0.4">
      <c r="E88" s="22"/>
      <c r="F88" s="22"/>
      <c r="G88" s="22"/>
      <c r="H88" s="22"/>
      <c r="I88" s="22"/>
      <c r="J88" s="22"/>
      <c r="K88" s="22"/>
      <c r="L88" s="22"/>
    </row>
    <row r="89" spans="5:12" x14ac:dyDescent="0.4">
      <c r="E89" s="22"/>
      <c r="F89" s="22"/>
      <c r="G89" s="22"/>
      <c r="H89" s="22"/>
      <c r="I89" s="22"/>
      <c r="J89" s="22"/>
      <c r="K89" s="22"/>
      <c r="L89" s="22"/>
    </row>
    <row r="90" spans="5:12" x14ac:dyDescent="0.4">
      <c r="E90" s="22"/>
      <c r="F90" s="22"/>
      <c r="G90" s="22"/>
      <c r="H90" s="22"/>
      <c r="I90" s="22"/>
      <c r="J90" s="22"/>
      <c r="K90" s="22"/>
      <c r="L90" s="22"/>
    </row>
    <row r="91" spans="5:12" x14ac:dyDescent="0.4">
      <c r="E91" s="22"/>
      <c r="F91" s="22"/>
      <c r="G91" s="22"/>
      <c r="H91" s="22"/>
      <c r="I91" s="22"/>
      <c r="J91" s="22"/>
      <c r="K91" s="22"/>
      <c r="L91" s="22"/>
    </row>
    <row r="92" spans="5:12" x14ac:dyDescent="0.4">
      <c r="E92" s="22"/>
      <c r="F92" s="22"/>
      <c r="G92" s="22"/>
      <c r="H92" s="22"/>
      <c r="I92" s="22"/>
      <c r="J92" s="22"/>
      <c r="K92" s="22"/>
      <c r="L92" s="22"/>
    </row>
    <row r="93" spans="5:12" x14ac:dyDescent="0.4">
      <c r="E93" s="22"/>
      <c r="F93" s="22"/>
      <c r="G93" s="22"/>
      <c r="H93" s="22"/>
      <c r="I93" s="22"/>
      <c r="J93" s="22"/>
      <c r="K93" s="22"/>
      <c r="L93" s="22"/>
    </row>
    <row r="94" spans="5:12" x14ac:dyDescent="0.4">
      <c r="E94" s="22"/>
      <c r="F94" s="22"/>
      <c r="G94" s="22"/>
      <c r="H94" s="22"/>
      <c r="I94" s="22"/>
      <c r="J94" s="22"/>
      <c r="K94" s="22"/>
      <c r="L94" s="22"/>
    </row>
    <row r="95" spans="5:12" x14ac:dyDescent="0.4">
      <c r="E95" s="22"/>
      <c r="F95" s="22"/>
      <c r="G95" s="22"/>
      <c r="H95" s="22"/>
      <c r="I95" s="22"/>
      <c r="J95" s="22"/>
      <c r="K95" s="22"/>
      <c r="L95" s="22"/>
    </row>
    <row r="96" spans="5:12" x14ac:dyDescent="0.4">
      <c r="E96" s="22"/>
      <c r="F96" s="22"/>
      <c r="G96" s="22"/>
      <c r="H96" s="22"/>
      <c r="I96" s="22"/>
      <c r="J96" s="22"/>
      <c r="K96" s="22"/>
      <c r="L96" s="22"/>
    </row>
    <row r="97" spans="5:12" x14ac:dyDescent="0.4">
      <c r="E97" s="22"/>
      <c r="F97" s="22"/>
      <c r="G97" s="22"/>
      <c r="H97" s="22"/>
      <c r="I97" s="22"/>
      <c r="J97" s="22"/>
      <c r="K97" s="22"/>
      <c r="L97" s="22"/>
    </row>
    <row r="98" spans="5:12" x14ac:dyDescent="0.4">
      <c r="E98" s="22"/>
      <c r="F98" s="22"/>
      <c r="G98" s="22"/>
      <c r="H98" s="22"/>
      <c r="I98" s="22"/>
      <c r="J98" s="22"/>
      <c r="K98" s="22"/>
      <c r="L98" s="22"/>
    </row>
    <row r="99" spans="5:12" x14ac:dyDescent="0.4">
      <c r="E99" s="22"/>
      <c r="F99" s="22"/>
      <c r="G99" s="22"/>
      <c r="H99" s="22"/>
      <c r="I99" s="22"/>
      <c r="J99" s="22"/>
      <c r="K99" s="22"/>
      <c r="L99" s="22"/>
    </row>
    <row r="100" spans="5:12" x14ac:dyDescent="0.4">
      <c r="E100" s="22"/>
      <c r="F100" s="22"/>
      <c r="G100" s="22"/>
      <c r="H100" s="22"/>
      <c r="I100" s="22"/>
      <c r="J100" s="22"/>
      <c r="K100" s="22"/>
      <c r="L100" s="22"/>
    </row>
    <row r="101" spans="5:12" x14ac:dyDescent="0.4">
      <c r="E101" s="22"/>
      <c r="F101" s="22"/>
      <c r="G101" s="22"/>
      <c r="H101" s="22"/>
      <c r="I101" s="22"/>
      <c r="J101" s="22"/>
      <c r="K101" s="22"/>
      <c r="L101" s="22"/>
    </row>
    <row r="102" spans="5:12" x14ac:dyDescent="0.4">
      <c r="E102" s="22"/>
      <c r="F102" s="22"/>
      <c r="G102" s="22"/>
      <c r="H102" s="22"/>
      <c r="I102" s="22"/>
      <c r="J102" s="22"/>
      <c r="K102" s="22"/>
      <c r="L102" s="22"/>
    </row>
    <row r="103" spans="5:12" x14ac:dyDescent="0.4">
      <c r="E103" s="22"/>
      <c r="F103" s="22"/>
      <c r="G103" s="22"/>
      <c r="H103" s="22"/>
      <c r="I103" s="22"/>
      <c r="J103" s="22"/>
      <c r="K103" s="22"/>
      <c r="L103" s="22"/>
    </row>
    <row r="104" spans="5:12" x14ac:dyDescent="0.4">
      <c r="E104" s="22"/>
      <c r="F104" s="22"/>
      <c r="G104" s="22"/>
      <c r="H104" s="22"/>
      <c r="I104" s="22"/>
      <c r="J104" s="22"/>
      <c r="K104" s="22"/>
      <c r="L104" s="22"/>
    </row>
    <row r="105" spans="5:12" x14ac:dyDescent="0.4">
      <c r="E105" s="22"/>
      <c r="F105" s="22"/>
      <c r="G105" s="22"/>
      <c r="H105" s="22"/>
      <c r="I105" s="22"/>
      <c r="J105" s="22"/>
      <c r="K105" s="22"/>
      <c r="L105" s="22"/>
    </row>
    <row r="106" spans="5:12" x14ac:dyDescent="0.4">
      <c r="E106" s="22"/>
      <c r="F106" s="22"/>
      <c r="G106" s="22"/>
      <c r="H106" s="22"/>
      <c r="I106" s="22"/>
      <c r="J106" s="22"/>
      <c r="K106" s="22"/>
      <c r="L106" s="22"/>
    </row>
    <row r="107" spans="5:12" x14ac:dyDescent="0.4">
      <c r="E107" s="22"/>
      <c r="F107" s="22"/>
      <c r="G107" s="22"/>
      <c r="H107" s="22"/>
      <c r="I107" s="22"/>
      <c r="J107" s="22"/>
      <c r="K107" s="22"/>
      <c r="L107" s="22"/>
    </row>
    <row r="108" spans="5:12" x14ac:dyDescent="0.4">
      <c r="E108" s="22"/>
      <c r="F108" s="22"/>
      <c r="G108" s="22"/>
      <c r="H108" s="22"/>
      <c r="I108" s="22"/>
      <c r="J108" s="22"/>
      <c r="K108" s="22"/>
      <c r="L108" s="22"/>
    </row>
    <row r="109" spans="5:12" x14ac:dyDescent="0.4">
      <c r="E109" s="22"/>
      <c r="F109" s="22"/>
      <c r="G109" s="22"/>
      <c r="H109" s="22"/>
      <c r="I109" s="22"/>
      <c r="J109" s="22"/>
      <c r="K109" s="22"/>
      <c r="L109" s="22"/>
    </row>
    <row r="110" spans="5:12" x14ac:dyDescent="0.4">
      <c r="E110" s="22"/>
      <c r="F110" s="22"/>
      <c r="G110" s="22"/>
      <c r="H110" s="22"/>
      <c r="I110" s="22"/>
      <c r="J110" s="22"/>
      <c r="K110" s="22"/>
      <c r="L110" s="22"/>
    </row>
    <row r="111" spans="5:12" x14ac:dyDescent="0.4">
      <c r="E111" s="22"/>
      <c r="F111" s="22"/>
      <c r="G111" s="22"/>
      <c r="H111" s="22"/>
      <c r="I111" s="22"/>
      <c r="J111" s="22"/>
      <c r="K111" s="22"/>
      <c r="L111" s="22"/>
    </row>
    <row r="112" spans="5:12" x14ac:dyDescent="0.4">
      <c r="E112" s="22"/>
      <c r="F112" s="22"/>
      <c r="G112" s="22"/>
      <c r="H112" s="22"/>
      <c r="I112" s="22"/>
      <c r="J112" s="22"/>
      <c r="K112" s="22"/>
      <c r="L112" s="22"/>
    </row>
    <row r="113" spans="5:12" x14ac:dyDescent="0.4">
      <c r="E113" s="22"/>
      <c r="F113" s="22"/>
      <c r="G113" s="22"/>
      <c r="H113" s="22"/>
      <c r="I113" s="22"/>
      <c r="J113" s="22"/>
      <c r="K113" s="22"/>
      <c r="L113" s="22"/>
    </row>
    <row r="114" spans="5:12" x14ac:dyDescent="0.4">
      <c r="E114" s="22"/>
      <c r="F114" s="22"/>
      <c r="G114" s="22"/>
      <c r="H114" s="22"/>
      <c r="I114" s="22"/>
      <c r="J114" s="22"/>
      <c r="K114" s="22"/>
      <c r="L114" s="22"/>
    </row>
    <row r="115" spans="5:12" x14ac:dyDescent="0.4">
      <c r="E115" s="22"/>
      <c r="F115" s="22"/>
      <c r="G115" s="22"/>
      <c r="H115" s="22"/>
      <c r="I115" s="22"/>
      <c r="J115" s="22"/>
      <c r="K115" s="22"/>
      <c r="L115" s="22"/>
    </row>
  </sheetData>
  <pageMargins left="0.51181102362204722" right="0.51181102362204722" top="0.74803149606299213" bottom="0.55118110236220474" header="0.31496062992125984" footer="0.31496062992125984"/>
  <pageSetup paperSize="9" scale="85" orientation="landscape" r:id="rId1"/>
  <ignoredErrors>
    <ignoredError sqref="D26:K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D3C6-CCA2-447C-A34D-47A57697A77C}">
  <dimension ref="A1:Z35"/>
  <sheetViews>
    <sheetView workbookViewId="0">
      <selection activeCell="F21" sqref="F21"/>
    </sheetView>
  </sheetViews>
  <sheetFormatPr defaultRowHeight="14.6" x14ac:dyDescent="0.4"/>
  <cols>
    <col min="1" max="1" width="13.3046875" customWidth="1"/>
    <col min="2" max="2" width="13.15234375" customWidth="1"/>
    <col min="7" max="7" width="13.69140625" customWidth="1"/>
    <col min="8" max="8" width="12.69140625" customWidth="1"/>
    <col min="9" max="9" width="13.84375" customWidth="1"/>
    <col min="10" max="10" width="20.15234375" customWidth="1"/>
    <col min="11" max="11" width="11.3828125" customWidth="1"/>
    <col min="17" max="26" width="9.15234375" style="135"/>
  </cols>
  <sheetData>
    <row r="1" spans="1:16" x14ac:dyDescent="0.4">
      <c r="A1" s="13" t="s">
        <v>444</v>
      </c>
      <c r="B1" s="14"/>
      <c r="C1" s="14"/>
      <c r="D1" s="14"/>
      <c r="E1" s="14"/>
      <c r="F1" s="14"/>
      <c r="G1" s="14"/>
      <c r="H1" s="14"/>
      <c r="I1" s="14"/>
      <c r="J1" s="14"/>
      <c r="K1" s="111"/>
      <c r="L1" s="14"/>
      <c r="M1" s="14"/>
      <c r="N1" s="15"/>
      <c r="O1" s="15"/>
      <c r="P1" s="15"/>
    </row>
    <row r="2" spans="1:16" ht="15.45" x14ac:dyDescent="0.4">
      <c r="A2" s="149" t="s">
        <v>354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5"/>
      <c r="P2" s="15"/>
    </row>
    <row r="3" spans="1:16" x14ac:dyDescent="0.4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5"/>
      <c r="P3" s="15"/>
    </row>
    <row r="4" spans="1:16" x14ac:dyDescent="0.4">
      <c r="A4" s="12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</row>
    <row r="5" spans="1:16" x14ac:dyDescent="0.4">
      <c r="A5" s="31"/>
      <c r="B5" s="195" t="s">
        <v>437</v>
      </c>
      <c r="C5" s="32" t="s">
        <v>315</v>
      </c>
      <c r="D5" s="32" t="s">
        <v>322</v>
      </c>
      <c r="E5" s="32" t="s">
        <v>315</v>
      </c>
      <c r="F5" s="32" t="s">
        <v>322</v>
      </c>
      <c r="G5" s="32" t="s">
        <v>313</v>
      </c>
      <c r="H5" s="32" t="s">
        <v>317</v>
      </c>
      <c r="I5" s="33" t="s">
        <v>335</v>
      </c>
      <c r="J5" s="34" t="s">
        <v>336</v>
      </c>
      <c r="K5" s="139" t="s">
        <v>329</v>
      </c>
      <c r="L5" s="14"/>
      <c r="M5" s="14"/>
      <c r="N5" s="15"/>
      <c r="O5" s="15"/>
      <c r="P5" s="15"/>
    </row>
    <row r="6" spans="1:16" x14ac:dyDescent="0.4">
      <c r="A6" s="36"/>
      <c r="B6" s="196" t="s">
        <v>436</v>
      </c>
      <c r="C6" s="37"/>
      <c r="D6" s="37" t="s">
        <v>323</v>
      </c>
      <c r="E6" s="37"/>
      <c r="F6" s="37" t="s">
        <v>323</v>
      </c>
      <c r="G6" s="37" t="s">
        <v>314</v>
      </c>
      <c r="H6" s="37" t="s">
        <v>318</v>
      </c>
      <c r="I6" s="38" t="s">
        <v>319</v>
      </c>
      <c r="J6" s="39" t="s">
        <v>325</v>
      </c>
      <c r="K6" s="140" t="s">
        <v>330</v>
      </c>
      <c r="L6" s="14"/>
      <c r="M6" s="14"/>
      <c r="N6" s="15"/>
      <c r="O6" s="15"/>
      <c r="P6" s="15"/>
    </row>
    <row r="7" spans="1:16" x14ac:dyDescent="0.4">
      <c r="A7" s="36"/>
      <c r="B7" s="166" t="s">
        <v>402</v>
      </c>
      <c r="C7" s="37"/>
      <c r="D7" s="37" t="s">
        <v>324</v>
      </c>
      <c r="E7" s="37"/>
      <c r="F7" s="37" t="s">
        <v>324</v>
      </c>
      <c r="G7" s="37" t="s">
        <v>442</v>
      </c>
      <c r="H7" s="37"/>
      <c r="I7" s="38" t="s">
        <v>320</v>
      </c>
      <c r="J7" s="39" t="s">
        <v>326</v>
      </c>
      <c r="K7" s="140" t="s">
        <v>302</v>
      </c>
      <c r="L7" s="14"/>
      <c r="M7" s="14"/>
      <c r="N7" s="15"/>
      <c r="O7" s="15"/>
      <c r="P7" s="15"/>
    </row>
    <row r="8" spans="1:16" x14ac:dyDescent="0.4">
      <c r="A8" s="36"/>
      <c r="B8" s="166" t="s">
        <v>358</v>
      </c>
      <c r="C8" s="37">
        <v>2026</v>
      </c>
      <c r="D8" s="37">
        <v>2026</v>
      </c>
      <c r="E8" s="37">
        <v>2027</v>
      </c>
      <c r="F8" s="37">
        <v>2027</v>
      </c>
      <c r="G8" s="37">
        <v>2025</v>
      </c>
      <c r="H8" s="37">
        <v>2025</v>
      </c>
      <c r="I8" s="38" t="s">
        <v>321</v>
      </c>
      <c r="J8" s="39" t="s">
        <v>327</v>
      </c>
      <c r="K8" s="141"/>
      <c r="L8" s="14"/>
      <c r="M8" s="14"/>
      <c r="N8" s="15"/>
      <c r="O8" s="15"/>
      <c r="P8" s="15"/>
    </row>
    <row r="9" spans="1:16" x14ac:dyDescent="0.4">
      <c r="A9" s="36"/>
      <c r="B9" s="166" t="s">
        <v>435</v>
      </c>
      <c r="C9" s="41"/>
      <c r="D9" s="41"/>
      <c r="E9" s="41"/>
      <c r="F9" s="41"/>
      <c r="G9" s="41"/>
      <c r="H9" s="41"/>
      <c r="I9" s="42"/>
      <c r="J9" s="43" t="s">
        <v>332</v>
      </c>
      <c r="K9" s="141"/>
      <c r="L9" s="14"/>
      <c r="M9" s="14"/>
      <c r="N9" s="15"/>
      <c r="O9" s="15"/>
      <c r="P9" s="15"/>
    </row>
    <row r="10" spans="1:16" x14ac:dyDescent="0.4">
      <c r="A10" s="44"/>
      <c r="B10" s="167" t="s">
        <v>394</v>
      </c>
      <c r="C10" s="45"/>
      <c r="D10" s="45"/>
      <c r="E10" s="45"/>
      <c r="F10" s="45"/>
      <c r="G10" s="45"/>
      <c r="H10" s="45"/>
      <c r="I10" s="46"/>
      <c r="J10" s="47" t="s">
        <v>331</v>
      </c>
      <c r="K10" s="142"/>
      <c r="L10" s="14"/>
      <c r="M10" s="14"/>
      <c r="N10" s="15"/>
      <c r="O10" s="15"/>
      <c r="P10" s="15"/>
    </row>
    <row r="11" spans="1:16" x14ac:dyDescent="0.4">
      <c r="A11" s="125" t="s">
        <v>316</v>
      </c>
      <c r="B11" s="35"/>
      <c r="C11" s="126">
        <f>'kaikki kunnat'!E8</f>
        <v>7.5637213099591527</v>
      </c>
      <c r="D11" s="126"/>
      <c r="E11" s="127">
        <f>C11</f>
        <v>7.5637213099591527</v>
      </c>
      <c r="F11" s="128"/>
      <c r="G11" s="32"/>
      <c r="H11" s="32"/>
      <c r="I11" s="33"/>
      <c r="J11" s="34"/>
      <c r="K11" s="139"/>
      <c r="L11" s="16"/>
      <c r="M11" s="14"/>
      <c r="N11" s="15"/>
      <c r="O11" s="15"/>
      <c r="P11" s="15"/>
    </row>
    <row r="12" spans="1:16" x14ac:dyDescent="0.4">
      <c r="A12" s="48"/>
      <c r="B12" s="40"/>
      <c r="C12" s="123"/>
      <c r="D12" s="123"/>
      <c r="E12" s="123"/>
      <c r="F12" s="124"/>
      <c r="G12" s="37"/>
      <c r="H12" s="37"/>
      <c r="I12" s="38"/>
      <c r="J12" s="39"/>
      <c r="K12" s="140"/>
      <c r="L12" s="16"/>
      <c r="M12" s="14"/>
      <c r="N12" s="15"/>
      <c r="O12" s="15"/>
      <c r="P12" s="15"/>
    </row>
    <row r="13" spans="1:16" x14ac:dyDescent="0.4">
      <c r="A13" s="129" t="str" cm="1">
        <f t="array" ref="A13">INDEX('kaikki kunnat'!B10:B301,$A$4)</f>
        <v>Akaa</v>
      </c>
      <c r="B13" s="52">
        <f>'LOMAKE_Kustannukset ja tuotot'!C27</f>
        <v>-310000</v>
      </c>
      <c r="C13" s="131">
        <f>VLOOKUP($A$13,'kaikki kunnat'!$B$10:$N$301,4)</f>
        <v>9.9</v>
      </c>
      <c r="D13" s="130">
        <f>C13-$C$11</f>
        <v>2.3362786900408476</v>
      </c>
      <c r="E13" s="133">
        <f>C13</f>
        <v>9.9</v>
      </c>
      <c r="F13" s="130">
        <f>E13-$E$11</f>
        <v>2.3362786900408476</v>
      </c>
      <c r="G13" s="134">
        <f>VLOOKUP($A$13,'kaikki kunnat'!$B$10:$N$301,7)</f>
        <v>3471896.8232323229</v>
      </c>
      <c r="H13" s="49">
        <f>0.5*G13</f>
        <v>1735948.4116161615</v>
      </c>
      <c r="I13" s="50">
        <f t="shared" ref="I13" si="0">IF((B13-H13)&gt;0,(B13-H13),0)</f>
        <v>0</v>
      </c>
      <c r="J13" s="51">
        <f>IF(AND(I13&gt;0,F13&gt;1.99),0.75*H13,0)</f>
        <v>0</v>
      </c>
      <c r="K13" s="143">
        <f>SUM(I13:J13)</f>
        <v>0</v>
      </c>
      <c r="L13" s="16"/>
      <c r="M13" s="14"/>
      <c r="N13" s="15"/>
      <c r="O13" s="15"/>
      <c r="P13" s="15"/>
    </row>
    <row r="14" spans="1:16" x14ac:dyDescent="0.4">
      <c r="A14" s="135"/>
      <c r="B14" s="14"/>
      <c r="C14" s="14"/>
      <c r="D14" s="14"/>
      <c r="E14" s="14" t="s">
        <v>355</v>
      </c>
      <c r="F14" s="14"/>
      <c r="G14" s="14"/>
      <c r="H14" s="14"/>
      <c r="I14" s="14"/>
      <c r="J14" s="14"/>
      <c r="K14" s="14"/>
      <c r="L14" s="14"/>
      <c r="M14" s="14"/>
      <c r="N14" s="15"/>
      <c r="O14" s="15"/>
      <c r="P14" s="15"/>
    </row>
    <row r="15" spans="1:16" x14ac:dyDescent="0.4">
      <c r="A15" s="200" t="s">
        <v>443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5"/>
      <c r="P15" s="15"/>
    </row>
    <row r="16" spans="1:16" x14ac:dyDescent="0.4">
      <c r="A16" s="135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5"/>
      <c r="P16" s="15"/>
    </row>
    <row r="17" spans="1:16" x14ac:dyDescent="0.4">
      <c r="A17" s="136" t="s">
        <v>337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5"/>
      <c r="P17" s="15"/>
    </row>
    <row r="18" spans="1:16" x14ac:dyDescent="0.4">
      <c r="A18" s="136" t="s">
        <v>334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5"/>
      <c r="P18" s="15"/>
    </row>
    <row r="19" spans="1:16" x14ac:dyDescent="0.4">
      <c r="A19" s="136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5"/>
      <c r="P19" s="15"/>
    </row>
    <row r="20" spans="1:16" x14ac:dyDescent="0.4">
      <c r="A20" s="136" t="s">
        <v>356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5"/>
      <c r="P20" s="15"/>
    </row>
    <row r="21" spans="1:16" x14ac:dyDescent="0.4">
      <c r="A21" s="136" t="s">
        <v>357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5"/>
      <c r="P21" s="15"/>
    </row>
    <row r="22" spans="1:16" x14ac:dyDescent="0.4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  <c r="O22" s="15"/>
      <c r="P22" s="15"/>
    </row>
    <row r="23" spans="1:16" x14ac:dyDescent="0.4">
      <c r="A23" s="136" t="s">
        <v>333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  <c r="O23" s="15"/>
      <c r="P23" s="15"/>
    </row>
    <row r="24" spans="1:16" x14ac:dyDescent="0.4">
      <c r="A24" s="136" t="s">
        <v>328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O24" s="15"/>
      <c r="P24" s="15"/>
    </row>
    <row r="25" spans="1:16" x14ac:dyDescent="0.4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</row>
    <row r="26" spans="1:16" x14ac:dyDescent="0.4">
      <c r="A26" s="136" t="s">
        <v>421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</row>
    <row r="27" spans="1:16" x14ac:dyDescent="0.4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</row>
    <row r="28" spans="1:16" x14ac:dyDescent="0.4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</row>
    <row r="29" spans="1:16" x14ac:dyDescent="0.4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</row>
    <row r="30" spans="1:16" x14ac:dyDescent="0.4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</row>
    <row r="31" spans="1:16" x14ac:dyDescent="0.4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</row>
    <row r="32" spans="1:16" x14ac:dyDescent="0.4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</row>
    <row r="33" spans="1:16" x14ac:dyDescent="0.4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</row>
    <row r="34" spans="1:16" x14ac:dyDescent="0.4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</row>
    <row r="35" spans="1:16" x14ac:dyDescent="0.4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</row>
  </sheetData>
  <pageMargins left="0.70866141732283472" right="0.51181102362204722" top="0.74803149606299213" bottom="0.55118110236220474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38100</xdr:colOff>
                    <xdr:row>1</xdr:row>
                    <xdr:rowOff>27214</xdr:rowOff>
                  </from>
                  <to>
                    <xdr:col>5</xdr:col>
                    <xdr:colOff>522514</xdr:colOff>
                    <xdr:row>3</xdr:row>
                    <xdr:rowOff>125186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D6F5-2581-4AC0-9F8F-C25B935441DE}">
  <dimension ref="A1:S301"/>
  <sheetViews>
    <sheetView workbookViewId="0">
      <pane xSplit="2" ySplit="9" topLeftCell="C10" activePane="bottomRight" state="frozen"/>
      <selection pane="topRight" activeCell="B1" sqref="B1"/>
      <selection pane="bottomLeft" activeCell="A10" sqref="A10"/>
      <selection pane="bottomRight" activeCell="I10" sqref="I10"/>
    </sheetView>
  </sheetViews>
  <sheetFormatPr defaultRowHeight="14.6" x14ac:dyDescent="0.4"/>
  <cols>
    <col min="1" max="1" width="5.3046875" style="120" customWidth="1"/>
    <col min="2" max="2" width="16.84375" style="3" customWidth="1"/>
    <col min="3" max="3" width="8.84375" style="1" customWidth="1"/>
    <col min="4" max="4" width="7.15234375" style="1" customWidth="1"/>
    <col min="5" max="5" width="7.15234375" style="115" customWidth="1"/>
    <col min="6" max="6" width="13.3828125" style="2" customWidth="1"/>
    <col min="7" max="7" width="14.3046875" style="2" customWidth="1"/>
    <col min="8" max="8" width="12.15234375" style="2" customWidth="1"/>
    <col min="9" max="9" width="10.69140625" style="2" customWidth="1"/>
    <col min="10" max="10" width="9.3828125" style="4" bestFit="1" customWidth="1"/>
    <col min="11" max="11" width="11.15234375" style="10" customWidth="1"/>
    <col min="12" max="13" width="9.3828125" style="1" bestFit="1" customWidth="1"/>
    <col min="14" max="14" width="12.3828125" style="17" customWidth="1"/>
    <col min="15" max="15" width="9.3828125" style="1" customWidth="1"/>
    <col min="16" max="16" width="13.3828125" style="1" customWidth="1"/>
    <col min="17" max="19" width="9.15234375" style="1"/>
  </cols>
  <sheetData>
    <row r="1" spans="1:19" x14ac:dyDescent="0.4">
      <c r="B1" s="6" t="s">
        <v>306</v>
      </c>
      <c r="D1" s="8"/>
      <c r="E1" s="114"/>
      <c r="F1" s="9"/>
      <c r="G1" s="113"/>
      <c r="H1" s="9"/>
      <c r="I1" s="9"/>
      <c r="J1" s="4">
        <f>MAX(J10:J301)</f>
        <v>228.68626146003882</v>
      </c>
      <c r="K1" s="10" t="s">
        <v>293</v>
      </c>
      <c r="M1" s="11"/>
    </row>
    <row r="2" spans="1:19" x14ac:dyDescent="0.4">
      <c r="B2" s="197"/>
      <c r="C2" s="11"/>
      <c r="D2" s="198"/>
      <c r="E2" s="114"/>
      <c r="F2" s="9"/>
      <c r="G2" s="9"/>
      <c r="H2" s="9"/>
      <c r="I2" s="9"/>
      <c r="J2" s="4">
        <f>MIN(J10:J301)</f>
        <v>70.718041707080516</v>
      </c>
      <c r="K2" s="10" t="s">
        <v>294</v>
      </c>
      <c r="M2" s="11"/>
    </row>
    <row r="3" spans="1:19" x14ac:dyDescent="0.4">
      <c r="B3" s="112">
        <f>COUNT(C10:C301)</f>
        <v>292</v>
      </c>
      <c r="D3" s="8"/>
      <c r="E3" s="114"/>
      <c r="F3" s="9"/>
      <c r="G3" s="9"/>
      <c r="H3" s="9"/>
      <c r="I3" s="9"/>
      <c r="J3" s="4">
        <f>J1-J2</f>
        <v>157.9682197529583</v>
      </c>
      <c r="K3" s="10" t="s">
        <v>295</v>
      </c>
      <c r="M3" s="11"/>
    </row>
    <row r="4" spans="1:19" x14ac:dyDescent="0.4">
      <c r="C4" s="132"/>
      <c r="D4" s="8"/>
      <c r="E4" s="114"/>
      <c r="F4" s="9"/>
      <c r="G4" s="9"/>
      <c r="H4" s="9"/>
      <c r="I4" s="9"/>
      <c r="J4" s="4">
        <f>MEDIAN(J10:J301)</f>
        <v>97.443205588264334</v>
      </c>
      <c r="K4" s="10" t="s">
        <v>296</v>
      </c>
      <c r="M4" s="1" t="s">
        <v>308</v>
      </c>
      <c r="P4" s="12" t="s">
        <v>351</v>
      </c>
    </row>
    <row r="5" spans="1:19" x14ac:dyDescent="0.4">
      <c r="C5" s="9" t="s">
        <v>307</v>
      </c>
      <c r="D5" s="3" t="s">
        <v>352</v>
      </c>
      <c r="F5" s="9" t="s">
        <v>303</v>
      </c>
      <c r="G5" s="9" t="s">
        <v>304</v>
      </c>
      <c r="H5" s="9" t="s">
        <v>297</v>
      </c>
      <c r="I5" s="9" t="s">
        <v>297</v>
      </c>
      <c r="J5" s="4" t="s">
        <v>298</v>
      </c>
      <c r="K5" s="4" t="s">
        <v>298</v>
      </c>
      <c r="M5" s="1" t="s">
        <v>309</v>
      </c>
      <c r="N5" s="17" t="s">
        <v>311</v>
      </c>
      <c r="P5" s="9" t="s">
        <v>304</v>
      </c>
    </row>
    <row r="6" spans="1:19" x14ac:dyDescent="0.4">
      <c r="A6" s="120" t="s">
        <v>353</v>
      </c>
      <c r="B6" s="3" t="s">
        <v>0</v>
      </c>
      <c r="C6" s="116">
        <v>2025</v>
      </c>
      <c r="D6" s="3">
        <v>2025</v>
      </c>
      <c r="E6" s="116">
        <v>2026</v>
      </c>
      <c r="F6" s="9">
        <v>2025</v>
      </c>
      <c r="G6" s="9">
        <v>2025</v>
      </c>
      <c r="H6" s="9" t="s">
        <v>305</v>
      </c>
      <c r="I6" s="9" t="s">
        <v>299</v>
      </c>
      <c r="J6" s="4" t="s">
        <v>300</v>
      </c>
      <c r="K6" s="4" t="s">
        <v>300</v>
      </c>
      <c r="M6" s="1" t="s">
        <v>310</v>
      </c>
      <c r="N6" s="17" t="s">
        <v>312</v>
      </c>
      <c r="P6" s="9">
        <v>2026</v>
      </c>
    </row>
    <row r="7" spans="1:19" x14ac:dyDescent="0.4">
      <c r="J7" s="4" t="s">
        <v>301</v>
      </c>
      <c r="K7" s="4" t="s">
        <v>302</v>
      </c>
    </row>
    <row r="8" spans="1:19" s="5" customFormat="1" x14ac:dyDescent="0.4">
      <c r="A8" s="121"/>
      <c r="B8" s="3"/>
      <c r="C8" s="3">
        <f>SUM(C10:C301)</f>
        <v>5622045</v>
      </c>
      <c r="D8" s="8">
        <f>F8/G8*100</f>
        <v>7.5309997307710557</v>
      </c>
      <c r="E8" s="117">
        <f>F8/P8*100</f>
        <v>7.5637213099591527</v>
      </c>
      <c r="F8" s="9">
        <f>SUM(F10:F301)</f>
        <v>9861630317.4500046</v>
      </c>
      <c r="G8" s="9">
        <f>SUM(G10:G301)</f>
        <v>130947160669.2028</v>
      </c>
      <c r="H8" s="9">
        <f>SUM(H10:H301)</f>
        <v>1309471606.6920283</v>
      </c>
      <c r="I8" s="9">
        <f>H8/C8</f>
        <v>232.91731152846131</v>
      </c>
      <c r="J8" s="4">
        <f t="shared" ref="J8" si="0">I8/2</f>
        <v>116.45865576423066</v>
      </c>
      <c r="K8" s="4">
        <f>SUM(K10:K301)</f>
        <v>654735803.34601414</v>
      </c>
      <c r="L8" s="3"/>
      <c r="M8" s="3">
        <f>SUM(M10:M301)</f>
        <v>47</v>
      </c>
      <c r="N8" s="18">
        <f>SUM(N10:N301)</f>
        <v>16953136.509673219</v>
      </c>
      <c r="O8" s="3"/>
      <c r="P8" s="3">
        <f>SUM(P10:P301)</f>
        <v>130380667310.74815</v>
      </c>
      <c r="Q8" s="3"/>
      <c r="R8" s="3"/>
      <c r="S8" s="3"/>
    </row>
    <row r="10" spans="1:19" x14ac:dyDescent="0.4">
      <c r="A10" s="120">
        <v>20</v>
      </c>
      <c r="B10" s="3" t="s">
        <v>198</v>
      </c>
      <c r="C10" s="1">
        <v>16429</v>
      </c>
      <c r="D10" s="7">
        <v>9.9</v>
      </c>
      <c r="E10" s="118">
        <v>9.9</v>
      </c>
      <c r="F10" s="2">
        <v>34371778.549999997</v>
      </c>
      <c r="G10" s="2">
        <f t="shared" ref="G10:G73" si="1">IFERROR((F10/(D10/100)),"")</f>
        <v>347189682.32323229</v>
      </c>
      <c r="H10" s="2">
        <f t="shared" ref="H10:H73" si="2">IFERROR((F10/D10),"")</f>
        <v>3471896.8232323229</v>
      </c>
      <c r="I10" s="2">
        <f t="shared" ref="I10:I73" si="3">IFERROR((H10/C10),"")</f>
        <v>211.32733722273559</v>
      </c>
      <c r="J10" s="4">
        <f t="shared" ref="J10:J73" si="4">IFERROR((I10/2),"")</f>
        <v>105.6636686113678</v>
      </c>
      <c r="K10" s="10">
        <f t="shared" ref="K10:K73" si="5">IFERROR((0.5*H10),"")</f>
        <v>1735948.4116161615</v>
      </c>
      <c r="L10" s="7">
        <f>IFERROR((E10-$E$8),"")</f>
        <v>2.3362786900408476</v>
      </c>
      <c r="M10" s="1">
        <f t="shared" ref="M10:M74" si="6">IF(L10&gt;1.99,1,0)</f>
        <v>1</v>
      </c>
      <c r="N10" s="17">
        <f>IF(M10=1,0.75*K10,0)</f>
        <v>1301961.3087121211</v>
      </c>
      <c r="P10" s="2">
        <f>IFERROR((F10/(E10/100)),"")</f>
        <v>347189682.32323229</v>
      </c>
    </row>
    <row r="11" spans="1:19" x14ac:dyDescent="0.4">
      <c r="A11" s="120">
        <v>5</v>
      </c>
      <c r="B11" s="3" t="s">
        <v>32</v>
      </c>
      <c r="C11" s="1">
        <v>8982</v>
      </c>
      <c r="D11" s="7">
        <v>9.1</v>
      </c>
      <c r="E11" s="118">
        <v>9.1</v>
      </c>
      <c r="F11" s="2">
        <v>13606079.550000001</v>
      </c>
      <c r="G11" s="2">
        <f t="shared" si="1"/>
        <v>149517357.69230771</v>
      </c>
      <c r="H11" s="2">
        <f t="shared" si="2"/>
        <v>1495173.576923077</v>
      </c>
      <c r="I11" s="2">
        <f t="shared" si="3"/>
        <v>166.46332408406556</v>
      </c>
      <c r="J11" s="4">
        <f t="shared" si="4"/>
        <v>83.231662042032781</v>
      </c>
      <c r="K11" s="10">
        <f t="shared" si="5"/>
        <v>747586.7884615385</v>
      </c>
      <c r="L11" s="7">
        <f t="shared" ref="L11:L74" si="7">IFERROR((E11-$E$8),"")</f>
        <v>1.5362786900408469</v>
      </c>
      <c r="M11" s="1">
        <f t="shared" si="6"/>
        <v>0</v>
      </c>
      <c r="N11" s="17">
        <f t="shared" ref="N11:N74" si="8">IF(M11=1,0.75*K11,0)</f>
        <v>0</v>
      </c>
      <c r="P11" s="2">
        <f t="shared" ref="P11:P74" si="9">IFERROR((F11/(E11/100)),"")</f>
        <v>149517357.69230771</v>
      </c>
    </row>
    <row r="12" spans="1:19" x14ac:dyDescent="0.4">
      <c r="A12" s="120">
        <v>9</v>
      </c>
      <c r="B12" s="3" t="s">
        <v>35</v>
      </c>
      <c r="C12" s="1">
        <v>2384</v>
      </c>
      <c r="D12" s="7">
        <v>9.3000000000000007</v>
      </c>
      <c r="E12" s="118">
        <v>9.3000000000000007</v>
      </c>
      <c r="F12" s="2">
        <v>3771294.45</v>
      </c>
      <c r="G12" s="2">
        <f t="shared" si="1"/>
        <v>40551553.225806445</v>
      </c>
      <c r="H12" s="2">
        <f t="shared" si="2"/>
        <v>405515.53225806449</v>
      </c>
      <c r="I12" s="2">
        <f t="shared" si="3"/>
        <v>170.09879708811431</v>
      </c>
      <c r="J12" s="4">
        <f t="shared" si="4"/>
        <v>85.049398544057155</v>
      </c>
      <c r="K12" s="10">
        <f t="shared" si="5"/>
        <v>202757.76612903224</v>
      </c>
      <c r="L12" s="7">
        <f t="shared" si="7"/>
        <v>1.736278690040848</v>
      </c>
      <c r="M12" s="1">
        <f t="shared" si="6"/>
        <v>0</v>
      </c>
      <c r="N12" s="17">
        <f t="shared" si="8"/>
        <v>0</v>
      </c>
      <c r="P12" s="2">
        <f t="shared" si="9"/>
        <v>40551553.225806445</v>
      </c>
    </row>
    <row r="13" spans="1:19" x14ac:dyDescent="0.4">
      <c r="A13" s="120">
        <v>10</v>
      </c>
      <c r="B13" s="3" t="s">
        <v>27</v>
      </c>
      <c r="C13" s="1">
        <v>10634</v>
      </c>
      <c r="D13" s="7">
        <v>9.6</v>
      </c>
      <c r="E13" s="118">
        <v>9.6</v>
      </c>
      <c r="F13" s="2">
        <v>16981151.629999999</v>
      </c>
      <c r="G13" s="2">
        <f t="shared" si="1"/>
        <v>176886996.14583331</v>
      </c>
      <c r="H13" s="2">
        <f t="shared" si="2"/>
        <v>1768869.9614583333</v>
      </c>
      <c r="I13" s="2">
        <f t="shared" si="3"/>
        <v>166.34097813224875</v>
      </c>
      <c r="J13" s="4">
        <f t="shared" si="4"/>
        <v>83.170489066124375</v>
      </c>
      <c r="K13" s="10">
        <f t="shared" si="5"/>
        <v>884434.98072916665</v>
      </c>
      <c r="L13" s="7">
        <f t="shared" si="7"/>
        <v>2.0362786900408469</v>
      </c>
      <c r="M13" s="1">
        <f t="shared" si="6"/>
        <v>1</v>
      </c>
      <c r="N13" s="17">
        <f t="shared" si="8"/>
        <v>663326.23554687505</v>
      </c>
      <c r="P13" s="2">
        <f t="shared" si="9"/>
        <v>176886996.14583331</v>
      </c>
    </row>
    <row r="14" spans="1:19" x14ac:dyDescent="0.4">
      <c r="A14" s="120">
        <v>16</v>
      </c>
      <c r="B14" s="3" t="s">
        <v>156</v>
      </c>
      <c r="C14" s="1">
        <v>7841</v>
      </c>
      <c r="D14" s="7">
        <v>8.1</v>
      </c>
      <c r="E14" s="118">
        <v>8.1</v>
      </c>
      <c r="F14" s="2">
        <v>13042051.84</v>
      </c>
      <c r="G14" s="2">
        <f t="shared" si="1"/>
        <v>161012985.67901233</v>
      </c>
      <c r="H14" s="2">
        <f t="shared" si="2"/>
        <v>1610129.8567901235</v>
      </c>
      <c r="I14" s="2">
        <f t="shared" si="3"/>
        <v>205.34751393828893</v>
      </c>
      <c r="J14" s="4">
        <f t="shared" si="4"/>
        <v>102.67375696914446</v>
      </c>
      <c r="K14" s="10">
        <f t="shared" si="5"/>
        <v>805064.92839506175</v>
      </c>
      <c r="L14" s="7">
        <f t="shared" si="7"/>
        <v>0.53627869004084694</v>
      </c>
      <c r="M14" s="1">
        <f t="shared" si="6"/>
        <v>0</v>
      </c>
      <c r="N14" s="17">
        <f t="shared" si="8"/>
        <v>0</v>
      </c>
      <c r="P14" s="2">
        <f t="shared" si="9"/>
        <v>161012985.67901233</v>
      </c>
    </row>
    <row r="15" spans="1:19" x14ac:dyDescent="0.4">
      <c r="A15" s="120">
        <v>18</v>
      </c>
      <c r="B15" s="3" t="s">
        <v>248</v>
      </c>
      <c r="C15" s="1">
        <v>4677</v>
      </c>
      <c r="D15" s="7">
        <v>9.1999999999999993</v>
      </c>
      <c r="E15" s="118">
        <v>9.1999999999999993</v>
      </c>
      <c r="F15" s="2">
        <v>10203756.35</v>
      </c>
      <c r="G15" s="2">
        <f t="shared" si="1"/>
        <v>110910395.10869566</v>
      </c>
      <c r="H15" s="2">
        <f t="shared" si="2"/>
        <v>1109103.9510869565</v>
      </c>
      <c r="I15" s="2">
        <f t="shared" si="3"/>
        <v>237.14003658049103</v>
      </c>
      <c r="J15" s="4">
        <f t="shared" si="4"/>
        <v>118.57001829024551</v>
      </c>
      <c r="K15" s="10">
        <f t="shared" si="5"/>
        <v>554551.97554347827</v>
      </c>
      <c r="L15" s="7">
        <f t="shared" si="7"/>
        <v>1.6362786900408466</v>
      </c>
      <c r="M15" s="1">
        <f t="shared" si="6"/>
        <v>0</v>
      </c>
      <c r="N15" s="17">
        <f t="shared" si="8"/>
        <v>0</v>
      </c>
      <c r="P15" s="2">
        <f t="shared" si="9"/>
        <v>110910395.10869566</v>
      </c>
    </row>
    <row r="16" spans="1:19" x14ac:dyDescent="0.4">
      <c r="A16" s="120">
        <v>19</v>
      </c>
      <c r="B16" s="3" t="s">
        <v>189</v>
      </c>
      <c r="C16" s="1">
        <v>3937</v>
      </c>
      <c r="D16" s="7">
        <v>8.9</v>
      </c>
      <c r="E16" s="118">
        <v>8.9</v>
      </c>
      <c r="F16" s="2">
        <v>7553050.9100000001</v>
      </c>
      <c r="G16" s="2">
        <f t="shared" si="1"/>
        <v>84865740.561797738</v>
      </c>
      <c r="H16" s="2">
        <f t="shared" si="2"/>
        <v>848657.40561797749</v>
      </c>
      <c r="I16" s="2">
        <f t="shared" si="3"/>
        <v>215.55941214579059</v>
      </c>
      <c r="J16" s="4">
        <f t="shared" si="4"/>
        <v>107.77970607289529</v>
      </c>
      <c r="K16" s="10">
        <f t="shared" si="5"/>
        <v>424328.70280898875</v>
      </c>
      <c r="L16" s="7">
        <f t="shared" si="7"/>
        <v>1.3362786900408476</v>
      </c>
      <c r="M16" s="1">
        <f t="shared" si="6"/>
        <v>0</v>
      </c>
      <c r="N16" s="17">
        <f t="shared" si="8"/>
        <v>0</v>
      </c>
      <c r="P16" s="2">
        <f t="shared" si="9"/>
        <v>84865740.561797738</v>
      </c>
    </row>
    <row r="17" spans="1:16" x14ac:dyDescent="0.4">
      <c r="A17" s="120">
        <v>46</v>
      </c>
      <c r="B17" s="3" t="s">
        <v>34</v>
      </c>
      <c r="C17" s="1">
        <v>1273</v>
      </c>
      <c r="D17" s="7">
        <v>8.4</v>
      </c>
      <c r="E17" s="118">
        <v>8.4</v>
      </c>
      <c r="F17" s="2">
        <v>1864494</v>
      </c>
      <c r="G17" s="2">
        <f t="shared" si="1"/>
        <v>22196357.142857142</v>
      </c>
      <c r="H17" s="2">
        <f t="shared" si="2"/>
        <v>221963.57142857142</v>
      </c>
      <c r="I17" s="2">
        <f t="shared" si="3"/>
        <v>174.3625855683986</v>
      </c>
      <c r="J17" s="4">
        <f t="shared" si="4"/>
        <v>87.1812927841993</v>
      </c>
      <c r="K17" s="10">
        <f t="shared" si="5"/>
        <v>110981.78571428571</v>
      </c>
      <c r="L17" s="7">
        <f t="shared" si="7"/>
        <v>0.83627869004084765</v>
      </c>
      <c r="M17" s="1">
        <f t="shared" si="6"/>
        <v>0</v>
      </c>
      <c r="N17" s="17">
        <f t="shared" si="8"/>
        <v>0</v>
      </c>
      <c r="P17" s="2">
        <f t="shared" si="9"/>
        <v>22196357.142857142</v>
      </c>
    </row>
    <row r="18" spans="1:16" x14ac:dyDescent="0.4">
      <c r="A18" s="120">
        <v>47</v>
      </c>
      <c r="B18" s="3" t="s">
        <v>138</v>
      </c>
      <c r="C18" s="1">
        <v>1769</v>
      </c>
      <c r="D18" s="7">
        <v>8.6</v>
      </c>
      <c r="E18" s="118">
        <v>8.6999999999999993</v>
      </c>
      <c r="F18" s="2">
        <v>2980732.28</v>
      </c>
      <c r="G18" s="2">
        <f t="shared" si="1"/>
        <v>34659677.674418606</v>
      </c>
      <c r="H18" s="2">
        <f t="shared" si="2"/>
        <v>346596.77674418606</v>
      </c>
      <c r="I18" s="2">
        <f t="shared" si="3"/>
        <v>195.92808182260376</v>
      </c>
      <c r="J18" s="4">
        <f t="shared" si="4"/>
        <v>97.964040911301879</v>
      </c>
      <c r="K18" s="10">
        <f t="shared" si="5"/>
        <v>173298.38837209303</v>
      </c>
      <c r="L18" s="7">
        <f t="shared" si="7"/>
        <v>1.1362786900408466</v>
      </c>
      <c r="M18" s="1">
        <f t="shared" si="6"/>
        <v>0</v>
      </c>
      <c r="N18" s="17">
        <f t="shared" si="8"/>
        <v>0</v>
      </c>
      <c r="P18" s="2">
        <f t="shared" si="9"/>
        <v>34261290.574712642</v>
      </c>
    </row>
    <row r="19" spans="1:16" x14ac:dyDescent="0.4">
      <c r="A19" s="120">
        <v>49</v>
      </c>
      <c r="B19" s="3" t="s">
        <v>289</v>
      </c>
      <c r="C19" s="1">
        <v>325716</v>
      </c>
      <c r="D19" s="7">
        <v>5.3</v>
      </c>
      <c r="E19" s="118">
        <v>5.3</v>
      </c>
      <c r="F19" s="2">
        <v>524508288.38999999</v>
      </c>
      <c r="G19" s="2">
        <f t="shared" si="1"/>
        <v>9896382799.8113213</v>
      </c>
      <c r="H19" s="2">
        <f t="shared" si="2"/>
        <v>98963827.998113215</v>
      </c>
      <c r="I19" s="2">
        <f t="shared" si="3"/>
        <v>303.83471489921652</v>
      </c>
      <c r="J19" s="4">
        <f t="shared" si="4"/>
        <v>151.91735744960826</v>
      </c>
      <c r="K19" s="10">
        <f t="shared" si="5"/>
        <v>49481913.999056607</v>
      </c>
      <c r="L19" s="7">
        <f t="shared" si="7"/>
        <v>-2.2637213099591529</v>
      </c>
      <c r="M19" s="1">
        <f t="shared" si="6"/>
        <v>0</v>
      </c>
      <c r="N19" s="17">
        <f t="shared" si="8"/>
        <v>0</v>
      </c>
      <c r="P19" s="2">
        <f t="shared" si="9"/>
        <v>9896382799.8113213</v>
      </c>
    </row>
    <row r="20" spans="1:16" x14ac:dyDescent="0.4">
      <c r="A20" s="120">
        <v>50</v>
      </c>
      <c r="B20" s="3" t="s">
        <v>202</v>
      </c>
      <c r="C20" s="1">
        <v>11005</v>
      </c>
      <c r="D20" s="7">
        <v>9.4000000000000021</v>
      </c>
      <c r="E20" s="118">
        <v>9.4000000000000021</v>
      </c>
      <c r="F20" s="2">
        <v>22462934.449999999</v>
      </c>
      <c r="G20" s="2">
        <f t="shared" si="1"/>
        <v>238967387.76595736</v>
      </c>
      <c r="H20" s="2">
        <f t="shared" si="2"/>
        <v>2389673.8776595737</v>
      </c>
      <c r="I20" s="2">
        <f t="shared" si="3"/>
        <v>217.14437779732609</v>
      </c>
      <c r="J20" s="4">
        <f t="shared" si="4"/>
        <v>108.57218889866304</v>
      </c>
      <c r="K20" s="10">
        <f t="shared" si="5"/>
        <v>1194836.9388297868</v>
      </c>
      <c r="L20" s="7">
        <f t="shared" si="7"/>
        <v>1.8362786900408494</v>
      </c>
      <c r="M20" s="1">
        <f t="shared" si="6"/>
        <v>0</v>
      </c>
      <c r="N20" s="17">
        <f t="shared" si="8"/>
        <v>0</v>
      </c>
      <c r="P20" s="2">
        <f t="shared" si="9"/>
        <v>238967387.76595736</v>
      </c>
    </row>
    <row r="21" spans="1:16" x14ac:dyDescent="0.4">
      <c r="A21" s="120">
        <v>51</v>
      </c>
      <c r="B21" s="3" t="s">
        <v>238</v>
      </c>
      <c r="C21" s="1">
        <v>8920</v>
      </c>
      <c r="D21" s="7">
        <v>6.4</v>
      </c>
      <c r="E21" s="118">
        <v>6.4</v>
      </c>
      <c r="F21" s="2">
        <v>13351749.210000001</v>
      </c>
      <c r="G21" s="2">
        <f t="shared" si="1"/>
        <v>208621081.40625</v>
      </c>
      <c r="H21" s="2">
        <f t="shared" si="2"/>
        <v>2086210.8140625001</v>
      </c>
      <c r="I21" s="2">
        <f t="shared" si="3"/>
        <v>233.88013610566145</v>
      </c>
      <c r="J21" s="4">
        <f t="shared" si="4"/>
        <v>116.94006805283072</v>
      </c>
      <c r="K21" s="10">
        <f t="shared" si="5"/>
        <v>1043105.4070312501</v>
      </c>
      <c r="L21" s="7">
        <f t="shared" si="7"/>
        <v>-1.1637213099591524</v>
      </c>
      <c r="M21" s="1">
        <f t="shared" si="6"/>
        <v>0</v>
      </c>
      <c r="N21" s="17">
        <f t="shared" si="8"/>
        <v>0</v>
      </c>
      <c r="P21" s="2">
        <f t="shared" si="9"/>
        <v>208621081.40625</v>
      </c>
    </row>
    <row r="22" spans="1:16" x14ac:dyDescent="0.4">
      <c r="A22" s="120">
        <v>52</v>
      </c>
      <c r="B22" s="3" t="s">
        <v>80</v>
      </c>
      <c r="C22" s="1">
        <v>2267</v>
      </c>
      <c r="D22" s="7">
        <v>9.8000000000000007</v>
      </c>
      <c r="E22" s="118">
        <v>9.8000000000000007</v>
      </c>
      <c r="F22" s="2">
        <v>3851494.72</v>
      </c>
      <c r="G22" s="2">
        <f t="shared" si="1"/>
        <v>39300966.530612245</v>
      </c>
      <c r="H22" s="2">
        <f t="shared" si="2"/>
        <v>393009.66530612245</v>
      </c>
      <c r="I22" s="2">
        <f t="shared" si="3"/>
        <v>173.3611227640593</v>
      </c>
      <c r="J22" s="4">
        <f t="shared" si="4"/>
        <v>86.680561382029651</v>
      </c>
      <c r="K22" s="10">
        <f t="shared" si="5"/>
        <v>196504.83265306122</v>
      </c>
      <c r="L22" s="7">
        <f t="shared" si="7"/>
        <v>2.236278690040848</v>
      </c>
      <c r="M22" s="1">
        <f t="shared" si="6"/>
        <v>1</v>
      </c>
      <c r="N22" s="17">
        <f t="shared" si="8"/>
        <v>147378.62448979591</v>
      </c>
      <c r="P22" s="2">
        <f t="shared" si="9"/>
        <v>39300966.530612245</v>
      </c>
    </row>
    <row r="23" spans="1:16" x14ac:dyDescent="0.4">
      <c r="A23" s="120">
        <v>61</v>
      </c>
      <c r="B23" s="3" t="s">
        <v>166</v>
      </c>
      <c r="C23" s="1">
        <v>16307</v>
      </c>
      <c r="D23" s="7">
        <v>8.5</v>
      </c>
      <c r="E23" s="118">
        <v>8.5</v>
      </c>
      <c r="F23" s="2">
        <v>27012609.140000001</v>
      </c>
      <c r="G23" s="2">
        <f t="shared" si="1"/>
        <v>317795401.64705878</v>
      </c>
      <c r="H23" s="2">
        <f t="shared" si="2"/>
        <v>3177954.0164705883</v>
      </c>
      <c r="I23" s="2">
        <f t="shared" si="3"/>
        <v>194.88281207276557</v>
      </c>
      <c r="J23" s="4">
        <f t="shared" si="4"/>
        <v>97.441406036382787</v>
      </c>
      <c r="K23" s="10">
        <f t="shared" si="5"/>
        <v>1588977.0082352941</v>
      </c>
      <c r="L23" s="7">
        <f t="shared" si="7"/>
        <v>0.93627869004084729</v>
      </c>
      <c r="M23" s="1">
        <f t="shared" si="6"/>
        <v>0</v>
      </c>
      <c r="N23" s="17">
        <f t="shared" si="8"/>
        <v>0</v>
      </c>
      <c r="P23" s="2">
        <f t="shared" si="9"/>
        <v>317795401.64705878</v>
      </c>
    </row>
    <row r="24" spans="1:16" x14ac:dyDescent="0.4">
      <c r="A24" s="120">
        <v>69</v>
      </c>
      <c r="B24" s="3" t="s">
        <v>87</v>
      </c>
      <c r="C24" s="1">
        <v>6441</v>
      </c>
      <c r="D24" s="7">
        <v>10.199999999999999</v>
      </c>
      <c r="E24" s="118">
        <v>10.199999999999999</v>
      </c>
      <c r="F24" s="2">
        <v>11442775.65</v>
      </c>
      <c r="G24" s="2">
        <f t="shared" si="1"/>
        <v>112184075.00000001</v>
      </c>
      <c r="H24" s="2">
        <f>IFERROR((F24/D24),"")</f>
        <v>1121840.75</v>
      </c>
      <c r="I24" s="2">
        <f t="shared" si="3"/>
        <v>174.17182890855457</v>
      </c>
      <c r="J24" s="4">
        <f t="shared" si="4"/>
        <v>87.085914454277287</v>
      </c>
      <c r="K24" s="10">
        <f t="shared" si="5"/>
        <v>560920.375</v>
      </c>
      <c r="L24" s="7">
        <f t="shared" si="7"/>
        <v>2.6362786900408466</v>
      </c>
      <c r="M24" s="1">
        <f t="shared" si="6"/>
        <v>1</v>
      </c>
      <c r="N24" s="17">
        <f t="shared" si="8"/>
        <v>420690.28125</v>
      </c>
      <c r="P24" s="2">
        <f t="shared" si="9"/>
        <v>112184075.00000001</v>
      </c>
    </row>
    <row r="25" spans="1:16" x14ac:dyDescent="0.4">
      <c r="A25" s="120">
        <v>71</v>
      </c>
      <c r="B25" s="3" t="s">
        <v>63</v>
      </c>
      <c r="C25" s="1">
        <v>6298</v>
      </c>
      <c r="D25" s="7">
        <v>9.4</v>
      </c>
      <c r="E25" s="118">
        <v>9.4</v>
      </c>
      <c r="F25" s="2">
        <v>10131533.91</v>
      </c>
      <c r="G25" s="2">
        <f t="shared" si="1"/>
        <v>107782275.63829787</v>
      </c>
      <c r="H25" s="2">
        <f t="shared" si="2"/>
        <v>1077822.7563829788</v>
      </c>
      <c r="I25" s="2">
        <f t="shared" si="3"/>
        <v>171.13730650730054</v>
      </c>
      <c r="J25" s="4">
        <f t="shared" si="4"/>
        <v>85.568653253650268</v>
      </c>
      <c r="K25" s="10">
        <f t="shared" si="5"/>
        <v>538911.37819148938</v>
      </c>
      <c r="L25" s="7">
        <f t="shared" si="7"/>
        <v>1.8362786900408476</v>
      </c>
      <c r="M25" s="1">
        <f t="shared" si="6"/>
        <v>0</v>
      </c>
      <c r="N25" s="17">
        <f t="shared" si="8"/>
        <v>0</v>
      </c>
      <c r="P25" s="2">
        <f t="shared" si="9"/>
        <v>107782275.63829787</v>
      </c>
    </row>
    <row r="26" spans="1:16" x14ac:dyDescent="0.4">
      <c r="A26" s="120">
        <v>72</v>
      </c>
      <c r="B26" s="3" t="s">
        <v>158</v>
      </c>
      <c r="C26" s="1">
        <v>912</v>
      </c>
      <c r="D26" s="7">
        <v>8.9</v>
      </c>
      <c r="E26" s="118">
        <v>8.9</v>
      </c>
      <c r="F26" s="2">
        <v>1676058.94</v>
      </c>
      <c r="G26" s="2">
        <f t="shared" si="1"/>
        <v>18832122.921348311</v>
      </c>
      <c r="H26" s="2">
        <f t="shared" si="2"/>
        <v>188321.22921348314</v>
      </c>
      <c r="I26" s="2">
        <f t="shared" si="3"/>
        <v>206.49257589197711</v>
      </c>
      <c r="J26" s="4">
        <f t="shared" si="4"/>
        <v>103.24628794598856</v>
      </c>
      <c r="K26" s="10">
        <f t="shared" si="5"/>
        <v>94160.614606741568</v>
      </c>
      <c r="L26" s="7">
        <f t="shared" si="7"/>
        <v>1.3362786900408476</v>
      </c>
      <c r="M26" s="1">
        <f t="shared" si="6"/>
        <v>0</v>
      </c>
      <c r="N26" s="17">
        <f t="shared" si="8"/>
        <v>0</v>
      </c>
      <c r="P26" s="2">
        <f t="shared" si="9"/>
        <v>18832122.921348311</v>
      </c>
    </row>
    <row r="27" spans="1:16" x14ac:dyDescent="0.4">
      <c r="A27" s="120">
        <v>74</v>
      </c>
      <c r="B27" s="3" t="s">
        <v>24</v>
      </c>
      <c r="C27" s="1">
        <v>975</v>
      </c>
      <c r="D27" s="7">
        <v>10.8</v>
      </c>
      <c r="E27" s="118">
        <v>10.5</v>
      </c>
      <c r="F27" s="2">
        <v>1697466.63</v>
      </c>
      <c r="G27" s="2">
        <f t="shared" si="1"/>
        <v>15717283.611111108</v>
      </c>
      <c r="H27" s="2">
        <f t="shared" si="2"/>
        <v>157172.8361111111</v>
      </c>
      <c r="I27" s="2">
        <f t="shared" si="3"/>
        <v>161.20290883190881</v>
      </c>
      <c r="J27" s="4">
        <f t="shared" si="4"/>
        <v>80.601454415954407</v>
      </c>
      <c r="K27" s="10">
        <f t="shared" si="5"/>
        <v>78586.41805555555</v>
      </c>
      <c r="L27" s="7">
        <f t="shared" si="7"/>
        <v>2.9362786900408473</v>
      </c>
      <c r="M27" s="1">
        <f t="shared" si="6"/>
        <v>1</v>
      </c>
      <c r="N27" s="17">
        <f t="shared" si="8"/>
        <v>58939.813541666663</v>
      </c>
      <c r="P27" s="2">
        <f t="shared" si="9"/>
        <v>16166348.857142856</v>
      </c>
    </row>
    <row r="28" spans="1:16" x14ac:dyDescent="0.4">
      <c r="A28" s="120">
        <v>75</v>
      </c>
      <c r="B28" s="3" t="s">
        <v>224</v>
      </c>
      <c r="C28" s="1">
        <v>19113</v>
      </c>
      <c r="D28" s="7">
        <v>9.4</v>
      </c>
      <c r="E28" s="118">
        <v>9.4</v>
      </c>
      <c r="F28" s="2">
        <v>39861542.549999997</v>
      </c>
      <c r="G28" s="2">
        <f t="shared" si="1"/>
        <v>424058963.2978723</v>
      </c>
      <c r="H28" s="2">
        <f t="shared" si="2"/>
        <v>4240589.6329787234</v>
      </c>
      <c r="I28" s="2">
        <f t="shared" si="3"/>
        <v>221.86938905345698</v>
      </c>
      <c r="J28" s="4">
        <f t="shared" si="4"/>
        <v>110.93469452672849</v>
      </c>
      <c r="K28" s="10">
        <f t="shared" si="5"/>
        <v>2120294.8164893617</v>
      </c>
      <c r="L28" s="7">
        <f t="shared" si="7"/>
        <v>1.8362786900408476</v>
      </c>
      <c r="M28" s="1">
        <f t="shared" si="6"/>
        <v>0</v>
      </c>
      <c r="N28" s="17">
        <f t="shared" si="8"/>
        <v>0</v>
      </c>
      <c r="P28" s="2">
        <f t="shared" si="9"/>
        <v>424058963.2978723</v>
      </c>
    </row>
    <row r="29" spans="1:16" x14ac:dyDescent="0.4">
      <c r="A29" s="120">
        <v>77</v>
      </c>
      <c r="B29" s="3" t="s">
        <v>66</v>
      </c>
      <c r="C29" s="1">
        <v>4436</v>
      </c>
      <c r="D29" s="7">
        <v>9.4</v>
      </c>
      <c r="E29" s="118">
        <v>9.4</v>
      </c>
      <c r="F29" s="2">
        <v>7430530.79</v>
      </c>
      <c r="G29" s="2">
        <f t="shared" si="1"/>
        <v>79048199.893617019</v>
      </c>
      <c r="H29" s="2">
        <f t="shared" si="2"/>
        <v>790481.99893617013</v>
      </c>
      <c r="I29" s="2">
        <f t="shared" si="3"/>
        <v>178.19702410644052</v>
      </c>
      <c r="J29" s="4">
        <f t="shared" si="4"/>
        <v>89.098512053220261</v>
      </c>
      <c r="K29" s="10">
        <f t="shared" si="5"/>
        <v>395240.99946808507</v>
      </c>
      <c r="L29" s="7">
        <f t="shared" si="7"/>
        <v>1.8362786900408476</v>
      </c>
      <c r="M29" s="1">
        <f t="shared" si="6"/>
        <v>0</v>
      </c>
      <c r="N29" s="17">
        <f t="shared" si="8"/>
        <v>0</v>
      </c>
      <c r="P29" s="2">
        <f t="shared" si="9"/>
        <v>79048199.893617019</v>
      </c>
    </row>
    <row r="30" spans="1:16" x14ac:dyDescent="0.4">
      <c r="A30" s="120">
        <v>78</v>
      </c>
      <c r="B30" s="3" t="s">
        <v>266</v>
      </c>
      <c r="C30" s="1">
        <v>7620</v>
      </c>
      <c r="D30" s="7">
        <v>9.1</v>
      </c>
      <c r="E30" s="118">
        <v>9.1</v>
      </c>
      <c r="F30" s="2">
        <v>17280923.719999999</v>
      </c>
      <c r="G30" s="2">
        <f t="shared" si="1"/>
        <v>189900260.65934065</v>
      </c>
      <c r="H30" s="2">
        <f t="shared" si="2"/>
        <v>1899002.6065934065</v>
      </c>
      <c r="I30" s="2">
        <f t="shared" si="3"/>
        <v>249.21294049782239</v>
      </c>
      <c r="J30" s="4">
        <f t="shared" si="4"/>
        <v>124.60647024891119</v>
      </c>
      <c r="K30" s="10">
        <f t="shared" si="5"/>
        <v>949501.30329670326</v>
      </c>
      <c r="L30" s="7">
        <f t="shared" si="7"/>
        <v>1.5362786900408469</v>
      </c>
      <c r="M30" s="1">
        <f t="shared" si="6"/>
        <v>0</v>
      </c>
      <c r="N30" s="17">
        <f t="shared" si="8"/>
        <v>0</v>
      </c>
      <c r="P30" s="2">
        <f t="shared" si="9"/>
        <v>189900260.65934065</v>
      </c>
    </row>
    <row r="31" spans="1:16" x14ac:dyDescent="0.4">
      <c r="A31" s="120">
        <v>79</v>
      </c>
      <c r="B31" s="3" t="s">
        <v>205</v>
      </c>
      <c r="C31" s="1">
        <v>6565</v>
      </c>
      <c r="D31" s="7">
        <v>8.9</v>
      </c>
      <c r="E31" s="118">
        <v>8.9</v>
      </c>
      <c r="F31" s="2">
        <v>12481974.9</v>
      </c>
      <c r="G31" s="2">
        <f t="shared" si="1"/>
        <v>140246908.98876405</v>
      </c>
      <c r="H31" s="2">
        <f t="shared" si="2"/>
        <v>1402469.0898876404</v>
      </c>
      <c r="I31" s="2">
        <f t="shared" si="3"/>
        <v>213.6281934329993</v>
      </c>
      <c r="J31" s="4">
        <f t="shared" si="4"/>
        <v>106.81409671649965</v>
      </c>
      <c r="K31" s="10">
        <f t="shared" si="5"/>
        <v>701234.54494382022</v>
      </c>
      <c r="L31" s="7">
        <f t="shared" si="7"/>
        <v>1.3362786900408476</v>
      </c>
      <c r="M31" s="1">
        <f t="shared" si="6"/>
        <v>0</v>
      </c>
      <c r="N31" s="17">
        <f t="shared" si="8"/>
        <v>0</v>
      </c>
      <c r="P31" s="2">
        <f t="shared" si="9"/>
        <v>140246908.98876405</v>
      </c>
    </row>
    <row r="32" spans="1:16" x14ac:dyDescent="0.4">
      <c r="A32" s="120">
        <v>81</v>
      </c>
      <c r="B32" s="3" t="s">
        <v>60</v>
      </c>
      <c r="C32" s="1">
        <v>2401</v>
      </c>
      <c r="D32" s="7">
        <v>9.1999999999999993</v>
      </c>
      <c r="E32" s="118">
        <v>9.1999999999999993</v>
      </c>
      <c r="F32" s="2">
        <v>3872528.97</v>
      </c>
      <c r="G32" s="2">
        <f t="shared" si="1"/>
        <v>42092706.195652179</v>
      </c>
      <c r="H32" s="2">
        <f t="shared" si="2"/>
        <v>420927.06195652182</v>
      </c>
      <c r="I32" s="2">
        <f t="shared" si="3"/>
        <v>175.31322863661885</v>
      </c>
      <c r="J32" s="4">
        <f t="shared" si="4"/>
        <v>87.656614318309423</v>
      </c>
      <c r="K32" s="10">
        <f t="shared" si="5"/>
        <v>210463.53097826091</v>
      </c>
      <c r="L32" s="7">
        <f t="shared" si="7"/>
        <v>1.6362786900408466</v>
      </c>
      <c r="M32" s="1">
        <f t="shared" si="6"/>
        <v>0</v>
      </c>
      <c r="N32" s="17">
        <f t="shared" si="8"/>
        <v>0</v>
      </c>
      <c r="P32" s="2">
        <f t="shared" si="9"/>
        <v>42092706.195652179</v>
      </c>
    </row>
    <row r="33" spans="1:16" x14ac:dyDescent="0.4">
      <c r="A33" s="120">
        <v>82</v>
      </c>
      <c r="B33" s="3" t="s">
        <v>261</v>
      </c>
      <c r="C33" s="1">
        <v>9346</v>
      </c>
      <c r="D33" s="7">
        <v>8.4</v>
      </c>
      <c r="E33" s="118">
        <v>8.4</v>
      </c>
      <c r="F33" s="2">
        <v>18536168.359999999</v>
      </c>
      <c r="G33" s="2">
        <f t="shared" si="1"/>
        <v>220668670.95238093</v>
      </c>
      <c r="H33" s="2">
        <f t="shared" si="2"/>
        <v>2206686.7095238091</v>
      </c>
      <c r="I33" s="2">
        <f t="shared" si="3"/>
        <v>236.11028349281074</v>
      </c>
      <c r="J33" s="4">
        <f t="shared" si="4"/>
        <v>118.05514174640537</v>
      </c>
      <c r="K33" s="10">
        <f t="shared" si="5"/>
        <v>1103343.3547619046</v>
      </c>
      <c r="L33" s="7">
        <f t="shared" si="7"/>
        <v>0.83627869004084765</v>
      </c>
      <c r="M33" s="1">
        <f t="shared" si="6"/>
        <v>0</v>
      </c>
      <c r="N33" s="17">
        <f t="shared" si="8"/>
        <v>0</v>
      </c>
      <c r="P33" s="2">
        <f t="shared" si="9"/>
        <v>220668670.95238093</v>
      </c>
    </row>
    <row r="34" spans="1:16" x14ac:dyDescent="0.4">
      <c r="A34" s="120">
        <v>86</v>
      </c>
      <c r="B34" s="3" t="s">
        <v>231</v>
      </c>
      <c r="C34" s="1">
        <v>7862</v>
      </c>
      <c r="D34" s="7">
        <v>9.3000000000000007</v>
      </c>
      <c r="E34" s="118">
        <v>9.3000000000000007</v>
      </c>
      <c r="F34" s="2">
        <v>16197144.77</v>
      </c>
      <c r="G34" s="2">
        <f t="shared" si="1"/>
        <v>174162846.98924729</v>
      </c>
      <c r="H34" s="2">
        <f t="shared" si="2"/>
        <v>1741628.469892473</v>
      </c>
      <c r="I34" s="2">
        <f t="shared" si="3"/>
        <v>221.52486261669713</v>
      </c>
      <c r="J34" s="4">
        <f t="shared" si="4"/>
        <v>110.76243130834857</v>
      </c>
      <c r="K34" s="10">
        <f t="shared" si="5"/>
        <v>870814.23494623648</v>
      </c>
      <c r="L34" s="7">
        <f t="shared" si="7"/>
        <v>1.736278690040848</v>
      </c>
      <c r="M34" s="1">
        <f t="shared" si="6"/>
        <v>0</v>
      </c>
      <c r="N34" s="17">
        <f t="shared" si="8"/>
        <v>0</v>
      </c>
      <c r="P34" s="2">
        <f t="shared" si="9"/>
        <v>174162846.98924729</v>
      </c>
    </row>
    <row r="35" spans="1:16" x14ac:dyDescent="0.4">
      <c r="A35" s="120">
        <v>111</v>
      </c>
      <c r="B35" s="3" t="s">
        <v>179</v>
      </c>
      <c r="C35" s="1">
        <v>17694</v>
      </c>
      <c r="D35" s="7">
        <v>8.1999999999999993</v>
      </c>
      <c r="E35" s="118">
        <v>8.1999999999999993</v>
      </c>
      <c r="F35" s="2">
        <v>29712172.379999999</v>
      </c>
      <c r="G35" s="2">
        <f t="shared" si="1"/>
        <v>362343565.60975611</v>
      </c>
      <c r="H35" s="2">
        <f t="shared" si="2"/>
        <v>3623435.6560975611</v>
      </c>
      <c r="I35" s="2">
        <f t="shared" si="3"/>
        <v>204.78329694232855</v>
      </c>
      <c r="J35" s="4">
        <f t="shared" si="4"/>
        <v>102.39164847116427</v>
      </c>
      <c r="K35" s="10">
        <f t="shared" si="5"/>
        <v>1811717.8280487806</v>
      </c>
      <c r="L35" s="7">
        <f t="shared" si="7"/>
        <v>0.63627869004084658</v>
      </c>
      <c r="M35" s="1">
        <f t="shared" si="6"/>
        <v>0</v>
      </c>
      <c r="N35" s="17">
        <f t="shared" si="8"/>
        <v>0</v>
      </c>
      <c r="P35" s="2">
        <f t="shared" si="9"/>
        <v>362343565.60975611</v>
      </c>
    </row>
    <row r="36" spans="1:16" x14ac:dyDescent="0.4">
      <c r="A36" s="120">
        <v>90</v>
      </c>
      <c r="B36" s="3" t="s">
        <v>49</v>
      </c>
      <c r="C36" s="1">
        <v>2888</v>
      </c>
      <c r="D36" s="7">
        <v>8.8000000000000007</v>
      </c>
      <c r="E36" s="118">
        <v>9.5</v>
      </c>
      <c r="F36" s="2">
        <v>4330117.6100000003</v>
      </c>
      <c r="G36" s="2">
        <f t="shared" si="1"/>
        <v>49205881.93181818</v>
      </c>
      <c r="H36" s="2">
        <f t="shared" si="2"/>
        <v>492058.81931818184</v>
      </c>
      <c r="I36" s="2">
        <f t="shared" si="3"/>
        <v>170.38047760324855</v>
      </c>
      <c r="J36" s="4">
        <f t="shared" si="4"/>
        <v>85.190238801624275</v>
      </c>
      <c r="K36" s="10">
        <f t="shared" si="5"/>
        <v>246029.40965909092</v>
      </c>
      <c r="L36" s="7">
        <f t="shared" si="7"/>
        <v>1.9362786900408473</v>
      </c>
      <c r="M36" s="1">
        <f t="shared" si="6"/>
        <v>0</v>
      </c>
      <c r="N36" s="17">
        <f t="shared" si="8"/>
        <v>0</v>
      </c>
      <c r="P36" s="2">
        <f t="shared" si="9"/>
        <v>45580185.368421055</v>
      </c>
    </row>
    <row r="37" spans="1:16" x14ac:dyDescent="0.4">
      <c r="A37" s="120">
        <v>91</v>
      </c>
      <c r="B37" s="3" t="s">
        <v>288</v>
      </c>
      <c r="C37" s="1">
        <v>694392</v>
      </c>
      <c r="D37" s="7">
        <v>5.3</v>
      </c>
      <c r="E37" s="118">
        <v>5.3</v>
      </c>
      <c r="F37" s="2">
        <v>1055854546.47</v>
      </c>
      <c r="G37" s="2">
        <f t="shared" si="1"/>
        <v>19921783895.660378</v>
      </c>
      <c r="H37" s="2">
        <f t="shared" si="2"/>
        <v>199217838.9566038</v>
      </c>
      <c r="I37" s="2">
        <f t="shared" si="3"/>
        <v>286.89535443467639</v>
      </c>
      <c r="J37" s="4">
        <f t="shared" si="4"/>
        <v>143.4476772173382</v>
      </c>
      <c r="K37" s="10">
        <f t="shared" si="5"/>
        <v>99608919.478301898</v>
      </c>
      <c r="L37" s="7">
        <f t="shared" si="7"/>
        <v>-2.2637213099591529</v>
      </c>
      <c r="M37" s="1">
        <f t="shared" si="6"/>
        <v>0</v>
      </c>
      <c r="N37" s="17">
        <f t="shared" si="8"/>
        <v>0</v>
      </c>
      <c r="P37" s="2">
        <f t="shared" si="9"/>
        <v>19921783895.660378</v>
      </c>
    </row>
    <row r="38" spans="1:16" x14ac:dyDescent="0.4">
      <c r="A38" s="120">
        <v>97</v>
      </c>
      <c r="B38" s="3" t="s">
        <v>130</v>
      </c>
      <c r="C38" s="1">
        <v>2023</v>
      </c>
      <c r="D38" s="7">
        <v>7.4000000000000012</v>
      </c>
      <c r="E38" s="118">
        <v>7.4000000000000012</v>
      </c>
      <c r="F38" s="2">
        <v>2815971.56</v>
      </c>
      <c r="G38" s="2">
        <f t="shared" si="1"/>
        <v>38053669.729729727</v>
      </c>
      <c r="H38" s="2">
        <f t="shared" si="2"/>
        <v>380536.69729729724</v>
      </c>
      <c r="I38" s="2">
        <f t="shared" si="3"/>
        <v>188.10513954389384</v>
      </c>
      <c r="J38" s="4">
        <f t="shared" si="4"/>
        <v>94.052569771946921</v>
      </c>
      <c r="K38" s="10">
        <f t="shared" si="5"/>
        <v>190268.34864864862</v>
      </c>
      <c r="L38" s="7">
        <f t="shared" si="7"/>
        <v>-0.16372130995915146</v>
      </c>
      <c r="M38" s="1">
        <f t="shared" si="6"/>
        <v>0</v>
      </c>
      <c r="N38" s="17">
        <f t="shared" si="8"/>
        <v>0</v>
      </c>
      <c r="P38" s="2">
        <f t="shared" si="9"/>
        <v>38053669.729729727</v>
      </c>
    </row>
    <row r="39" spans="1:16" x14ac:dyDescent="0.4">
      <c r="A39" s="120">
        <v>98</v>
      </c>
      <c r="B39" s="3" t="s">
        <v>237</v>
      </c>
      <c r="C39" s="1">
        <v>22775</v>
      </c>
      <c r="D39" s="7">
        <v>8.2999999999999989</v>
      </c>
      <c r="E39" s="118">
        <v>8.3000000000000007</v>
      </c>
      <c r="F39" s="2">
        <v>43809032.329999998</v>
      </c>
      <c r="G39" s="2">
        <f t="shared" si="1"/>
        <v>527819666.62650609</v>
      </c>
      <c r="H39" s="2">
        <f t="shared" si="2"/>
        <v>5278196.6662650611</v>
      </c>
      <c r="I39" s="2">
        <f t="shared" si="3"/>
        <v>231.7539699787074</v>
      </c>
      <c r="J39" s="4">
        <f t="shared" si="4"/>
        <v>115.8769849893537</v>
      </c>
      <c r="K39" s="10">
        <f t="shared" si="5"/>
        <v>2639098.3331325306</v>
      </c>
      <c r="L39" s="7">
        <f t="shared" si="7"/>
        <v>0.73627869004084801</v>
      </c>
      <c r="M39" s="1">
        <f t="shared" si="6"/>
        <v>0</v>
      </c>
      <c r="N39" s="17">
        <f t="shared" si="8"/>
        <v>0</v>
      </c>
      <c r="P39" s="2">
        <f t="shared" si="9"/>
        <v>527819666.62650597</v>
      </c>
    </row>
    <row r="40" spans="1:16" x14ac:dyDescent="0.4">
      <c r="A40" s="120">
        <v>102</v>
      </c>
      <c r="B40" s="3" t="s">
        <v>136</v>
      </c>
      <c r="C40" s="1">
        <v>9546</v>
      </c>
      <c r="D40" s="7">
        <v>9</v>
      </c>
      <c r="E40" s="118">
        <v>9.4</v>
      </c>
      <c r="F40" s="2">
        <v>16918895.52</v>
      </c>
      <c r="G40" s="2">
        <f t="shared" si="1"/>
        <v>187987728</v>
      </c>
      <c r="H40" s="2">
        <f t="shared" si="2"/>
        <v>1879877.28</v>
      </c>
      <c r="I40" s="2">
        <f t="shared" si="3"/>
        <v>196.92827152734131</v>
      </c>
      <c r="J40" s="4">
        <f t="shared" si="4"/>
        <v>98.464135763670654</v>
      </c>
      <c r="K40" s="10">
        <f t="shared" si="5"/>
        <v>939938.64</v>
      </c>
      <c r="L40" s="7">
        <f t="shared" si="7"/>
        <v>1.8362786900408476</v>
      </c>
      <c r="M40" s="1">
        <f t="shared" si="6"/>
        <v>0</v>
      </c>
      <c r="N40" s="17">
        <f t="shared" si="8"/>
        <v>0</v>
      </c>
      <c r="P40" s="2">
        <f t="shared" si="9"/>
        <v>179988250.21276596</v>
      </c>
    </row>
    <row r="41" spans="1:16" x14ac:dyDescent="0.4">
      <c r="A41" s="120">
        <v>103</v>
      </c>
      <c r="B41" s="3" t="s">
        <v>123</v>
      </c>
      <c r="C41" s="1">
        <v>2074</v>
      </c>
      <c r="D41" s="7">
        <v>9.3000000000000007</v>
      </c>
      <c r="E41" s="118">
        <v>9.8000000000000007</v>
      </c>
      <c r="F41" s="2">
        <v>3706629.83</v>
      </c>
      <c r="G41" s="2">
        <f t="shared" si="1"/>
        <v>39856234.731182791</v>
      </c>
      <c r="H41" s="2">
        <f t="shared" si="2"/>
        <v>398562.34731182794</v>
      </c>
      <c r="I41" s="2">
        <f t="shared" si="3"/>
        <v>192.1708521272073</v>
      </c>
      <c r="J41" s="4">
        <f t="shared" si="4"/>
        <v>96.085426063603649</v>
      </c>
      <c r="K41" s="10">
        <f t="shared" si="5"/>
        <v>199281.17365591397</v>
      </c>
      <c r="L41" s="7">
        <f t="shared" si="7"/>
        <v>2.236278690040848</v>
      </c>
      <c r="M41" s="1">
        <f t="shared" si="6"/>
        <v>1</v>
      </c>
      <c r="N41" s="17">
        <f t="shared" si="8"/>
        <v>149460.88024193549</v>
      </c>
      <c r="P41" s="2">
        <f t="shared" si="9"/>
        <v>37822753.367346935</v>
      </c>
    </row>
    <row r="42" spans="1:16" x14ac:dyDescent="0.4">
      <c r="A42" s="120">
        <v>105</v>
      </c>
      <c r="B42" s="3" t="s">
        <v>40</v>
      </c>
      <c r="C42" s="1">
        <v>1984</v>
      </c>
      <c r="D42" s="7">
        <v>9</v>
      </c>
      <c r="E42" s="118">
        <v>9</v>
      </c>
      <c r="F42" s="2">
        <v>2925070.63</v>
      </c>
      <c r="G42" s="2">
        <f t="shared" si="1"/>
        <v>32500784.777777776</v>
      </c>
      <c r="H42" s="2">
        <f t="shared" si="2"/>
        <v>325007.84777777776</v>
      </c>
      <c r="I42" s="2">
        <f t="shared" si="3"/>
        <v>163.81443940412186</v>
      </c>
      <c r="J42" s="4">
        <f t="shared" si="4"/>
        <v>81.907219702060928</v>
      </c>
      <c r="K42" s="10">
        <f t="shared" si="5"/>
        <v>162503.92388888888</v>
      </c>
      <c r="L42" s="7">
        <f t="shared" si="7"/>
        <v>1.4362786900408473</v>
      </c>
      <c r="M42" s="1">
        <f t="shared" si="6"/>
        <v>0</v>
      </c>
      <c r="N42" s="17">
        <f t="shared" si="8"/>
        <v>0</v>
      </c>
      <c r="P42" s="2">
        <f t="shared" si="9"/>
        <v>32500784.777777776</v>
      </c>
    </row>
    <row r="43" spans="1:16" x14ac:dyDescent="0.4">
      <c r="A43" s="120">
        <v>106</v>
      </c>
      <c r="B43" s="3" t="s">
        <v>275</v>
      </c>
      <c r="C43" s="1">
        <v>47015</v>
      </c>
      <c r="D43" s="7">
        <v>7.7</v>
      </c>
      <c r="E43" s="118">
        <v>7.7</v>
      </c>
      <c r="F43" s="2">
        <v>91243838.730000004</v>
      </c>
      <c r="G43" s="2">
        <f t="shared" si="1"/>
        <v>1184984918.5714285</v>
      </c>
      <c r="H43" s="2">
        <f t="shared" si="2"/>
        <v>11849849.185714286</v>
      </c>
      <c r="I43" s="2">
        <f t="shared" si="3"/>
        <v>252.04401118184165</v>
      </c>
      <c r="J43" s="4">
        <f t="shared" si="4"/>
        <v>126.02200559092083</v>
      </c>
      <c r="K43" s="10">
        <f t="shared" si="5"/>
        <v>5924924.5928571429</v>
      </c>
      <c r="L43" s="7">
        <f t="shared" si="7"/>
        <v>0.13627869004084747</v>
      </c>
      <c r="M43" s="1">
        <f t="shared" si="6"/>
        <v>0</v>
      </c>
      <c r="N43" s="17">
        <f t="shared" si="8"/>
        <v>0</v>
      </c>
      <c r="P43" s="2">
        <f t="shared" si="9"/>
        <v>1184984918.5714285</v>
      </c>
    </row>
    <row r="44" spans="1:16" x14ac:dyDescent="0.4">
      <c r="A44" s="120">
        <v>108</v>
      </c>
      <c r="B44" s="3" t="s">
        <v>192</v>
      </c>
      <c r="C44" s="1">
        <v>10249</v>
      </c>
      <c r="D44" s="7">
        <v>9.3999999999999986</v>
      </c>
      <c r="E44" s="118">
        <v>10.199999999999998</v>
      </c>
      <c r="F44" s="2">
        <v>19365969.84</v>
      </c>
      <c r="G44" s="2">
        <f t="shared" si="1"/>
        <v>206020955.74468088</v>
      </c>
      <c r="H44" s="2">
        <f t="shared" si="2"/>
        <v>2060209.5574468088</v>
      </c>
      <c r="I44" s="2">
        <f t="shared" si="3"/>
        <v>201.01566566951007</v>
      </c>
      <c r="J44" s="4">
        <f t="shared" si="4"/>
        <v>100.50783283475504</v>
      </c>
      <c r="K44" s="10">
        <f t="shared" si="5"/>
        <v>1030104.7787234044</v>
      </c>
      <c r="L44" s="7">
        <f t="shared" si="7"/>
        <v>2.6362786900408448</v>
      </c>
      <c r="M44" s="1">
        <f t="shared" si="6"/>
        <v>1</v>
      </c>
      <c r="N44" s="17">
        <f t="shared" si="8"/>
        <v>772578.58404255332</v>
      </c>
      <c r="P44" s="2">
        <f t="shared" si="9"/>
        <v>189862449.41176474</v>
      </c>
    </row>
    <row r="45" spans="1:16" x14ac:dyDescent="0.4">
      <c r="A45" s="120">
        <v>109</v>
      </c>
      <c r="B45" s="3" t="s">
        <v>245</v>
      </c>
      <c r="C45" s="1">
        <v>68614</v>
      </c>
      <c r="D45" s="7">
        <v>8.4</v>
      </c>
      <c r="E45" s="118">
        <v>8.4</v>
      </c>
      <c r="F45" s="2">
        <v>133357068.33</v>
      </c>
      <c r="G45" s="2">
        <f t="shared" si="1"/>
        <v>1587584146.7857141</v>
      </c>
      <c r="H45" s="2">
        <f t="shared" si="2"/>
        <v>15875841.467857141</v>
      </c>
      <c r="I45" s="2">
        <f t="shared" si="3"/>
        <v>231.37904025209346</v>
      </c>
      <c r="J45" s="4">
        <f t="shared" si="4"/>
        <v>115.68952012604673</v>
      </c>
      <c r="K45" s="10">
        <f t="shared" si="5"/>
        <v>7937920.7339285705</v>
      </c>
      <c r="L45" s="7">
        <f t="shared" si="7"/>
        <v>0.83627869004084765</v>
      </c>
      <c r="M45" s="1">
        <f t="shared" si="6"/>
        <v>0</v>
      </c>
      <c r="N45" s="17">
        <f t="shared" si="8"/>
        <v>0</v>
      </c>
      <c r="P45" s="2">
        <f t="shared" si="9"/>
        <v>1587584146.7857141</v>
      </c>
    </row>
    <row r="46" spans="1:16" x14ac:dyDescent="0.4">
      <c r="A46" s="120">
        <v>139</v>
      </c>
      <c r="B46" s="3" t="s">
        <v>126</v>
      </c>
      <c r="C46" s="1">
        <v>9755</v>
      </c>
      <c r="D46" s="7">
        <v>8.9</v>
      </c>
      <c r="E46" s="118">
        <v>8.9</v>
      </c>
      <c r="F46" s="2">
        <v>16055671.73</v>
      </c>
      <c r="G46" s="2">
        <f t="shared" si="1"/>
        <v>180400805.95505616</v>
      </c>
      <c r="H46" s="2">
        <f t="shared" si="2"/>
        <v>1804008.0595505617</v>
      </c>
      <c r="I46" s="2">
        <f t="shared" si="3"/>
        <v>184.93163091241021</v>
      </c>
      <c r="J46" s="4">
        <f t="shared" si="4"/>
        <v>92.465815456205107</v>
      </c>
      <c r="K46" s="10">
        <f t="shared" si="5"/>
        <v>902004.02977528085</v>
      </c>
      <c r="L46" s="7">
        <f t="shared" si="7"/>
        <v>1.3362786900408476</v>
      </c>
      <c r="M46" s="1">
        <f t="shared" si="6"/>
        <v>0</v>
      </c>
      <c r="N46" s="17">
        <f t="shared" si="8"/>
        <v>0</v>
      </c>
      <c r="P46" s="2">
        <f t="shared" si="9"/>
        <v>180400805.95505616</v>
      </c>
    </row>
    <row r="47" spans="1:16" x14ac:dyDescent="0.4">
      <c r="A47" s="120">
        <v>140</v>
      </c>
      <c r="B47" s="3" t="s">
        <v>151</v>
      </c>
      <c r="C47" s="1">
        <v>20205</v>
      </c>
      <c r="D47" s="7">
        <v>7.9</v>
      </c>
      <c r="E47" s="118">
        <v>7.9</v>
      </c>
      <c r="F47" s="2">
        <v>31469148.739999998</v>
      </c>
      <c r="G47" s="2">
        <f t="shared" si="1"/>
        <v>398343654.93670881</v>
      </c>
      <c r="H47" s="2">
        <f t="shared" si="2"/>
        <v>3983436.5493670884</v>
      </c>
      <c r="I47" s="2">
        <f t="shared" si="3"/>
        <v>197.1510294168319</v>
      </c>
      <c r="J47" s="4">
        <f t="shared" si="4"/>
        <v>98.575514708415952</v>
      </c>
      <c r="K47" s="10">
        <f t="shared" si="5"/>
        <v>1991718.2746835442</v>
      </c>
      <c r="L47" s="7">
        <f t="shared" si="7"/>
        <v>0.33627869004084765</v>
      </c>
      <c r="M47" s="1">
        <f t="shared" si="6"/>
        <v>0</v>
      </c>
      <c r="N47" s="17">
        <f t="shared" si="8"/>
        <v>0</v>
      </c>
      <c r="P47" s="2">
        <f t="shared" si="9"/>
        <v>398343654.93670881</v>
      </c>
    </row>
    <row r="48" spans="1:16" x14ac:dyDescent="0.4">
      <c r="A48" s="120">
        <v>142</v>
      </c>
      <c r="B48" s="3" t="s">
        <v>147</v>
      </c>
      <c r="C48" s="1">
        <v>6329</v>
      </c>
      <c r="D48" s="7">
        <v>8.6</v>
      </c>
      <c r="E48" s="118">
        <v>8.6</v>
      </c>
      <c r="F48" s="2">
        <v>10744883.98</v>
      </c>
      <c r="G48" s="2">
        <f t="shared" si="1"/>
        <v>124940511.39534885</v>
      </c>
      <c r="H48" s="2">
        <f t="shared" si="2"/>
        <v>1249405.1139534884</v>
      </c>
      <c r="I48" s="2">
        <f t="shared" si="3"/>
        <v>197.40956137675596</v>
      </c>
      <c r="J48" s="4">
        <f t="shared" si="4"/>
        <v>98.70478068837798</v>
      </c>
      <c r="K48" s="10">
        <f t="shared" si="5"/>
        <v>624702.55697674421</v>
      </c>
      <c r="L48" s="7">
        <f t="shared" si="7"/>
        <v>1.0362786900408469</v>
      </c>
      <c r="M48" s="1">
        <f t="shared" si="6"/>
        <v>0</v>
      </c>
      <c r="N48" s="17">
        <f t="shared" si="8"/>
        <v>0</v>
      </c>
      <c r="P48" s="2">
        <f t="shared" si="9"/>
        <v>124940511.39534885</v>
      </c>
    </row>
    <row r="49" spans="1:16" x14ac:dyDescent="0.4">
      <c r="A49" s="120">
        <v>143</v>
      </c>
      <c r="B49" s="3" t="s">
        <v>117</v>
      </c>
      <c r="C49" s="1">
        <v>6704</v>
      </c>
      <c r="D49" s="7">
        <v>9.9</v>
      </c>
      <c r="E49" s="118">
        <v>9.9</v>
      </c>
      <c r="F49" s="2">
        <v>11758808.49</v>
      </c>
      <c r="G49" s="2">
        <f t="shared" si="1"/>
        <v>118775843.33333333</v>
      </c>
      <c r="H49" s="2">
        <f t="shared" si="2"/>
        <v>1187758.4333333333</v>
      </c>
      <c r="I49" s="2">
        <f t="shared" si="3"/>
        <v>177.17160401750198</v>
      </c>
      <c r="J49" s="4">
        <f t="shared" si="4"/>
        <v>88.585802008750989</v>
      </c>
      <c r="K49" s="10">
        <f t="shared" si="5"/>
        <v>593879.21666666667</v>
      </c>
      <c r="L49" s="7">
        <f t="shared" si="7"/>
        <v>2.3362786900408476</v>
      </c>
      <c r="M49" s="1">
        <f t="shared" si="6"/>
        <v>1</v>
      </c>
      <c r="N49" s="17">
        <f t="shared" si="8"/>
        <v>445409.41249999998</v>
      </c>
      <c r="P49" s="2">
        <f t="shared" si="9"/>
        <v>118775843.33333333</v>
      </c>
    </row>
    <row r="50" spans="1:16" x14ac:dyDescent="0.4">
      <c r="A50" s="120">
        <v>145</v>
      </c>
      <c r="B50" s="3" t="s">
        <v>178</v>
      </c>
      <c r="C50" s="1">
        <v>12405</v>
      </c>
      <c r="D50" s="7">
        <v>9.1999999999999993</v>
      </c>
      <c r="E50" s="118">
        <v>9.1999999999999993</v>
      </c>
      <c r="F50" s="2">
        <v>22735710.920000002</v>
      </c>
      <c r="G50" s="2">
        <f t="shared" si="1"/>
        <v>247127292.60869569</v>
      </c>
      <c r="H50" s="2">
        <f t="shared" si="2"/>
        <v>2471272.9260869571</v>
      </c>
      <c r="I50" s="2">
        <f t="shared" si="3"/>
        <v>199.21587473494213</v>
      </c>
      <c r="J50" s="4">
        <f t="shared" si="4"/>
        <v>99.607937367471067</v>
      </c>
      <c r="K50" s="10">
        <f t="shared" si="5"/>
        <v>1235636.4630434786</v>
      </c>
      <c r="L50" s="7">
        <f t="shared" si="7"/>
        <v>1.6362786900408466</v>
      </c>
      <c r="M50" s="1">
        <f t="shared" si="6"/>
        <v>0</v>
      </c>
      <c r="N50" s="17">
        <f t="shared" si="8"/>
        <v>0</v>
      </c>
      <c r="P50" s="2">
        <f t="shared" si="9"/>
        <v>247127292.60869569</v>
      </c>
    </row>
    <row r="51" spans="1:16" x14ac:dyDescent="0.4">
      <c r="A51" s="120">
        <v>146</v>
      </c>
      <c r="B51" s="3" t="s">
        <v>53</v>
      </c>
      <c r="C51" s="1">
        <v>4293</v>
      </c>
      <c r="D51" s="7">
        <v>8.6</v>
      </c>
      <c r="E51" s="118">
        <v>8.6</v>
      </c>
      <c r="F51" s="2">
        <v>6463505.4100000001</v>
      </c>
      <c r="G51" s="2">
        <f t="shared" si="1"/>
        <v>75157039.651162803</v>
      </c>
      <c r="H51" s="2">
        <f t="shared" si="2"/>
        <v>751570.39651162794</v>
      </c>
      <c r="I51" s="2">
        <f t="shared" si="3"/>
        <v>175.06880887762122</v>
      </c>
      <c r="J51" s="4">
        <f t="shared" si="4"/>
        <v>87.534404438810611</v>
      </c>
      <c r="K51" s="10">
        <f t="shared" si="5"/>
        <v>375785.19825581397</v>
      </c>
      <c r="L51" s="7">
        <f t="shared" si="7"/>
        <v>1.0362786900408469</v>
      </c>
      <c r="M51" s="1">
        <f t="shared" si="6"/>
        <v>0</v>
      </c>
      <c r="N51" s="17">
        <f t="shared" si="8"/>
        <v>0</v>
      </c>
      <c r="P51" s="2">
        <f t="shared" si="9"/>
        <v>75157039.651162803</v>
      </c>
    </row>
    <row r="52" spans="1:16" x14ac:dyDescent="0.4">
      <c r="A52" s="120">
        <v>153</v>
      </c>
      <c r="B52" s="3" t="s">
        <v>214</v>
      </c>
      <c r="C52" s="1">
        <v>24345</v>
      </c>
      <c r="D52" s="7">
        <v>8.6</v>
      </c>
      <c r="E52" s="118">
        <v>8.6</v>
      </c>
      <c r="F52" s="2">
        <v>45163230.700000003</v>
      </c>
      <c r="G52" s="2">
        <f t="shared" si="1"/>
        <v>525153845.34883726</v>
      </c>
      <c r="H52" s="2">
        <f t="shared" si="2"/>
        <v>5251538.4534883723</v>
      </c>
      <c r="I52" s="2">
        <f t="shared" si="3"/>
        <v>215.71322462470209</v>
      </c>
      <c r="J52" s="4">
        <f t="shared" si="4"/>
        <v>107.85661231235105</v>
      </c>
      <c r="K52" s="10">
        <f t="shared" si="5"/>
        <v>2625769.2267441861</v>
      </c>
      <c r="L52" s="7">
        <f t="shared" si="7"/>
        <v>1.0362786900408469</v>
      </c>
      <c r="M52" s="1">
        <f t="shared" si="6"/>
        <v>0</v>
      </c>
      <c r="N52" s="17">
        <f t="shared" si="8"/>
        <v>0</v>
      </c>
      <c r="P52" s="2">
        <f t="shared" si="9"/>
        <v>525153845.34883726</v>
      </c>
    </row>
    <row r="53" spans="1:16" x14ac:dyDescent="0.4">
      <c r="A53" s="120">
        <v>148</v>
      </c>
      <c r="B53" s="3" t="s">
        <v>244</v>
      </c>
      <c r="C53" s="1">
        <v>7244</v>
      </c>
      <c r="D53" s="7">
        <v>6.4</v>
      </c>
      <c r="E53" s="118">
        <v>6.4</v>
      </c>
      <c r="F53" s="2">
        <v>10663499.439999999</v>
      </c>
      <c r="G53" s="2">
        <f t="shared" si="1"/>
        <v>166617178.75</v>
      </c>
      <c r="H53" s="2">
        <f t="shared" si="2"/>
        <v>1666171.7874999999</v>
      </c>
      <c r="I53" s="2">
        <f t="shared" si="3"/>
        <v>230.00714901987851</v>
      </c>
      <c r="J53" s="4">
        <f t="shared" si="4"/>
        <v>115.00357450993926</v>
      </c>
      <c r="K53" s="10">
        <f t="shared" si="5"/>
        <v>833085.89374999993</v>
      </c>
      <c r="L53" s="7">
        <f t="shared" si="7"/>
        <v>-1.1637213099591524</v>
      </c>
      <c r="M53" s="1">
        <f t="shared" si="6"/>
        <v>0</v>
      </c>
      <c r="N53" s="17">
        <f t="shared" si="8"/>
        <v>0</v>
      </c>
      <c r="P53" s="2">
        <f t="shared" si="9"/>
        <v>166617178.75</v>
      </c>
    </row>
    <row r="54" spans="1:16" x14ac:dyDescent="0.4">
      <c r="A54" s="120">
        <v>149</v>
      </c>
      <c r="B54" s="3" t="s">
        <v>273</v>
      </c>
      <c r="C54" s="1">
        <v>5391</v>
      </c>
      <c r="D54" s="7">
        <v>8.1</v>
      </c>
      <c r="E54" s="118">
        <v>8.9</v>
      </c>
      <c r="F54" s="2">
        <v>11645453.4</v>
      </c>
      <c r="G54" s="2">
        <f t="shared" si="1"/>
        <v>143771029.62962964</v>
      </c>
      <c r="H54" s="2">
        <f t="shared" si="2"/>
        <v>1437710.2962962964</v>
      </c>
      <c r="I54" s="2">
        <f t="shared" si="3"/>
        <v>266.6871260056198</v>
      </c>
      <c r="J54" s="4">
        <f t="shared" si="4"/>
        <v>133.3435630028099</v>
      </c>
      <c r="K54" s="10">
        <f t="shared" si="5"/>
        <v>718855.1481481482</v>
      </c>
      <c r="L54" s="7">
        <f t="shared" si="7"/>
        <v>1.3362786900408476</v>
      </c>
      <c r="M54" s="1">
        <f t="shared" si="6"/>
        <v>0</v>
      </c>
      <c r="N54" s="17">
        <f t="shared" si="8"/>
        <v>0</v>
      </c>
      <c r="P54" s="2">
        <f t="shared" si="9"/>
        <v>130847791.01123595</v>
      </c>
    </row>
    <row r="55" spans="1:16" x14ac:dyDescent="0.4">
      <c r="A55" s="120">
        <v>151</v>
      </c>
      <c r="B55" s="3" t="s">
        <v>71</v>
      </c>
      <c r="C55" s="1">
        <v>1771</v>
      </c>
      <c r="D55" s="7">
        <v>9.8000000000000007</v>
      </c>
      <c r="E55" s="118">
        <v>9.8000000000000007</v>
      </c>
      <c r="F55" s="2">
        <v>3011078.73</v>
      </c>
      <c r="G55" s="2">
        <f t="shared" si="1"/>
        <v>30725293.163265307</v>
      </c>
      <c r="H55" s="2">
        <f t="shared" si="2"/>
        <v>307252.93163265305</v>
      </c>
      <c r="I55" s="2">
        <f t="shared" si="3"/>
        <v>173.49120927874256</v>
      </c>
      <c r="J55" s="4">
        <f t="shared" si="4"/>
        <v>86.74560463937128</v>
      </c>
      <c r="K55" s="10">
        <f t="shared" si="5"/>
        <v>153626.46581632653</v>
      </c>
      <c r="L55" s="7">
        <f t="shared" si="7"/>
        <v>2.236278690040848</v>
      </c>
      <c r="M55" s="1">
        <f t="shared" si="6"/>
        <v>1</v>
      </c>
      <c r="N55" s="17">
        <f t="shared" si="8"/>
        <v>115219.84936224489</v>
      </c>
      <c r="P55" s="2">
        <f t="shared" si="9"/>
        <v>30725293.163265307</v>
      </c>
    </row>
    <row r="56" spans="1:16" x14ac:dyDescent="0.4">
      <c r="A56" s="120">
        <v>152</v>
      </c>
      <c r="B56" s="3" t="s">
        <v>142</v>
      </c>
      <c r="C56" s="1">
        <v>4261</v>
      </c>
      <c r="D56" s="7">
        <v>9.5</v>
      </c>
      <c r="E56" s="118">
        <v>9.5</v>
      </c>
      <c r="F56" s="2">
        <v>7775400.7999999998</v>
      </c>
      <c r="G56" s="2">
        <f t="shared" si="1"/>
        <v>81846324.210526317</v>
      </c>
      <c r="H56" s="2">
        <f t="shared" si="2"/>
        <v>818463.24210526317</v>
      </c>
      <c r="I56" s="2">
        <f t="shared" si="3"/>
        <v>192.08243184821947</v>
      </c>
      <c r="J56" s="4">
        <f t="shared" si="4"/>
        <v>96.041215924109736</v>
      </c>
      <c r="K56" s="10">
        <f t="shared" si="5"/>
        <v>409231.62105263158</v>
      </c>
      <c r="L56" s="7">
        <f t="shared" si="7"/>
        <v>1.9362786900408473</v>
      </c>
      <c r="M56" s="1">
        <f t="shared" si="6"/>
        <v>0</v>
      </c>
      <c r="N56" s="17">
        <f t="shared" si="8"/>
        <v>0</v>
      </c>
      <c r="P56" s="2">
        <f t="shared" si="9"/>
        <v>81846324.210526317</v>
      </c>
    </row>
    <row r="57" spans="1:16" x14ac:dyDescent="0.4">
      <c r="A57" s="120">
        <v>165</v>
      </c>
      <c r="B57" s="3" t="s">
        <v>240</v>
      </c>
      <c r="C57" s="1">
        <v>15867</v>
      </c>
      <c r="D57" s="7">
        <v>8.6999999999999993</v>
      </c>
      <c r="E57" s="118">
        <v>8.9</v>
      </c>
      <c r="F57" s="2">
        <v>31815612.050000001</v>
      </c>
      <c r="G57" s="2">
        <f t="shared" si="1"/>
        <v>365696690.2298851</v>
      </c>
      <c r="H57" s="2">
        <f t="shared" si="2"/>
        <v>3656966.9022988509</v>
      </c>
      <c r="I57" s="2">
        <f t="shared" si="3"/>
        <v>230.47626534939502</v>
      </c>
      <c r="J57" s="4">
        <f t="shared" si="4"/>
        <v>115.23813267469751</v>
      </c>
      <c r="K57" s="10">
        <f t="shared" si="5"/>
        <v>1828483.4511494255</v>
      </c>
      <c r="L57" s="7">
        <f t="shared" si="7"/>
        <v>1.3362786900408476</v>
      </c>
      <c r="M57" s="1">
        <f t="shared" si="6"/>
        <v>0</v>
      </c>
      <c r="N57" s="17">
        <f t="shared" si="8"/>
        <v>0</v>
      </c>
      <c r="P57" s="2">
        <f t="shared" si="9"/>
        <v>357478787.07865167</v>
      </c>
    </row>
    <row r="58" spans="1:16" x14ac:dyDescent="0.4">
      <c r="A58" s="120">
        <v>167</v>
      </c>
      <c r="B58" s="3" t="s">
        <v>153</v>
      </c>
      <c r="C58" s="1">
        <v>79129</v>
      </c>
      <c r="D58" s="7">
        <v>8.1</v>
      </c>
      <c r="E58" s="118">
        <v>8.1</v>
      </c>
      <c r="F58" s="2">
        <v>124044813.38</v>
      </c>
      <c r="G58" s="2">
        <f t="shared" si="1"/>
        <v>1531417449.1358023</v>
      </c>
      <c r="H58" s="2">
        <f t="shared" si="2"/>
        <v>15314174.491358025</v>
      </c>
      <c r="I58" s="2">
        <f t="shared" si="3"/>
        <v>193.53428567728676</v>
      </c>
      <c r="J58" s="4">
        <f t="shared" si="4"/>
        <v>96.76714283864338</v>
      </c>
      <c r="K58" s="10">
        <f t="shared" si="5"/>
        <v>7657087.2456790125</v>
      </c>
      <c r="L58" s="7">
        <f t="shared" si="7"/>
        <v>0.53627869004084694</v>
      </c>
      <c r="M58" s="1">
        <f t="shared" si="6"/>
        <v>0</v>
      </c>
      <c r="N58" s="17">
        <f t="shared" si="8"/>
        <v>0</v>
      </c>
      <c r="P58" s="2">
        <f t="shared" si="9"/>
        <v>1531417449.1358023</v>
      </c>
    </row>
    <row r="59" spans="1:16" x14ac:dyDescent="0.4">
      <c r="A59" s="120">
        <v>169</v>
      </c>
      <c r="B59" s="3" t="s">
        <v>190</v>
      </c>
      <c r="C59" s="1">
        <v>4795</v>
      </c>
      <c r="D59" s="7">
        <v>9.0000000000000018</v>
      </c>
      <c r="E59" s="118">
        <v>8.9999999999999982</v>
      </c>
      <c r="F59" s="2">
        <v>9346473.2400000002</v>
      </c>
      <c r="G59" s="2">
        <f t="shared" si="1"/>
        <v>103849702.66666664</v>
      </c>
      <c r="H59" s="2">
        <f t="shared" si="2"/>
        <v>1038497.0266666665</v>
      </c>
      <c r="I59" s="2">
        <f t="shared" si="3"/>
        <v>216.5791505039972</v>
      </c>
      <c r="J59" s="4">
        <f t="shared" si="4"/>
        <v>108.2895752519986</v>
      </c>
      <c r="K59" s="10">
        <f t="shared" si="5"/>
        <v>519248.51333333325</v>
      </c>
      <c r="L59" s="7">
        <f t="shared" si="7"/>
        <v>1.4362786900408455</v>
      </c>
      <c r="M59" s="1">
        <f t="shared" si="6"/>
        <v>0</v>
      </c>
      <c r="N59" s="17">
        <f t="shared" si="8"/>
        <v>0</v>
      </c>
      <c r="P59" s="2">
        <f t="shared" si="9"/>
        <v>103849702.66666669</v>
      </c>
    </row>
    <row r="60" spans="1:16" x14ac:dyDescent="0.4">
      <c r="A60" s="120">
        <v>171</v>
      </c>
      <c r="B60" s="3" t="s">
        <v>177</v>
      </c>
      <c r="C60" s="1">
        <v>4494</v>
      </c>
      <c r="D60" s="7">
        <v>8.6</v>
      </c>
      <c r="E60" s="118">
        <v>8.6</v>
      </c>
      <c r="F60" s="2">
        <v>7515361.2699999996</v>
      </c>
      <c r="G60" s="2">
        <f t="shared" si="1"/>
        <v>87387921.744186044</v>
      </c>
      <c r="H60" s="2">
        <f t="shared" si="2"/>
        <v>873879.21744186047</v>
      </c>
      <c r="I60" s="2">
        <f t="shared" si="3"/>
        <v>194.45465452644871</v>
      </c>
      <c r="J60" s="4">
        <f t="shared" si="4"/>
        <v>97.227327263224353</v>
      </c>
      <c r="K60" s="10">
        <f t="shared" si="5"/>
        <v>436939.60872093023</v>
      </c>
      <c r="L60" s="7">
        <f t="shared" si="7"/>
        <v>1.0362786900408469</v>
      </c>
      <c r="M60" s="1">
        <f t="shared" si="6"/>
        <v>0</v>
      </c>
      <c r="N60" s="17">
        <f t="shared" si="8"/>
        <v>0</v>
      </c>
      <c r="P60" s="2">
        <f t="shared" si="9"/>
        <v>87387921.744186044</v>
      </c>
    </row>
    <row r="61" spans="1:16" x14ac:dyDescent="0.4">
      <c r="A61" s="120">
        <v>172</v>
      </c>
      <c r="B61" s="3" t="s">
        <v>55</v>
      </c>
      <c r="C61" s="1">
        <v>4079</v>
      </c>
      <c r="D61" s="7">
        <v>9</v>
      </c>
      <c r="E61" s="118">
        <v>9</v>
      </c>
      <c r="F61" s="2">
        <v>6559054.7800000003</v>
      </c>
      <c r="G61" s="2">
        <f t="shared" si="1"/>
        <v>72878386.444444448</v>
      </c>
      <c r="H61" s="2">
        <f t="shared" si="2"/>
        <v>728783.86444444442</v>
      </c>
      <c r="I61" s="2">
        <f t="shared" si="3"/>
        <v>178.66728718912586</v>
      </c>
      <c r="J61" s="4">
        <f t="shared" si="4"/>
        <v>89.333643594562929</v>
      </c>
      <c r="K61" s="10">
        <f t="shared" si="5"/>
        <v>364391.93222222221</v>
      </c>
      <c r="L61" s="7">
        <f t="shared" si="7"/>
        <v>1.4362786900408473</v>
      </c>
      <c r="M61" s="1">
        <f t="shared" si="6"/>
        <v>0</v>
      </c>
      <c r="N61" s="17">
        <f t="shared" si="8"/>
        <v>0</v>
      </c>
      <c r="P61" s="2">
        <f t="shared" si="9"/>
        <v>72878386.444444448</v>
      </c>
    </row>
    <row r="62" spans="1:16" x14ac:dyDescent="0.4">
      <c r="A62" s="120">
        <v>176</v>
      </c>
      <c r="B62" s="3" t="s">
        <v>29</v>
      </c>
      <c r="C62" s="1">
        <v>4059</v>
      </c>
      <c r="D62" s="7">
        <v>8.5</v>
      </c>
      <c r="E62" s="118">
        <v>8.5</v>
      </c>
      <c r="F62" s="2">
        <v>5728649.04</v>
      </c>
      <c r="G62" s="2">
        <f t="shared" si="1"/>
        <v>67395871.058823526</v>
      </c>
      <c r="H62" s="2">
        <f t="shared" si="2"/>
        <v>673958.71058823529</v>
      </c>
      <c r="I62" s="2">
        <f t="shared" si="3"/>
        <v>166.04057910525628</v>
      </c>
      <c r="J62" s="4">
        <f t="shared" si="4"/>
        <v>83.020289552628142</v>
      </c>
      <c r="K62" s="10">
        <f t="shared" si="5"/>
        <v>336979.35529411765</v>
      </c>
      <c r="L62" s="7">
        <f t="shared" si="7"/>
        <v>0.93627869004084729</v>
      </c>
      <c r="M62" s="1">
        <f t="shared" si="6"/>
        <v>0</v>
      </c>
      <c r="N62" s="17">
        <f t="shared" si="8"/>
        <v>0</v>
      </c>
      <c r="P62" s="2">
        <f t="shared" si="9"/>
        <v>67395871.058823526</v>
      </c>
    </row>
    <row r="63" spans="1:16" x14ac:dyDescent="0.4">
      <c r="A63" s="120">
        <v>177</v>
      </c>
      <c r="B63" s="3" t="s">
        <v>102</v>
      </c>
      <c r="C63" s="1">
        <v>1663</v>
      </c>
      <c r="D63" s="7">
        <v>8.4</v>
      </c>
      <c r="E63" s="118">
        <v>8.4</v>
      </c>
      <c r="F63" s="2">
        <v>2642746</v>
      </c>
      <c r="G63" s="2">
        <f t="shared" si="1"/>
        <v>31461261.904761903</v>
      </c>
      <c r="H63" s="2">
        <f t="shared" si="2"/>
        <v>314612.61904761905</v>
      </c>
      <c r="I63" s="2">
        <f t="shared" si="3"/>
        <v>189.18377573518885</v>
      </c>
      <c r="J63" s="4">
        <f t="shared" si="4"/>
        <v>94.591887867594423</v>
      </c>
      <c r="K63" s="10">
        <f t="shared" si="5"/>
        <v>157306.30952380953</v>
      </c>
      <c r="L63" s="7">
        <f t="shared" si="7"/>
        <v>0.83627869004084765</v>
      </c>
      <c r="M63" s="1">
        <f t="shared" si="6"/>
        <v>0</v>
      </c>
      <c r="N63" s="17">
        <f t="shared" si="8"/>
        <v>0</v>
      </c>
      <c r="P63" s="2">
        <f t="shared" si="9"/>
        <v>31461261.904761903</v>
      </c>
    </row>
    <row r="64" spans="1:16" x14ac:dyDescent="0.4">
      <c r="A64" s="120">
        <v>178</v>
      </c>
      <c r="B64" s="3" t="s">
        <v>93</v>
      </c>
      <c r="C64" s="1">
        <v>5569</v>
      </c>
      <c r="D64" s="7">
        <v>9.1</v>
      </c>
      <c r="E64" s="118">
        <v>9.1</v>
      </c>
      <c r="F64" s="2">
        <v>9042673.7799999993</v>
      </c>
      <c r="G64" s="2">
        <f t="shared" si="1"/>
        <v>99370041.538461536</v>
      </c>
      <c r="H64" s="2">
        <f t="shared" si="2"/>
        <v>993700.41538461531</v>
      </c>
      <c r="I64" s="2">
        <f t="shared" si="3"/>
        <v>178.43426385071203</v>
      </c>
      <c r="J64" s="4">
        <f t="shared" si="4"/>
        <v>89.217131925356014</v>
      </c>
      <c r="K64" s="10">
        <f t="shared" si="5"/>
        <v>496850.20769230765</v>
      </c>
      <c r="L64" s="7">
        <f t="shared" si="7"/>
        <v>1.5362786900408469</v>
      </c>
      <c r="M64" s="1">
        <f t="shared" si="6"/>
        <v>0</v>
      </c>
      <c r="N64" s="17">
        <f t="shared" si="8"/>
        <v>0</v>
      </c>
      <c r="P64" s="2">
        <f t="shared" si="9"/>
        <v>99370041.538461536</v>
      </c>
    </row>
    <row r="65" spans="1:16" x14ac:dyDescent="0.4">
      <c r="A65" s="120">
        <v>179</v>
      </c>
      <c r="B65" s="3" t="s">
        <v>211</v>
      </c>
      <c r="C65" s="1">
        <v>149895</v>
      </c>
      <c r="D65" s="7">
        <v>8.1</v>
      </c>
      <c r="E65" s="118">
        <v>8.1</v>
      </c>
      <c r="F65" s="2">
        <v>254786203.28999999</v>
      </c>
      <c r="G65" s="2">
        <f t="shared" si="1"/>
        <v>3145508682.5925922</v>
      </c>
      <c r="H65" s="2">
        <f t="shared" si="2"/>
        <v>31455086.825925928</v>
      </c>
      <c r="I65" s="2">
        <f t="shared" si="3"/>
        <v>209.84747206995516</v>
      </c>
      <c r="J65" s="4">
        <f t="shared" si="4"/>
        <v>104.92373603497758</v>
      </c>
      <c r="K65" s="10">
        <f t="shared" si="5"/>
        <v>15727543.412962964</v>
      </c>
      <c r="L65" s="7">
        <f t="shared" si="7"/>
        <v>0.53627869004084694</v>
      </c>
      <c r="M65" s="1">
        <f t="shared" si="6"/>
        <v>0</v>
      </c>
      <c r="N65" s="17">
        <f t="shared" si="8"/>
        <v>0</v>
      </c>
      <c r="P65" s="2">
        <f t="shared" si="9"/>
        <v>3145508682.5925922</v>
      </c>
    </row>
    <row r="66" spans="1:16" x14ac:dyDescent="0.4">
      <c r="A66" s="120">
        <v>181</v>
      </c>
      <c r="B66" s="3" t="s">
        <v>74</v>
      </c>
      <c r="C66" s="1">
        <v>1663</v>
      </c>
      <c r="D66" s="7">
        <v>10</v>
      </c>
      <c r="E66" s="118">
        <v>10.000000000000002</v>
      </c>
      <c r="F66" s="2">
        <v>2844864.3</v>
      </c>
      <c r="G66" s="2">
        <f t="shared" si="1"/>
        <v>28448642.999999996</v>
      </c>
      <c r="H66" s="2">
        <f t="shared" si="2"/>
        <v>284486.43</v>
      </c>
      <c r="I66" s="2">
        <f t="shared" si="3"/>
        <v>171.06820805772699</v>
      </c>
      <c r="J66" s="4">
        <f t="shared" si="4"/>
        <v>85.534104028863496</v>
      </c>
      <c r="K66" s="10">
        <f t="shared" si="5"/>
        <v>142243.215</v>
      </c>
      <c r="L66" s="7">
        <f t="shared" si="7"/>
        <v>2.4362786900408491</v>
      </c>
      <c r="M66" s="1">
        <f t="shared" si="6"/>
        <v>1</v>
      </c>
      <c r="N66" s="17">
        <f t="shared" si="8"/>
        <v>106682.41125</v>
      </c>
      <c r="P66" s="2">
        <f t="shared" si="9"/>
        <v>28448642.999999993</v>
      </c>
    </row>
    <row r="67" spans="1:16" x14ac:dyDescent="0.4">
      <c r="A67" s="120">
        <v>182</v>
      </c>
      <c r="B67" s="3" t="s">
        <v>188</v>
      </c>
      <c r="C67" s="1">
        <v>19020</v>
      </c>
      <c r="D67" s="7">
        <v>9.4000000000000021</v>
      </c>
      <c r="E67" s="118">
        <v>9.4</v>
      </c>
      <c r="F67" s="2">
        <v>37546904.340000004</v>
      </c>
      <c r="G67" s="2">
        <f t="shared" si="1"/>
        <v>399435152.55319142</v>
      </c>
      <c r="H67" s="2">
        <f t="shared" si="2"/>
        <v>3994351.5255319146</v>
      </c>
      <c r="I67" s="2">
        <f t="shared" si="3"/>
        <v>210.00796664205649</v>
      </c>
      <c r="J67" s="4">
        <f t="shared" si="4"/>
        <v>105.00398332102824</v>
      </c>
      <c r="K67" s="10">
        <f t="shared" si="5"/>
        <v>1997175.7627659573</v>
      </c>
      <c r="L67" s="7">
        <f t="shared" si="7"/>
        <v>1.8362786900408476</v>
      </c>
      <c r="M67" s="1">
        <f t="shared" si="6"/>
        <v>0</v>
      </c>
      <c r="N67" s="17">
        <f t="shared" si="8"/>
        <v>0</v>
      </c>
      <c r="P67" s="2">
        <f t="shared" si="9"/>
        <v>399435152.55319154</v>
      </c>
    </row>
    <row r="68" spans="1:16" x14ac:dyDescent="0.4">
      <c r="A68" s="120">
        <v>186</v>
      </c>
      <c r="B68" s="3" t="s">
        <v>281</v>
      </c>
      <c r="C68" s="1">
        <v>46944</v>
      </c>
      <c r="D68" s="7">
        <v>7.6</v>
      </c>
      <c r="E68" s="118">
        <v>7.8</v>
      </c>
      <c r="F68" s="2">
        <v>92019373.530000001</v>
      </c>
      <c r="G68" s="2">
        <f t="shared" si="1"/>
        <v>1210781230.6578948</v>
      </c>
      <c r="H68" s="2">
        <f t="shared" si="2"/>
        <v>12107812.306578947</v>
      </c>
      <c r="I68" s="2">
        <f t="shared" si="3"/>
        <v>257.9203371374179</v>
      </c>
      <c r="J68" s="4">
        <f t="shared" si="4"/>
        <v>128.96016856870895</v>
      </c>
      <c r="K68" s="10">
        <f t="shared" si="5"/>
        <v>6053906.1532894736</v>
      </c>
      <c r="L68" s="7">
        <f t="shared" si="7"/>
        <v>0.23627869004084712</v>
      </c>
      <c r="M68" s="1">
        <f t="shared" si="6"/>
        <v>0</v>
      </c>
      <c r="N68" s="17">
        <f t="shared" si="8"/>
        <v>0</v>
      </c>
      <c r="P68" s="2">
        <f t="shared" si="9"/>
        <v>1179735558.0769231</v>
      </c>
    </row>
    <row r="69" spans="1:16" x14ac:dyDescent="0.4">
      <c r="A69" s="120">
        <v>202</v>
      </c>
      <c r="B69" s="3" t="s">
        <v>280</v>
      </c>
      <c r="C69" s="1">
        <v>36675</v>
      </c>
      <c r="D69" s="7">
        <v>7.6</v>
      </c>
      <c r="E69" s="118">
        <v>7.6</v>
      </c>
      <c r="F69" s="2">
        <v>73819610.299999997</v>
      </c>
      <c r="G69" s="2">
        <f t="shared" si="1"/>
        <v>971310661.84210527</v>
      </c>
      <c r="H69" s="2">
        <f t="shared" si="2"/>
        <v>9713106.6184210535</v>
      </c>
      <c r="I69" s="2">
        <f t="shared" si="3"/>
        <v>264.8427162486995</v>
      </c>
      <c r="J69" s="4">
        <f t="shared" si="4"/>
        <v>132.42135812434975</v>
      </c>
      <c r="K69" s="10">
        <f t="shared" si="5"/>
        <v>4856553.3092105268</v>
      </c>
      <c r="L69" s="7">
        <f t="shared" si="7"/>
        <v>3.6278690040846939E-2</v>
      </c>
      <c r="M69" s="1">
        <f t="shared" si="6"/>
        <v>0</v>
      </c>
      <c r="N69" s="17">
        <f t="shared" si="8"/>
        <v>0</v>
      </c>
      <c r="P69" s="2">
        <f t="shared" si="9"/>
        <v>971310661.84210527</v>
      </c>
    </row>
    <row r="70" spans="1:16" x14ac:dyDescent="0.4">
      <c r="A70" s="120">
        <v>204</v>
      </c>
      <c r="B70" s="3" t="s">
        <v>43</v>
      </c>
      <c r="C70" s="1">
        <v>2547</v>
      </c>
      <c r="D70" s="7">
        <v>9.9</v>
      </c>
      <c r="E70" s="118">
        <v>9.9</v>
      </c>
      <c r="F70" s="2">
        <v>4140539.6</v>
      </c>
      <c r="G70" s="2">
        <f t="shared" si="1"/>
        <v>41823632.323232323</v>
      </c>
      <c r="H70" s="2">
        <f t="shared" si="2"/>
        <v>418236.32323232322</v>
      </c>
      <c r="I70" s="2">
        <f t="shared" si="3"/>
        <v>164.20742961614576</v>
      </c>
      <c r="J70" s="4">
        <f t="shared" si="4"/>
        <v>82.10371480807288</v>
      </c>
      <c r="K70" s="10">
        <f t="shared" si="5"/>
        <v>209118.16161616161</v>
      </c>
      <c r="L70" s="7">
        <f t="shared" si="7"/>
        <v>2.3362786900408476</v>
      </c>
      <c r="M70" s="1">
        <f t="shared" si="6"/>
        <v>1</v>
      </c>
      <c r="N70" s="17">
        <f t="shared" si="8"/>
        <v>156838.62121212122</v>
      </c>
      <c r="P70" s="2">
        <f t="shared" si="9"/>
        <v>41823632.323232323</v>
      </c>
    </row>
    <row r="71" spans="1:16" x14ac:dyDescent="0.4">
      <c r="A71" s="120">
        <v>205</v>
      </c>
      <c r="B71" s="3" t="s">
        <v>207</v>
      </c>
      <c r="C71" s="1">
        <v>36370</v>
      </c>
      <c r="D71" s="7">
        <v>8.4</v>
      </c>
      <c r="E71" s="118">
        <v>8.4</v>
      </c>
      <c r="F71" s="2">
        <v>63996613.640000001</v>
      </c>
      <c r="G71" s="2">
        <f t="shared" si="1"/>
        <v>761864448.09523809</v>
      </c>
      <c r="H71" s="2">
        <f t="shared" si="2"/>
        <v>7618644.4809523812</v>
      </c>
      <c r="I71" s="2">
        <f t="shared" si="3"/>
        <v>209.47606491483037</v>
      </c>
      <c r="J71" s="4">
        <f t="shared" si="4"/>
        <v>104.73803245741519</v>
      </c>
      <c r="K71" s="10">
        <f t="shared" si="5"/>
        <v>3809322.2404761906</v>
      </c>
      <c r="L71" s="7">
        <f t="shared" si="7"/>
        <v>0.83627869004084765</v>
      </c>
      <c r="M71" s="1">
        <f t="shared" si="6"/>
        <v>0</v>
      </c>
      <c r="N71" s="17">
        <f t="shared" si="8"/>
        <v>0</v>
      </c>
      <c r="P71" s="2">
        <f t="shared" si="9"/>
        <v>761864448.09523809</v>
      </c>
    </row>
    <row r="72" spans="1:16" x14ac:dyDescent="0.4">
      <c r="A72" s="120">
        <v>208</v>
      </c>
      <c r="B72" s="3" t="s">
        <v>115</v>
      </c>
      <c r="C72" s="1">
        <v>12155</v>
      </c>
      <c r="D72" s="7">
        <v>8.2999999999999989</v>
      </c>
      <c r="E72" s="118">
        <v>8.3000000000000025</v>
      </c>
      <c r="F72" s="2">
        <v>18428433.870000001</v>
      </c>
      <c r="G72" s="2">
        <f t="shared" si="1"/>
        <v>222029323.73493978</v>
      </c>
      <c r="H72" s="2">
        <f t="shared" si="2"/>
        <v>2220293.237349398</v>
      </c>
      <c r="I72" s="2">
        <f t="shared" si="3"/>
        <v>182.66501335659382</v>
      </c>
      <c r="J72" s="4">
        <f t="shared" si="4"/>
        <v>91.332506678296909</v>
      </c>
      <c r="K72" s="10">
        <f t="shared" si="5"/>
        <v>1110146.618674699</v>
      </c>
      <c r="L72" s="7">
        <f t="shared" si="7"/>
        <v>0.73627869004084978</v>
      </c>
      <c r="M72" s="1">
        <f t="shared" si="6"/>
        <v>0</v>
      </c>
      <c r="N72" s="17">
        <f t="shared" si="8"/>
        <v>0</v>
      </c>
      <c r="P72" s="2">
        <f t="shared" si="9"/>
        <v>222029323.73493972</v>
      </c>
    </row>
    <row r="73" spans="1:16" x14ac:dyDescent="0.4">
      <c r="A73" s="120">
        <v>211</v>
      </c>
      <c r="B73" s="3" t="s">
        <v>262</v>
      </c>
      <c r="C73" s="1">
        <v>34379</v>
      </c>
      <c r="D73" s="7">
        <v>9.4</v>
      </c>
      <c r="E73" s="118">
        <v>9.4</v>
      </c>
      <c r="F73" s="2">
        <v>77145159.799999997</v>
      </c>
      <c r="G73" s="2">
        <f t="shared" si="1"/>
        <v>820693189.36170208</v>
      </c>
      <c r="H73" s="2">
        <f t="shared" si="2"/>
        <v>8206931.8936170209</v>
      </c>
      <c r="I73" s="2">
        <f t="shared" si="3"/>
        <v>238.71933138302512</v>
      </c>
      <c r="J73" s="4">
        <f t="shared" si="4"/>
        <v>119.35966569151256</v>
      </c>
      <c r="K73" s="10">
        <f t="shared" si="5"/>
        <v>4103465.9468085105</v>
      </c>
      <c r="L73" s="7">
        <f t="shared" si="7"/>
        <v>1.8362786900408476</v>
      </c>
      <c r="M73" s="1">
        <f t="shared" si="6"/>
        <v>0</v>
      </c>
      <c r="N73" s="17">
        <f t="shared" si="8"/>
        <v>0</v>
      </c>
      <c r="P73" s="2">
        <f t="shared" si="9"/>
        <v>820693189.36170208</v>
      </c>
    </row>
    <row r="74" spans="1:16" x14ac:dyDescent="0.4">
      <c r="A74" s="120">
        <v>213</v>
      </c>
      <c r="B74" s="3" t="s">
        <v>77</v>
      </c>
      <c r="C74" s="1">
        <v>4952</v>
      </c>
      <c r="D74" s="7">
        <v>9.4</v>
      </c>
      <c r="E74" s="118">
        <v>9.4</v>
      </c>
      <c r="F74" s="2">
        <v>8573915.8300000001</v>
      </c>
      <c r="G74" s="2">
        <f t="shared" ref="G74:G137" si="10">IFERROR((F74/(D74/100)),"")</f>
        <v>91211870.53191489</v>
      </c>
      <c r="H74" s="2">
        <f t="shared" ref="H74:H137" si="11">IFERROR((F74/D74),"")</f>
        <v>912118.70531914895</v>
      </c>
      <c r="I74" s="2">
        <f t="shared" ref="I74:I137" si="12">IFERROR((H74/C74),"")</f>
        <v>184.19198411129827</v>
      </c>
      <c r="J74" s="4">
        <f t="shared" ref="J74:J137" si="13">IFERROR((I74/2),"")</f>
        <v>92.095992055649134</v>
      </c>
      <c r="K74" s="10">
        <f t="shared" ref="K74:K137" si="14">IFERROR((0.5*H74),"")</f>
        <v>456059.35265957448</v>
      </c>
      <c r="L74" s="7">
        <f t="shared" si="7"/>
        <v>1.8362786900408476</v>
      </c>
      <c r="M74" s="1">
        <f t="shared" si="6"/>
        <v>0</v>
      </c>
      <c r="N74" s="17">
        <f t="shared" si="8"/>
        <v>0</v>
      </c>
      <c r="P74" s="2">
        <f t="shared" si="9"/>
        <v>91211870.53191489</v>
      </c>
    </row>
    <row r="75" spans="1:16" x14ac:dyDescent="0.4">
      <c r="A75" s="120">
        <v>214</v>
      </c>
      <c r="B75" s="3" t="s">
        <v>119</v>
      </c>
      <c r="C75" s="1">
        <v>12508</v>
      </c>
      <c r="D75" s="7">
        <v>9.0999999999999979</v>
      </c>
      <c r="E75" s="118">
        <v>9.1</v>
      </c>
      <c r="F75" s="2">
        <v>21066523.25</v>
      </c>
      <c r="G75" s="2">
        <f t="shared" si="10"/>
        <v>231500255.49450552</v>
      </c>
      <c r="H75" s="2">
        <f t="shared" si="11"/>
        <v>2315002.5549450554</v>
      </c>
      <c r="I75" s="2">
        <f t="shared" si="12"/>
        <v>185.08175207427689</v>
      </c>
      <c r="J75" s="4">
        <f t="shared" si="13"/>
        <v>92.540876037138446</v>
      </c>
      <c r="K75" s="10">
        <f t="shared" si="14"/>
        <v>1157501.2774725277</v>
      </c>
      <c r="L75" s="7">
        <f t="shared" ref="L75:L138" si="15">IFERROR((E75-$E$8),"")</f>
        <v>1.5362786900408469</v>
      </c>
      <c r="M75" s="1">
        <f t="shared" ref="M75:M138" si="16">IF(L75&gt;1.99,1,0)</f>
        <v>0</v>
      </c>
      <c r="N75" s="17">
        <f t="shared" ref="N75:N138" si="17">IF(M75=1,0.75*K75,0)</f>
        <v>0</v>
      </c>
      <c r="P75" s="2">
        <f t="shared" ref="P75:P138" si="18">IFERROR((F75/(E75/100)),"")</f>
        <v>231500255.49450549</v>
      </c>
    </row>
    <row r="76" spans="1:16" x14ac:dyDescent="0.4">
      <c r="A76" s="120">
        <v>216</v>
      </c>
      <c r="B76" s="3" t="s">
        <v>28</v>
      </c>
      <c r="C76" s="1">
        <v>1137</v>
      </c>
      <c r="D76" s="7">
        <v>9.1999999999999993</v>
      </c>
      <c r="E76" s="118">
        <v>9.1999999999999993</v>
      </c>
      <c r="F76" s="2">
        <v>1722051</v>
      </c>
      <c r="G76" s="2">
        <f t="shared" si="10"/>
        <v>18717945.652173914</v>
      </c>
      <c r="H76" s="2">
        <f t="shared" si="11"/>
        <v>187179.45652173914</v>
      </c>
      <c r="I76" s="2">
        <f t="shared" si="12"/>
        <v>164.62573132958588</v>
      </c>
      <c r="J76" s="4">
        <f t="shared" si="13"/>
        <v>82.312865664792938</v>
      </c>
      <c r="K76" s="10">
        <f t="shared" si="14"/>
        <v>93589.728260869568</v>
      </c>
      <c r="L76" s="7">
        <f t="shared" si="15"/>
        <v>1.6362786900408466</v>
      </c>
      <c r="M76" s="1">
        <f t="shared" si="16"/>
        <v>0</v>
      </c>
      <c r="N76" s="17">
        <f t="shared" si="17"/>
        <v>0</v>
      </c>
      <c r="P76" s="2">
        <f t="shared" si="18"/>
        <v>18717945.652173914</v>
      </c>
    </row>
    <row r="77" spans="1:16" x14ac:dyDescent="0.4">
      <c r="A77" s="120">
        <v>217</v>
      </c>
      <c r="B77" s="3" t="s">
        <v>114</v>
      </c>
      <c r="C77" s="1">
        <v>5246</v>
      </c>
      <c r="D77" s="7">
        <v>9.6999999999999993</v>
      </c>
      <c r="E77" s="118">
        <v>9.7000000000000011</v>
      </c>
      <c r="F77" s="2">
        <v>9571883.4100000001</v>
      </c>
      <c r="G77" s="2">
        <f t="shared" si="10"/>
        <v>98679210.412371144</v>
      </c>
      <c r="H77" s="2">
        <f t="shared" si="11"/>
        <v>986792.10412371147</v>
      </c>
      <c r="I77" s="2">
        <f t="shared" si="12"/>
        <v>188.1037179038718</v>
      </c>
      <c r="J77" s="4">
        <f t="shared" si="13"/>
        <v>94.051858951935898</v>
      </c>
      <c r="K77" s="10">
        <f t="shared" si="14"/>
        <v>493396.05206185573</v>
      </c>
      <c r="L77" s="7">
        <f t="shared" si="15"/>
        <v>2.1362786900408484</v>
      </c>
      <c r="M77" s="1">
        <f t="shared" si="16"/>
        <v>1</v>
      </c>
      <c r="N77" s="17">
        <f t="shared" si="17"/>
        <v>370047.03904639179</v>
      </c>
      <c r="P77" s="2">
        <f t="shared" si="18"/>
        <v>98679210.412371114</v>
      </c>
    </row>
    <row r="78" spans="1:16" x14ac:dyDescent="0.4">
      <c r="A78" s="120">
        <v>218</v>
      </c>
      <c r="B78" s="3" t="s">
        <v>59</v>
      </c>
      <c r="C78" s="1">
        <v>1134</v>
      </c>
      <c r="D78" s="7">
        <v>9.8000000000000007</v>
      </c>
      <c r="E78" s="118">
        <v>9.8000000000000007</v>
      </c>
      <c r="F78" s="2">
        <v>1887701.34</v>
      </c>
      <c r="G78" s="2">
        <f t="shared" si="10"/>
        <v>19262258.571428571</v>
      </c>
      <c r="H78" s="2">
        <f t="shared" si="11"/>
        <v>192622.5857142857</v>
      </c>
      <c r="I78" s="2">
        <f t="shared" si="12"/>
        <v>169.86118669690097</v>
      </c>
      <c r="J78" s="4">
        <f t="shared" si="13"/>
        <v>84.930593348450486</v>
      </c>
      <c r="K78" s="10">
        <f t="shared" si="14"/>
        <v>96311.292857142849</v>
      </c>
      <c r="L78" s="7">
        <f t="shared" si="15"/>
        <v>2.236278690040848</v>
      </c>
      <c r="M78" s="1">
        <f t="shared" si="16"/>
        <v>1</v>
      </c>
      <c r="N78" s="17">
        <f t="shared" si="17"/>
        <v>72233.469642857133</v>
      </c>
      <c r="P78" s="2">
        <f t="shared" si="18"/>
        <v>19262258.571428571</v>
      </c>
    </row>
    <row r="79" spans="1:16" x14ac:dyDescent="0.4">
      <c r="A79" s="120">
        <v>224</v>
      </c>
      <c r="B79" s="3" t="s">
        <v>193</v>
      </c>
      <c r="C79" s="1">
        <v>8274</v>
      </c>
      <c r="D79" s="7">
        <v>8.9</v>
      </c>
      <c r="E79" s="118">
        <v>9.1</v>
      </c>
      <c r="F79" s="2">
        <v>15204962.800000001</v>
      </c>
      <c r="G79" s="2">
        <f t="shared" si="10"/>
        <v>170842278.65168539</v>
      </c>
      <c r="H79" s="2">
        <f t="shared" si="11"/>
        <v>1708422.7865168538</v>
      </c>
      <c r="I79" s="2">
        <f t="shared" si="12"/>
        <v>206.48087823505605</v>
      </c>
      <c r="J79" s="4">
        <f t="shared" si="13"/>
        <v>103.24043911752803</v>
      </c>
      <c r="K79" s="10">
        <f t="shared" si="14"/>
        <v>854211.39325842692</v>
      </c>
      <c r="L79" s="7">
        <f t="shared" si="15"/>
        <v>1.5362786900408469</v>
      </c>
      <c r="M79" s="1">
        <f t="shared" si="16"/>
        <v>0</v>
      </c>
      <c r="N79" s="17">
        <f t="shared" si="17"/>
        <v>0</v>
      </c>
      <c r="P79" s="2">
        <f t="shared" si="18"/>
        <v>167087503.29670331</v>
      </c>
    </row>
    <row r="80" spans="1:16" x14ac:dyDescent="0.4">
      <c r="A80" s="120">
        <v>226</v>
      </c>
      <c r="B80" s="3" t="s">
        <v>52</v>
      </c>
      <c r="C80" s="1">
        <v>3514</v>
      </c>
      <c r="D80" s="7">
        <v>9.0000000000000018</v>
      </c>
      <c r="E80" s="118">
        <v>9</v>
      </c>
      <c r="F80" s="2">
        <v>5364490.8899999997</v>
      </c>
      <c r="G80" s="2">
        <f t="shared" si="10"/>
        <v>59605454.333333313</v>
      </c>
      <c r="H80" s="2">
        <f t="shared" si="11"/>
        <v>596054.54333333322</v>
      </c>
      <c r="I80" s="2">
        <f t="shared" si="12"/>
        <v>169.622806867767</v>
      </c>
      <c r="J80" s="4">
        <f t="shared" si="13"/>
        <v>84.811403433883498</v>
      </c>
      <c r="K80" s="10">
        <f t="shared" si="14"/>
        <v>298027.27166666661</v>
      </c>
      <c r="L80" s="7">
        <f t="shared" si="15"/>
        <v>1.4362786900408473</v>
      </c>
      <c r="M80" s="1">
        <f t="shared" si="16"/>
        <v>0</v>
      </c>
      <c r="N80" s="17">
        <f t="shared" si="17"/>
        <v>0</v>
      </c>
      <c r="P80" s="2">
        <f t="shared" si="18"/>
        <v>59605454.333333328</v>
      </c>
    </row>
    <row r="81" spans="1:16" x14ac:dyDescent="0.4">
      <c r="A81" s="120">
        <v>230</v>
      </c>
      <c r="B81" s="3" t="s">
        <v>47</v>
      </c>
      <c r="C81" s="1">
        <v>2133</v>
      </c>
      <c r="D81" s="7">
        <v>8.9</v>
      </c>
      <c r="E81" s="118">
        <v>8.9</v>
      </c>
      <c r="F81" s="2">
        <v>3188255.97</v>
      </c>
      <c r="G81" s="2">
        <f t="shared" si="10"/>
        <v>35823100.786516853</v>
      </c>
      <c r="H81" s="2">
        <f t="shared" si="11"/>
        <v>358231.00786516856</v>
      </c>
      <c r="I81" s="2">
        <f t="shared" si="12"/>
        <v>167.94702665971334</v>
      </c>
      <c r="J81" s="4">
        <f t="shared" si="13"/>
        <v>83.973513329856672</v>
      </c>
      <c r="K81" s="10">
        <f t="shared" si="14"/>
        <v>179115.50393258428</v>
      </c>
      <c r="L81" s="7">
        <f t="shared" si="15"/>
        <v>1.3362786900408476</v>
      </c>
      <c r="M81" s="1">
        <f t="shared" si="16"/>
        <v>0</v>
      </c>
      <c r="N81" s="17">
        <f t="shared" si="17"/>
        <v>0</v>
      </c>
      <c r="P81" s="2">
        <f t="shared" si="18"/>
        <v>35823100.786516853</v>
      </c>
    </row>
    <row r="82" spans="1:16" x14ac:dyDescent="0.4">
      <c r="A82" s="120">
        <v>231</v>
      </c>
      <c r="B82" s="3" t="s">
        <v>149</v>
      </c>
      <c r="C82" s="1">
        <v>1248</v>
      </c>
      <c r="D82" s="7">
        <v>10.299999999999999</v>
      </c>
      <c r="E82" s="118">
        <v>10.3</v>
      </c>
      <c r="F82" s="2">
        <v>2901449.38</v>
      </c>
      <c r="G82" s="2">
        <f t="shared" si="10"/>
        <v>28169411.456310678</v>
      </c>
      <c r="H82" s="2">
        <f t="shared" si="11"/>
        <v>281694.11456310679</v>
      </c>
      <c r="I82" s="2">
        <f t="shared" si="12"/>
        <v>225.71643795120735</v>
      </c>
      <c r="J82" s="4">
        <f t="shared" si="13"/>
        <v>112.85821897560368</v>
      </c>
      <c r="K82" s="10">
        <f t="shared" si="14"/>
        <v>140847.0572815534</v>
      </c>
      <c r="L82" s="7">
        <f t="shared" si="15"/>
        <v>2.736278690040848</v>
      </c>
      <c r="M82" s="1">
        <f t="shared" si="16"/>
        <v>1</v>
      </c>
      <c r="N82" s="17">
        <f t="shared" si="17"/>
        <v>105635.29296116505</v>
      </c>
      <c r="P82" s="2">
        <f t="shared" si="18"/>
        <v>28169411.456310675</v>
      </c>
    </row>
    <row r="83" spans="1:16" x14ac:dyDescent="0.4">
      <c r="A83" s="120">
        <v>232</v>
      </c>
      <c r="B83" s="3" t="s">
        <v>106</v>
      </c>
      <c r="C83" s="1">
        <v>12429</v>
      </c>
      <c r="D83" s="7">
        <v>9.6</v>
      </c>
      <c r="E83" s="118">
        <v>9.6</v>
      </c>
      <c r="F83" s="2">
        <v>20826174.18</v>
      </c>
      <c r="G83" s="2">
        <f t="shared" si="10"/>
        <v>216939314.375</v>
      </c>
      <c r="H83" s="2">
        <f t="shared" si="11"/>
        <v>2169393.1437500003</v>
      </c>
      <c r="I83" s="2">
        <f t="shared" si="12"/>
        <v>174.54285491592248</v>
      </c>
      <c r="J83" s="4">
        <f t="shared" si="13"/>
        <v>87.271427457961238</v>
      </c>
      <c r="K83" s="10">
        <f t="shared" si="14"/>
        <v>1084696.5718750001</v>
      </c>
      <c r="L83" s="7">
        <f t="shared" si="15"/>
        <v>2.0362786900408469</v>
      </c>
      <c r="M83" s="1">
        <f t="shared" si="16"/>
        <v>1</v>
      </c>
      <c r="N83" s="17">
        <f t="shared" si="17"/>
        <v>813522.42890625005</v>
      </c>
      <c r="P83" s="2">
        <f t="shared" si="18"/>
        <v>216939314.375</v>
      </c>
    </row>
    <row r="84" spans="1:16" x14ac:dyDescent="0.4">
      <c r="A84" s="120">
        <v>233</v>
      </c>
      <c r="B84" s="3" t="s">
        <v>131</v>
      </c>
      <c r="C84" s="1">
        <v>14909</v>
      </c>
      <c r="D84" s="7">
        <v>9.1</v>
      </c>
      <c r="E84" s="118">
        <v>9.1</v>
      </c>
      <c r="F84" s="2">
        <v>24971569.149999999</v>
      </c>
      <c r="G84" s="2">
        <f t="shared" si="10"/>
        <v>274412847.80219781</v>
      </c>
      <c r="H84" s="2">
        <f t="shared" si="11"/>
        <v>2744128.4780219779</v>
      </c>
      <c r="I84" s="2">
        <f t="shared" si="12"/>
        <v>184.05852022415843</v>
      </c>
      <c r="J84" s="4">
        <f t="shared" si="13"/>
        <v>92.029260112079214</v>
      </c>
      <c r="K84" s="10">
        <f t="shared" si="14"/>
        <v>1372064.239010989</v>
      </c>
      <c r="L84" s="7">
        <f t="shared" si="15"/>
        <v>1.5362786900408469</v>
      </c>
      <c r="M84" s="1">
        <f t="shared" si="16"/>
        <v>0</v>
      </c>
      <c r="N84" s="17">
        <f t="shared" si="17"/>
        <v>0</v>
      </c>
      <c r="P84" s="2">
        <f t="shared" si="18"/>
        <v>274412847.80219781</v>
      </c>
    </row>
    <row r="85" spans="1:16" x14ac:dyDescent="0.4">
      <c r="A85" s="120">
        <v>235</v>
      </c>
      <c r="B85" s="3" t="s">
        <v>290</v>
      </c>
      <c r="C85" s="1">
        <v>10318</v>
      </c>
      <c r="D85" s="7">
        <v>4.7</v>
      </c>
      <c r="E85" s="118">
        <v>4.7</v>
      </c>
      <c r="F85" s="2">
        <v>22180097.550000001</v>
      </c>
      <c r="G85" s="2">
        <f t="shared" si="10"/>
        <v>471916969.14893621</v>
      </c>
      <c r="H85" s="2">
        <f t="shared" si="11"/>
        <v>4719169.6914893612</v>
      </c>
      <c r="I85" s="2">
        <f t="shared" si="12"/>
        <v>457.37252292007764</v>
      </c>
      <c r="J85" s="4">
        <f t="shared" si="13"/>
        <v>228.68626146003882</v>
      </c>
      <c r="K85" s="10">
        <f t="shared" si="14"/>
        <v>2359584.8457446806</v>
      </c>
      <c r="L85" s="7">
        <f t="shared" si="15"/>
        <v>-2.8637213099591525</v>
      </c>
      <c r="M85" s="1">
        <f t="shared" si="16"/>
        <v>0</v>
      </c>
      <c r="N85" s="17">
        <f t="shared" si="17"/>
        <v>0</v>
      </c>
      <c r="P85" s="2">
        <f t="shared" si="18"/>
        <v>471916969.14893621</v>
      </c>
    </row>
    <row r="86" spans="1:16" x14ac:dyDescent="0.4">
      <c r="A86" s="120">
        <v>236</v>
      </c>
      <c r="B86" s="3" t="s">
        <v>116</v>
      </c>
      <c r="C86" s="1">
        <v>4074</v>
      </c>
      <c r="D86" s="7">
        <v>9.9</v>
      </c>
      <c r="E86" s="118">
        <v>9.9</v>
      </c>
      <c r="F86" s="2">
        <v>7403509.4199999999</v>
      </c>
      <c r="G86" s="2">
        <f t="shared" si="10"/>
        <v>74782923.434343427</v>
      </c>
      <c r="H86" s="2">
        <f t="shared" si="11"/>
        <v>747829.23434343433</v>
      </c>
      <c r="I86" s="2">
        <f t="shared" si="12"/>
        <v>183.5614222737934</v>
      </c>
      <c r="J86" s="4">
        <f t="shared" si="13"/>
        <v>91.780711136896699</v>
      </c>
      <c r="K86" s="10">
        <f t="shared" si="14"/>
        <v>373914.61717171717</v>
      </c>
      <c r="L86" s="7">
        <f t="shared" si="15"/>
        <v>2.3362786900408476</v>
      </c>
      <c r="M86" s="1">
        <f t="shared" si="16"/>
        <v>1</v>
      </c>
      <c r="N86" s="17">
        <f t="shared" si="17"/>
        <v>280435.96287878789</v>
      </c>
      <c r="P86" s="2">
        <f t="shared" si="18"/>
        <v>74782923.434343427</v>
      </c>
    </row>
    <row r="87" spans="1:16" x14ac:dyDescent="0.4">
      <c r="A87" s="120">
        <v>239</v>
      </c>
      <c r="B87" s="3" t="s">
        <v>61</v>
      </c>
      <c r="C87" s="1">
        <v>1922</v>
      </c>
      <c r="D87" s="7">
        <v>8.9</v>
      </c>
      <c r="E87" s="118">
        <v>8.9</v>
      </c>
      <c r="F87" s="2">
        <v>3115771.35</v>
      </c>
      <c r="G87" s="2">
        <f t="shared" si="10"/>
        <v>35008666.853932582</v>
      </c>
      <c r="H87" s="2">
        <f t="shared" si="11"/>
        <v>350086.66853932582</v>
      </c>
      <c r="I87" s="2">
        <f t="shared" si="12"/>
        <v>182.14706999964923</v>
      </c>
      <c r="J87" s="4">
        <f t="shared" si="13"/>
        <v>91.073534999824616</v>
      </c>
      <c r="K87" s="10">
        <f t="shared" si="14"/>
        <v>175043.33426966291</v>
      </c>
      <c r="L87" s="7">
        <f t="shared" si="15"/>
        <v>1.3362786900408476</v>
      </c>
      <c r="M87" s="1">
        <f t="shared" si="16"/>
        <v>0</v>
      </c>
      <c r="N87" s="17">
        <f t="shared" si="17"/>
        <v>0</v>
      </c>
      <c r="P87" s="2">
        <f t="shared" si="18"/>
        <v>35008666.853932582</v>
      </c>
    </row>
    <row r="88" spans="1:16" x14ac:dyDescent="0.4">
      <c r="A88" s="120">
        <v>240</v>
      </c>
      <c r="B88" s="3" t="s">
        <v>217</v>
      </c>
      <c r="C88" s="1">
        <v>19339</v>
      </c>
      <c r="D88" s="7">
        <v>9.6</v>
      </c>
      <c r="E88" s="118">
        <v>9.6</v>
      </c>
      <c r="F88" s="2">
        <v>38868777.210000001</v>
      </c>
      <c r="G88" s="2">
        <f t="shared" si="10"/>
        <v>404883095.9375</v>
      </c>
      <c r="H88" s="2">
        <f t="shared" si="11"/>
        <v>4048830.9593750001</v>
      </c>
      <c r="I88" s="2">
        <f t="shared" si="12"/>
        <v>209.36092659263664</v>
      </c>
      <c r="J88" s="4">
        <f t="shared" si="13"/>
        <v>104.68046329631832</v>
      </c>
      <c r="K88" s="10">
        <f t="shared" si="14"/>
        <v>2024415.4796875</v>
      </c>
      <c r="L88" s="7">
        <f t="shared" si="15"/>
        <v>2.0362786900408469</v>
      </c>
      <c r="M88" s="1">
        <f t="shared" si="16"/>
        <v>1</v>
      </c>
      <c r="N88" s="17">
        <f t="shared" si="17"/>
        <v>1518311.6097656251</v>
      </c>
      <c r="P88" s="2">
        <f t="shared" si="18"/>
        <v>404883095.9375</v>
      </c>
    </row>
    <row r="89" spans="1:16" x14ac:dyDescent="0.4">
      <c r="A89" s="120">
        <v>320</v>
      </c>
      <c r="B89" s="3" t="s">
        <v>150</v>
      </c>
      <c r="C89" s="1">
        <v>6919</v>
      </c>
      <c r="D89" s="7">
        <v>8.9</v>
      </c>
      <c r="E89" s="118">
        <v>8.9</v>
      </c>
      <c r="F89" s="2">
        <v>11951183.82</v>
      </c>
      <c r="G89" s="2">
        <f t="shared" si="10"/>
        <v>134282964.26966292</v>
      </c>
      <c r="H89" s="2">
        <f t="shared" si="11"/>
        <v>1342829.6426966293</v>
      </c>
      <c r="I89" s="2">
        <f t="shared" si="12"/>
        <v>194.07857243772645</v>
      </c>
      <c r="J89" s="4">
        <f t="shared" si="13"/>
        <v>97.039286218863225</v>
      </c>
      <c r="K89" s="10">
        <f t="shared" si="14"/>
        <v>671414.82134831464</v>
      </c>
      <c r="L89" s="7">
        <f t="shared" si="15"/>
        <v>1.3362786900408476</v>
      </c>
      <c r="M89" s="1">
        <f t="shared" si="16"/>
        <v>0</v>
      </c>
      <c r="N89" s="17">
        <f t="shared" si="17"/>
        <v>0</v>
      </c>
      <c r="P89" s="2">
        <f t="shared" si="18"/>
        <v>134282964.26966292</v>
      </c>
    </row>
    <row r="90" spans="1:16" x14ac:dyDescent="0.4">
      <c r="A90" s="120">
        <v>241</v>
      </c>
      <c r="B90" s="3" t="s">
        <v>258</v>
      </c>
      <c r="C90" s="1">
        <v>7576</v>
      </c>
      <c r="D90" s="7">
        <v>8.6</v>
      </c>
      <c r="E90" s="118">
        <v>8.6</v>
      </c>
      <c r="F90" s="2">
        <v>15418639.27</v>
      </c>
      <c r="G90" s="2">
        <f t="shared" si="10"/>
        <v>179286503.13953489</v>
      </c>
      <c r="H90" s="2">
        <f t="shared" si="11"/>
        <v>1792865.031395349</v>
      </c>
      <c r="I90" s="2">
        <f t="shared" si="12"/>
        <v>236.65061132462367</v>
      </c>
      <c r="J90" s="4">
        <f t="shared" si="13"/>
        <v>118.32530566231183</v>
      </c>
      <c r="K90" s="10">
        <f t="shared" si="14"/>
        <v>896432.51569767448</v>
      </c>
      <c r="L90" s="7">
        <f t="shared" si="15"/>
        <v>1.0362786900408469</v>
      </c>
      <c r="M90" s="1">
        <f t="shared" si="16"/>
        <v>0</v>
      </c>
      <c r="N90" s="17">
        <f t="shared" si="17"/>
        <v>0</v>
      </c>
      <c r="P90" s="2">
        <f t="shared" si="18"/>
        <v>179286503.13953489</v>
      </c>
    </row>
    <row r="91" spans="1:16" x14ac:dyDescent="0.4">
      <c r="A91" s="120">
        <v>322</v>
      </c>
      <c r="B91" s="3" t="s">
        <v>161</v>
      </c>
      <c r="C91" s="1">
        <v>6340</v>
      </c>
      <c r="D91" s="7">
        <v>7.1</v>
      </c>
      <c r="E91" s="118">
        <v>7.1</v>
      </c>
      <c r="F91" s="2">
        <v>9228386.9299999997</v>
      </c>
      <c r="G91" s="2">
        <f t="shared" si="10"/>
        <v>129977280.70422536</v>
      </c>
      <c r="H91" s="2">
        <f t="shared" si="11"/>
        <v>1299772.8070422534</v>
      </c>
      <c r="I91" s="2">
        <f t="shared" si="12"/>
        <v>205.0114837606078</v>
      </c>
      <c r="J91" s="4">
        <f t="shared" si="13"/>
        <v>102.5057418803039</v>
      </c>
      <c r="K91" s="10">
        <f t="shared" si="14"/>
        <v>649886.40352112672</v>
      </c>
      <c r="L91" s="7">
        <f t="shared" si="15"/>
        <v>-0.46372130995915306</v>
      </c>
      <c r="M91" s="1">
        <f t="shared" si="16"/>
        <v>0</v>
      </c>
      <c r="N91" s="17">
        <f t="shared" si="17"/>
        <v>0</v>
      </c>
      <c r="P91" s="2">
        <f t="shared" si="18"/>
        <v>129977280.70422536</v>
      </c>
    </row>
    <row r="92" spans="1:16" x14ac:dyDescent="0.4">
      <c r="A92" s="120">
        <v>244</v>
      </c>
      <c r="B92" s="3" t="s">
        <v>255</v>
      </c>
      <c r="C92" s="1">
        <v>19702</v>
      </c>
      <c r="D92" s="7">
        <v>8.9</v>
      </c>
      <c r="E92" s="118">
        <v>8.9</v>
      </c>
      <c r="F92" s="2">
        <v>40978637.399999999</v>
      </c>
      <c r="G92" s="2">
        <f t="shared" si="10"/>
        <v>460434128.08988756</v>
      </c>
      <c r="H92" s="2">
        <f t="shared" si="11"/>
        <v>4604341.2808988765</v>
      </c>
      <c r="I92" s="2">
        <f t="shared" si="12"/>
        <v>233.69918185457703</v>
      </c>
      <c r="J92" s="4">
        <f t="shared" si="13"/>
        <v>116.84959092728852</v>
      </c>
      <c r="K92" s="10">
        <f t="shared" si="14"/>
        <v>2302170.6404494382</v>
      </c>
      <c r="L92" s="7">
        <f t="shared" si="15"/>
        <v>1.3362786900408476</v>
      </c>
      <c r="M92" s="1">
        <f t="shared" si="16"/>
        <v>0</v>
      </c>
      <c r="N92" s="17">
        <f t="shared" si="17"/>
        <v>0</v>
      </c>
      <c r="P92" s="2">
        <f t="shared" si="18"/>
        <v>460434128.08988756</v>
      </c>
    </row>
    <row r="93" spans="1:16" x14ac:dyDescent="0.4">
      <c r="A93" s="120">
        <v>245</v>
      </c>
      <c r="B93" s="3" t="s">
        <v>274</v>
      </c>
      <c r="C93" s="1">
        <v>38767</v>
      </c>
      <c r="D93" s="7">
        <v>7.0000000000000009</v>
      </c>
      <c r="E93" s="118">
        <v>7.3</v>
      </c>
      <c r="F93" s="2">
        <v>66733884.840000004</v>
      </c>
      <c r="G93" s="2">
        <f t="shared" si="10"/>
        <v>953341212</v>
      </c>
      <c r="H93" s="2">
        <f t="shared" si="11"/>
        <v>9533412.1199999992</v>
      </c>
      <c r="I93" s="2">
        <f t="shared" si="12"/>
        <v>245.91565300384346</v>
      </c>
      <c r="J93" s="4">
        <f t="shared" si="13"/>
        <v>122.95782650192173</v>
      </c>
      <c r="K93" s="10">
        <f t="shared" si="14"/>
        <v>4766706.0599999996</v>
      </c>
      <c r="L93" s="7">
        <f t="shared" si="15"/>
        <v>-0.26372130995915288</v>
      </c>
      <c r="M93" s="1">
        <f t="shared" si="16"/>
        <v>0</v>
      </c>
      <c r="N93" s="17">
        <f t="shared" si="17"/>
        <v>0</v>
      </c>
      <c r="P93" s="2">
        <f t="shared" si="18"/>
        <v>914162806.02739739</v>
      </c>
    </row>
    <row r="94" spans="1:16" x14ac:dyDescent="0.4">
      <c r="A94" s="120">
        <v>249</v>
      </c>
      <c r="B94" s="3" t="s">
        <v>139</v>
      </c>
      <c r="C94" s="1">
        <v>9014</v>
      </c>
      <c r="D94" s="7">
        <v>9.1</v>
      </c>
      <c r="E94" s="118">
        <v>9.1</v>
      </c>
      <c r="F94" s="2">
        <v>15555616.23</v>
      </c>
      <c r="G94" s="2">
        <f t="shared" si="10"/>
        <v>170940837.69230771</v>
      </c>
      <c r="H94" s="2">
        <f t="shared" si="11"/>
        <v>1709408.376923077</v>
      </c>
      <c r="I94" s="2">
        <f t="shared" si="12"/>
        <v>189.63926968305714</v>
      </c>
      <c r="J94" s="4">
        <f t="shared" si="13"/>
        <v>94.819634841528568</v>
      </c>
      <c r="K94" s="10">
        <f t="shared" si="14"/>
        <v>854704.18846153852</v>
      </c>
      <c r="L94" s="7">
        <f t="shared" si="15"/>
        <v>1.5362786900408469</v>
      </c>
      <c r="M94" s="1">
        <f t="shared" si="16"/>
        <v>0</v>
      </c>
      <c r="N94" s="17">
        <f t="shared" si="17"/>
        <v>0</v>
      </c>
      <c r="P94" s="2">
        <f t="shared" si="18"/>
        <v>170940837.69230771</v>
      </c>
    </row>
    <row r="95" spans="1:16" x14ac:dyDescent="0.4">
      <c r="A95" s="120">
        <v>250</v>
      </c>
      <c r="B95" s="3" t="s">
        <v>18</v>
      </c>
      <c r="C95" s="1">
        <v>1670</v>
      </c>
      <c r="D95" s="7">
        <v>9.3999999999999986</v>
      </c>
      <c r="E95" s="118">
        <v>9.4</v>
      </c>
      <c r="F95" s="2">
        <v>2597801.63</v>
      </c>
      <c r="G95" s="2">
        <f t="shared" si="10"/>
        <v>27636187.55319149</v>
      </c>
      <c r="H95" s="2">
        <f t="shared" si="11"/>
        <v>276361.87553191493</v>
      </c>
      <c r="I95" s="2">
        <f t="shared" si="12"/>
        <v>165.4861530131227</v>
      </c>
      <c r="J95" s="4">
        <f t="shared" si="13"/>
        <v>82.743076506561351</v>
      </c>
      <c r="K95" s="10">
        <f t="shared" si="14"/>
        <v>138180.93776595747</v>
      </c>
      <c r="L95" s="7">
        <f t="shared" si="15"/>
        <v>1.8362786900408476</v>
      </c>
      <c r="M95" s="1">
        <f t="shared" si="16"/>
        <v>0</v>
      </c>
      <c r="N95" s="17">
        <f t="shared" si="17"/>
        <v>0</v>
      </c>
      <c r="P95" s="2">
        <f t="shared" si="18"/>
        <v>27636187.553191487</v>
      </c>
    </row>
    <row r="96" spans="1:16" x14ac:dyDescent="0.4">
      <c r="A96" s="120">
        <v>256</v>
      </c>
      <c r="B96" s="3" t="s">
        <v>5</v>
      </c>
      <c r="C96" s="1">
        <v>1472</v>
      </c>
      <c r="D96" s="7">
        <v>9.5</v>
      </c>
      <c r="E96" s="118">
        <v>9.4999999999999982</v>
      </c>
      <c r="F96" s="2">
        <v>2161679.33</v>
      </c>
      <c r="G96" s="2">
        <f t="shared" si="10"/>
        <v>22754519.263157897</v>
      </c>
      <c r="H96" s="2">
        <f t="shared" si="11"/>
        <v>227545.19263157895</v>
      </c>
      <c r="I96" s="2">
        <f t="shared" si="12"/>
        <v>154.58233195080092</v>
      </c>
      <c r="J96" s="4">
        <f t="shared" si="13"/>
        <v>77.29116597540046</v>
      </c>
      <c r="K96" s="10">
        <f t="shared" si="14"/>
        <v>113772.59631578947</v>
      </c>
      <c r="L96" s="7">
        <f t="shared" si="15"/>
        <v>1.9362786900408455</v>
      </c>
      <c r="M96" s="1">
        <f t="shared" si="16"/>
        <v>0</v>
      </c>
      <c r="N96" s="17">
        <f t="shared" si="17"/>
        <v>0</v>
      </c>
      <c r="P96" s="2">
        <f t="shared" si="18"/>
        <v>22754519.2631579</v>
      </c>
    </row>
    <row r="97" spans="1:16" x14ac:dyDescent="0.4">
      <c r="A97" s="120">
        <v>257</v>
      </c>
      <c r="B97" s="3" t="s">
        <v>287</v>
      </c>
      <c r="C97" s="1">
        <v>41725</v>
      </c>
      <c r="D97" s="7">
        <v>7.1</v>
      </c>
      <c r="E97" s="118">
        <v>7.1</v>
      </c>
      <c r="F97" s="2">
        <v>86165046.319999993</v>
      </c>
      <c r="G97" s="2">
        <f t="shared" si="10"/>
        <v>1213592201.690141</v>
      </c>
      <c r="H97" s="2">
        <f t="shared" si="11"/>
        <v>12135922.016901407</v>
      </c>
      <c r="I97" s="2">
        <f t="shared" si="12"/>
        <v>290.85493150153161</v>
      </c>
      <c r="J97" s="4">
        <f t="shared" si="13"/>
        <v>145.4274657507658</v>
      </c>
      <c r="K97" s="10">
        <f t="shared" si="14"/>
        <v>6067961.0084507037</v>
      </c>
      <c r="L97" s="7">
        <f t="shared" si="15"/>
        <v>-0.46372130995915306</v>
      </c>
      <c r="M97" s="1">
        <f t="shared" si="16"/>
        <v>0</v>
      </c>
      <c r="N97" s="17">
        <f t="shared" si="17"/>
        <v>0</v>
      </c>
      <c r="P97" s="2">
        <f t="shared" si="18"/>
        <v>1213592201.690141</v>
      </c>
    </row>
    <row r="98" spans="1:16" x14ac:dyDescent="0.4">
      <c r="A98" s="120">
        <v>260</v>
      </c>
      <c r="B98" s="3" t="s">
        <v>44</v>
      </c>
      <c r="C98" s="1">
        <v>9397</v>
      </c>
      <c r="D98" s="7">
        <v>8.1</v>
      </c>
      <c r="E98" s="118">
        <v>8.1</v>
      </c>
      <c r="F98" s="2">
        <v>12852009.560000001</v>
      </c>
      <c r="G98" s="2">
        <f t="shared" si="10"/>
        <v>158666784.69135803</v>
      </c>
      <c r="H98" s="2">
        <f t="shared" si="11"/>
        <v>1586667.8469135803</v>
      </c>
      <c r="I98" s="2">
        <f t="shared" si="12"/>
        <v>168.84833956726405</v>
      </c>
      <c r="J98" s="4">
        <f t="shared" si="13"/>
        <v>84.424169783632024</v>
      </c>
      <c r="K98" s="10">
        <f t="shared" si="14"/>
        <v>793333.92345679016</v>
      </c>
      <c r="L98" s="7">
        <f t="shared" si="15"/>
        <v>0.53627869004084694</v>
      </c>
      <c r="M98" s="1">
        <f t="shared" si="16"/>
        <v>0</v>
      </c>
      <c r="N98" s="17">
        <f t="shared" si="17"/>
        <v>0</v>
      </c>
      <c r="P98" s="2">
        <f t="shared" si="18"/>
        <v>158666784.69135803</v>
      </c>
    </row>
    <row r="99" spans="1:16" x14ac:dyDescent="0.4">
      <c r="A99" s="120">
        <v>261</v>
      </c>
      <c r="B99" s="3" t="s">
        <v>239</v>
      </c>
      <c r="C99" s="1">
        <v>6973</v>
      </c>
      <c r="D99" s="7">
        <v>7.3</v>
      </c>
      <c r="E99" s="118">
        <v>7.3</v>
      </c>
      <c r="F99" s="2">
        <v>11571805.289999999</v>
      </c>
      <c r="G99" s="2">
        <f t="shared" si="10"/>
        <v>158517880.68493152</v>
      </c>
      <c r="H99" s="2">
        <f t="shared" si="11"/>
        <v>1585178.8068493151</v>
      </c>
      <c r="I99" s="2">
        <f t="shared" si="12"/>
        <v>227.33096326535423</v>
      </c>
      <c r="J99" s="4">
        <f t="shared" si="13"/>
        <v>113.66548163267711</v>
      </c>
      <c r="K99" s="10">
        <f t="shared" si="14"/>
        <v>792589.40342465753</v>
      </c>
      <c r="L99" s="7">
        <f t="shared" si="15"/>
        <v>-0.26372130995915288</v>
      </c>
      <c r="M99" s="1">
        <f t="shared" si="16"/>
        <v>0</v>
      </c>
      <c r="N99" s="17">
        <f t="shared" si="17"/>
        <v>0</v>
      </c>
      <c r="P99" s="2">
        <f t="shared" si="18"/>
        <v>158517880.68493152</v>
      </c>
    </row>
    <row r="100" spans="1:16" x14ac:dyDescent="0.4">
      <c r="A100" s="120">
        <v>263</v>
      </c>
      <c r="B100" s="3" t="s">
        <v>31</v>
      </c>
      <c r="C100" s="1">
        <v>7255</v>
      </c>
      <c r="D100" s="7">
        <v>9.5</v>
      </c>
      <c r="E100" s="118">
        <v>9.5</v>
      </c>
      <c r="F100" s="2">
        <v>11386020.039999999</v>
      </c>
      <c r="G100" s="2">
        <f t="shared" si="10"/>
        <v>119852842.52631578</v>
      </c>
      <c r="H100" s="2">
        <f t="shared" si="11"/>
        <v>1198528.4252631578</v>
      </c>
      <c r="I100" s="2">
        <f t="shared" si="12"/>
        <v>165.20033428851244</v>
      </c>
      <c r="J100" s="4">
        <f t="shared" si="13"/>
        <v>82.600167144256218</v>
      </c>
      <c r="K100" s="10">
        <f t="shared" si="14"/>
        <v>599264.21263157891</v>
      </c>
      <c r="L100" s="7">
        <f t="shared" si="15"/>
        <v>1.9362786900408473</v>
      </c>
      <c r="M100" s="1">
        <f t="shared" si="16"/>
        <v>0</v>
      </c>
      <c r="N100" s="17">
        <f t="shared" si="17"/>
        <v>0</v>
      </c>
      <c r="P100" s="2">
        <f t="shared" si="18"/>
        <v>119852842.52631578</v>
      </c>
    </row>
    <row r="101" spans="1:16" x14ac:dyDescent="0.4">
      <c r="A101" s="120">
        <v>265</v>
      </c>
      <c r="B101" s="3" t="s">
        <v>4</v>
      </c>
      <c r="C101" s="1">
        <v>1001</v>
      </c>
      <c r="D101" s="7">
        <v>8.9</v>
      </c>
      <c r="E101" s="118">
        <v>9.1</v>
      </c>
      <c r="F101" s="2">
        <v>1331801.1299999999</v>
      </c>
      <c r="G101" s="2">
        <f t="shared" si="10"/>
        <v>14964057.640449435</v>
      </c>
      <c r="H101" s="2">
        <f t="shared" si="11"/>
        <v>149640.57640449435</v>
      </c>
      <c r="I101" s="2">
        <f t="shared" si="12"/>
        <v>149.49108531917517</v>
      </c>
      <c r="J101" s="4">
        <f t="shared" si="13"/>
        <v>74.745542659587585</v>
      </c>
      <c r="K101" s="10">
        <f t="shared" si="14"/>
        <v>74820.288202247175</v>
      </c>
      <c r="L101" s="7">
        <f t="shared" si="15"/>
        <v>1.5362786900408469</v>
      </c>
      <c r="M101" s="1">
        <f t="shared" si="16"/>
        <v>0</v>
      </c>
      <c r="N101" s="17">
        <f t="shared" si="17"/>
        <v>0</v>
      </c>
      <c r="P101" s="2">
        <f t="shared" si="18"/>
        <v>14635177.252747253</v>
      </c>
    </row>
    <row r="102" spans="1:16" x14ac:dyDescent="0.4">
      <c r="A102" s="120">
        <v>271</v>
      </c>
      <c r="B102" s="3" t="s">
        <v>144</v>
      </c>
      <c r="C102" s="1">
        <v>6583</v>
      </c>
      <c r="D102" s="7">
        <v>9.1999999999999993</v>
      </c>
      <c r="E102" s="118">
        <v>9.1999999999999993</v>
      </c>
      <c r="F102" s="2">
        <v>11911241.91</v>
      </c>
      <c r="G102" s="2">
        <f t="shared" si="10"/>
        <v>129470020.76086956</v>
      </c>
      <c r="H102" s="2">
        <f t="shared" si="11"/>
        <v>1294700.2076086958</v>
      </c>
      <c r="I102" s="2">
        <f t="shared" si="12"/>
        <v>196.67328081553939</v>
      </c>
      <c r="J102" s="4">
        <f t="shared" si="13"/>
        <v>98.336640407769693</v>
      </c>
      <c r="K102" s="10">
        <f t="shared" si="14"/>
        <v>647350.10380434792</v>
      </c>
      <c r="L102" s="7">
        <f t="shared" si="15"/>
        <v>1.6362786900408466</v>
      </c>
      <c r="M102" s="1">
        <f t="shared" si="16"/>
        <v>0</v>
      </c>
      <c r="N102" s="17">
        <f t="shared" si="17"/>
        <v>0</v>
      </c>
      <c r="P102" s="2">
        <f t="shared" si="18"/>
        <v>129470020.76086956</v>
      </c>
    </row>
    <row r="103" spans="1:16" x14ac:dyDescent="0.4">
      <c r="A103" s="120">
        <v>272</v>
      </c>
      <c r="B103" s="3" t="s">
        <v>199</v>
      </c>
      <c r="C103" s="1">
        <v>48338</v>
      </c>
      <c r="D103" s="7">
        <v>9.1999999999999993</v>
      </c>
      <c r="E103" s="118">
        <v>9.1999999999999993</v>
      </c>
      <c r="F103" s="2">
        <v>92877059.829999998</v>
      </c>
      <c r="G103" s="2">
        <f t="shared" si="10"/>
        <v>1009533259.0217391</v>
      </c>
      <c r="H103" s="2">
        <f t="shared" si="11"/>
        <v>10095332.590217391</v>
      </c>
      <c r="I103" s="2">
        <f t="shared" si="12"/>
        <v>208.84878543211119</v>
      </c>
      <c r="J103" s="4">
        <f t="shared" si="13"/>
        <v>104.42439271605559</v>
      </c>
      <c r="K103" s="10">
        <f t="shared" si="14"/>
        <v>5047666.2951086955</v>
      </c>
      <c r="L103" s="7">
        <f t="shared" si="15"/>
        <v>1.6362786900408466</v>
      </c>
      <c r="M103" s="1">
        <f t="shared" si="16"/>
        <v>0</v>
      </c>
      <c r="N103" s="17">
        <f t="shared" si="17"/>
        <v>0</v>
      </c>
      <c r="P103" s="2">
        <f t="shared" si="18"/>
        <v>1009533259.0217391</v>
      </c>
    </row>
    <row r="104" spans="1:16" x14ac:dyDescent="0.4">
      <c r="A104" s="120">
        <v>273</v>
      </c>
      <c r="B104" s="3" t="s">
        <v>155</v>
      </c>
      <c r="C104" s="1">
        <v>4001</v>
      </c>
      <c r="D104" s="7">
        <v>8.4</v>
      </c>
      <c r="E104" s="118">
        <v>8.4</v>
      </c>
      <c r="F104" s="2">
        <v>6734129.7199999997</v>
      </c>
      <c r="G104" s="2">
        <f t="shared" si="10"/>
        <v>80168210.95238094</v>
      </c>
      <c r="H104" s="2">
        <f t="shared" si="11"/>
        <v>801682.10952380951</v>
      </c>
      <c r="I104" s="2">
        <f t="shared" si="12"/>
        <v>200.3704347722593</v>
      </c>
      <c r="J104" s="4">
        <f t="shared" si="13"/>
        <v>100.18521738612965</v>
      </c>
      <c r="K104" s="10">
        <f t="shared" si="14"/>
        <v>400841.05476190476</v>
      </c>
      <c r="L104" s="7">
        <f t="shared" si="15"/>
        <v>0.83627869004084765</v>
      </c>
      <c r="M104" s="1">
        <f t="shared" si="16"/>
        <v>0</v>
      </c>
      <c r="N104" s="17">
        <f t="shared" si="17"/>
        <v>0</v>
      </c>
      <c r="P104" s="2">
        <f t="shared" si="18"/>
        <v>80168210.95238094</v>
      </c>
    </row>
    <row r="105" spans="1:16" x14ac:dyDescent="0.4">
      <c r="A105" s="120">
        <v>275</v>
      </c>
      <c r="B105" s="3" t="s">
        <v>64</v>
      </c>
      <c r="C105" s="1">
        <v>2404</v>
      </c>
      <c r="D105" s="7">
        <v>9.8000000000000007</v>
      </c>
      <c r="E105" s="118">
        <v>9.8000000000000007</v>
      </c>
      <c r="F105" s="2">
        <v>4035505.23</v>
      </c>
      <c r="G105" s="2">
        <f t="shared" si="10"/>
        <v>41178624.795918368</v>
      </c>
      <c r="H105" s="2">
        <f t="shared" si="11"/>
        <v>411786.24795918365</v>
      </c>
      <c r="I105" s="2">
        <f t="shared" si="12"/>
        <v>171.29211645556725</v>
      </c>
      <c r="J105" s="4">
        <f t="shared" si="13"/>
        <v>85.646058227783627</v>
      </c>
      <c r="K105" s="10">
        <f t="shared" si="14"/>
        <v>205893.12397959182</v>
      </c>
      <c r="L105" s="7">
        <f t="shared" si="15"/>
        <v>2.236278690040848</v>
      </c>
      <c r="M105" s="1">
        <f t="shared" si="16"/>
        <v>1</v>
      </c>
      <c r="N105" s="17">
        <f t="shared" si="17"/>
        <v>154419.84298469388</v>
      </c>
      <c r="P105" s="2">
        <f t="shared" si="18"/>
        <v>41178624.795918368</v>
      </c>
    </row>
    <row r="106" spans="1:16" x14ac:dyDescent="0.4">
      <c r="A106" s="120">
        <v>276</v>
      </c>
      <c r="B106" s="3" t="s">
        <v>200</v>
      </c>
      <c r="C106" s="1">
        <v>15060</v>
      </c>
      <c r="D106" s="7">
        <v>8.8000000000000007</v>
      </c>
      <c r="E106" s="118">
        <v>8.8000000000000007</v>
      </c>
      <c r="F106" s="2">
        <v>28972375.84</v>
      </c>
      <c r="G106" s="2">
        <f t="shared" si="10"/>
        <v>329231543.63636363</v>
      </c>
      <c r="H106" s="2">
        <f t="shared" si="11"/>
        <v>3292315.4363636361</v>
      </c>
      <c r="I106" s="2">
        <f t="shared" si="12"/>
        <v>218.61324278643002</v>
      </c>
      <c r="J106" s="4">
        <f t="shared" si="13"/>
        <v>109.30662139321501</v>
      </c>
      <c r="K106" s="10">
        <f t="shared" si="14"/>
        <v>1646157.718181818</v>
      </c>
      <c r="L106" s="7">
        <f t="shared" si="15"/>
        <v>1.236278690040848</v>
      </c>
      <c r="M106" s="1">
        <f t="shared" si="16"/>
        <v>0</v>
      </c>
      <c r="N106" s="17">
        <f t="shared" si="17"/>
        <v>0</v>
      </c>
      <c r="P106" s="2">
        <f t="shared" si="18"/>
        <v>329231543.63636363</v>
      </c>
    </row>
    <row r="107" spans="1:16" x14ac:dyDescent="0.4">
      <c r="A107" s="120">
        <v>280</v>
      </c>
      <c r="B107" s="3" t="s">
        <v>89</v>
      </c>
      <c r="C107" s="1">
        <v>1984</v>
      </c>
      <c r="D107" s="7">
        <v>9.1999999999999993</v>
      </c>
      <c r="E107" s="118">
        <v>9.1999999999999993</v>
      </c>
      <c r="F107" s="2">
        <v>3113406.58</v>
      </c>
      <c r="G107" s="2">
        <f t="shared" si="10"/>
        <v>33841375.869565219</v>
      </c>
      <c r="H107" s="2">
        <f t="shared" si="11"/>
        <v>338413.75869565218</v>
      </c>
      <c r="I107" s="2">
        <f t="shared" si="12"/>
        <v>170.57145095546986</v>
      </c>
      <c r="J107" s="4">
        <f t="shared" si="13"/>
        <v>85.285725477734928</v>
      </c>
      <c r="K107" s="10">
        <f t="shared" si="14"/>
        <v>169206.87934782609</v>
      </c>
      <c r="L107" s="7">
        <f t="shared" si="15"/>
        <v>1.6362786900408466</v>
      </c>
      <c r="M107" s="1">
        <f t="shared" si="16"/>
        <v>0</v>
      </c>
      <c r="N107" s="17">
        <f t="shared" si="17"/>
        <v>0</v>
      </c>
      <c r="P107" s="2">
        <f t="shared" si="18"/>
        <v>33841375.869565219</v>
      </c>
    </row>
    <row r="108" spans="1:16" x14ac:dyDescent="0.4">
      <c r="A108" s="120">
        <v>284</v>
      </c>
      <c r="B108" s="3" t="s">
        <v>112</v>
      </c>
      <c r="C108" s="1">
        <v>2144</v>
      </c>
      <c r="D108" s="7">
        <v>7.4000000000000012</v>
      </c>
      <c r="E108" s="118">
        <v>7.4000000000000012</v>
      </c>
      <c r="F108" s="2">
        <v>2853898.68</v>
      </c>
      <c r="G108" s="2">
        <f t="shared" si="10"/>
        <v>38566198.378378376</v>
      </c>
      <c r="H108" s="2">
        <f t="shared" si="11"/>
        <v>385661.98378378374</v>
      </c>
      <c r="I108" s="2">
        <f t="shared" si="12"/>
        <v>179.87965661557078</v>
      </c>
      <c r="J108" s="4">
        <f t="shared" si="13"/>
        <v>89.93982830778539</v>
      </c>
      <c r="K108" s="10">
        <f t="shared" si="14"/>
        <v>192830.99189189187</v>
      </c>
      <c r="L108" s="7">
        <f t="shared" si="15"/>
        <v>-0.16372130995915146</v>
      </c>
      <c r="M108" s="1">
        <f t="shared" si="16"/>
        <v>0</v>
      </c>
      <c r="N108" s="17">
        <f t="shared" si="17"/>
        <v>0</v>
      </c>
      <c r="P108" s="2">
        <f t="shared" si="18"/>
        <v>38566198.378378376</v>
      </c>
    </row>
    <row r="109" spans="1:16" x14ac:dyDescent="0.4">
      <c r="A109" s="120">
        <v>285</v>
      </c>
      <c r="B109" s="3" t="s">
        <v>234</v>
      </c>
      <c r="C109" s="1">
        <v>50029</v>
      </c>
      <c r="D109" s="7">
        <v>9.4</v>
      </c>
      <c r="E109" s="118">
        <v>9.4</v>
      </c>
      <c r="F109" s="2">
        <v>105494356.90000001</v>
      </c>
      <c r="G109" s="2">
        <f t="shared" si="10"/>
        <v>1122280392.5531917</v>
      </c>
      <c r="H109" s="2">
        <f t="shared" si="11"/>
        <v>11222803.925531914</v>
      </c>
      <c r="I109" s="2">
        <f t="shared" si="12"/>
        <v>224.32596944835825</v>
      </c>
      <c r="J109" s="4">
        <f t="shared" si="13"/>
        <v>112.16298472417913</v>
      </c>
      <c r="K109" s="10">
        <f t="shared" si="14"/>
        <v>5611401.9627659572</v>
      </c>
      <c r="L109" s="7">
        <f t="shared" si="15"/>
        <v>1.8362786900408476</v>
      </c>
      <c r="M109" s="1">
        <f t="shared" si="16"/>
        <v>0</v>
      </c>
      <c r="N109" s="17">
        <f t="shared" si="17"/>
        <v>0</v>
      </c>
      <c r="P109" s="2">
        <f t="shared" si="18"/>
        <v>1122280392.5531917</v>
      </c>
    </row>
    <row r="110" spans="1:16" x14ac:dyDescent="0.4">
      <c r="A110" s="120">
        <v>286</v>
      </c>
      <c r="B110" s="3" t="s">
        <v>227</v>
      </c>
      <c r="C110" s="1">
        <v>77625</v>
      </c>
      <c r="D110" s="7">
        <v>8.9</v>
      </c>
      <c r="E110" s="118">
        <v>8.9</v>
      </c>
      <c r="F110" s="2">
        <v>154732355.65000001</v>
      </c>
      <c r="G110" s="2">
        <f t="shared" si="10"/>
        <v>1738565793.8202245</v>
      </c>
      <c r="H110" s="2">
        <f t="shared" si="11"/>
        <v>17385657.938202247</v>
      </c>
      <c r="I110" s="2">
        <f t="shared" si="12"/>
        <v>223.96982851146211</v>
      </c>
      <c r="J110" s="4">
        <f t="shared" si="13"/>
        <v>111.98491425573106</v>
      </c>
      <c r="K110" s="10">
        <f t="shared" si="14"/>
        <v>8692828.9691011235</v>
      </c>
      <c r="L110" s="7">
        <f t="shared" si="15"/>
        <v>1.3362786900408476</v>
      </c>
      <c r="M110" s="1">
        <f t="shared" si="16"/>
        <v>0</v>
      </c>
      <c r="N110" s="17">
        <f t="shared" si="17"/>
        <v>0</v>
      </c>
      <c r="P110" s="2">
        <f t="shared" si="18"/>
        <v>1738565793.8202245</v>
      </c>
    </row>
    <row r="111" spans="1:16" x14ac:dyDescent="0.4">
      <c r="A111" s="120">
        <v>287</v>
      </c>
      <c r="B111" s="3" t="s">
        <v>174</v>
      </c>
      <c r="C111" s="1">
        <v>6113</v>
      </c>
      <c r="D111" s="7">
        <v>8.9</v>
      </c>
      <c r="E111" s="118">
        <v>8.9</v>
      </c>
      <c r="F111" s="2">
        <v>10812935.09</v>
      </c>
      <c r="G111" s="2">
        <f t="shared" si="10"/>
        <v>121493652.6966292</v>
      </c>
      <c r="H111" s="2">
        <f t="shared" si="11"/>
        <v>1214936.5269662922</v>
      </c>
      <c r="I111" s="2">
        <f t="shared" si="12"/>
        <v>198.74636462723575</v>
      </c>
      <c r="J111" s="4">
        <f t="shared" si="13"/>
        <v>99.373182313617875</v>
      </c>
      <c r="K111" s="10">
        <f t="shared" si="14"/>
        <v>607468.26348314609</v>
      </c>
      <c r="L111" s="7">
        <f t="shared" si="15"/>
        <v>1.3362786900408476</v>
      </c>
      <c r="M111" s="1">
        <f t="shared" si="16"/>
        <v>0</v>
      </c>
      <c r="N111" s="17">
        <f t="shared" si="17"/>
        <v>0</v>
      </c>
      <c r="P111" s="2">
        <f t="shared" si="18"/>
        <v>121493652.6966292</v>
      </c>
    </row>
    <row r="112" spans="1:16" x14ac:dyDescent="0.4">
      <c r="A112" s="120">
        <v>288</v>
      </c>
      <c r="B112" s="3" t="s">
        <v>132</v>
      </c>
      <c r="C112" s="1">
        <v>6268</v>
      </c>
      <c r="D112" s="7">
        <v>8.9000000000000021</v>
      </c>
      <c r="E112" s="118">
        <v>8.9</v>
      </c>
      <c r="F112" s="2">
        <v>10974232.41</v>
      </c>
      <c r="G112" s="2">
        <f t="shared" si="10"/>
        <v>123305982.13483143</v>
      </c>
      <c r="H112" s="2">
        <f t="shared" si="11"/>
        <v>1233059.8213483144</v>
      </c>
      <c r="I112" s="2">
        <f t="shared" si="12"/>
        <v>196.72300914938009</v>
      </c>
      <c r="J112" s="4">
        <f t="shared" si="13"/>
        <v>98.361504574690045</v>
      </c>
      <c r="K112" s="10">
        <f t="shared" si="14"/>
        <v>616529.9106741572</v>
      </c>
      <c r="L112" s="7">
        <f t="shared" si="15"/>
        <v>1.3362786900408476</v>
      </c>
      <c r="M112" s="1">
        <f t="shared" si="16"/>
        <v>0</v>
      </c>
      <c r="N112" s="17">
        <f t="shared" si="17"/>
        <v>0</v>
      </c>
      <c r="P112" s="2">
        <f t="shared" si="18"/>
        <v>123305982.13483144</v>
      </c>
    </row>
    <row r="113" spans="1:16" x14ac:dyDescent="0.4">
      <c r="A113" s="120">
        <v>290</v>
      </c>
      <c r="B113" s="3" t="s">
        <v>85</v>
      </c>
      <c r="C113" s="1">
        <v>7300</v>
      </c>
      <c r="D113" s="7">
        <v>9.4</v>
      </c>
      <c r="E113" s="118">
        <v>9.4</v>
      </c>
      <c r="F113" s="2">
        <v>12345100.07</v>
      </c>
      <c r="G113" s="2">
        <f t="shared" si="10"/>
        <v>131330851.80851065</v>
      </c>
      <c r="H113" s="2">
        <f t="shared" si="11"/>
        <v>1313308.5180851063</v>
      </c>
      <c r="I113" s="2">
        <f t="shared" si="12"/>
        <v>179.90527645001455</v>
      </c>
      <c r="J113" s="4">
        <f t="shared" si="13"/>
        <v>89.952638225007277</v>
      </c>
      <c r="K113" s="10">
        <f t="shared" si="14"/>
        <v>656654.25904255314</v>
      </c>
      <c r="L113" s="7">
        <f t="shared" si="15"/>
        <v>1.8362786900408476</v>
      </c>
      <c r="M113" s="1">
        <f t="shared" si="16"/>
        <v>0</v>
      </c>
      <c r="N113" s="17">
        <f t="shared" si="17"/>
        <v>0</v>
      </c>
      <c r="P113" s="2">
        <f t="shared" si="18"/>
        <v>131330851.80851065</v>
      </c>
    </row>
    <row r="114" spans="1:16" x14ac:dyDescent="0.4">
      <c r="A114" s="120">
        <v>291</v>
      </c>
      <c r="B114" s="3" t="s">
        <v>96</v>
      </c>
      <c r="C114" s="1">
        <v>1979</v>
      </c>
      <c r="D114" s="7">
        <v>9.1</v>
      </c>
      <c r="E114" s="118">
        <v>9.1</v>
      </c>
      <c r="F114" s="2">
        <v>3157541.13</v>
      </c>
      <c r="G114" s="2">
        <f t="shared" si="10"/>
        <v>34698254.175824173</v>
      </c>
      <c r="H114" s="2">
        <f t="shared" si="11"/>
        <v>346982.54175824177</v>
      </c>
      <c r="I114" s="2">
        <f t="shared" si="12"/>
        <v>175.3322596049731</v>
      </c>
      <c r="J114" s="4">
        <f t="shared" si="13"/>
        <v>87.666129802486552</v>
      </c>
      <c r="K114" s="10">
        <f t="shared" si="14"/>
        <v>173491.27087912089</v>
      </c>
      <c r="L114" s="7">
        <f t="shared" si="15"/>
        <v>1.5362786900408469</v>
      </c>
      <c r="M114" s="1">
        <f t="shared" si="16"/>
        <v>0</v>
      </c>
      <c r="N114" s="17">
        <f t="shared" si="17"/>
        <v>0</v>
      </c>
      <c r="P114" s="2">
        <f t="shared" si="18"/>
        <v>34698254.175824173</v>
      </c>
    </row>
    <row r="115" spans="1:16" x14ac:dyDescent="0.4">
      <c r="A115" s="120">
        <v>297</v>
      </c>
      <c r="B115" s="3" t="s">
        <v>233</v>
      </c>
      <c r="C115" s="1">
        <v>126572</v>
      </c>
      <c r="D115" s="7">
        <v>8.1</v>
      </c>
      <c r="E115" s="118">
        <v>8.1</v>
      </c>
      <c r="F115" s="2">
        <v>225922668.72999999</v>
      </c>
      <c r="G115" s="2">
        <f t="shared" si="10"/>
        <v>2789168749.7530861</v>
      </c>
      <c r="H115" s="2">
        <f t="shared" si="11"/>
        <v>27891687.497530863</v>
      </c>
      <c r="I115" s="2">
        <f t="shared" si="12"/>
        <v>220.36222464313485</v>
      </c>
      <c r="J115" s="4">
        <f t="shared" si="13"/>
        <v>110.18111232156743</v>
      </c>
      <c r="K115" s="10">
        <f t="shared" si="14"/>
        <v>13945843.748765431</v>
      </c>
      <c r="L115" s="7">
        <f t="shared" si="15"/>
        <v>0.53627869004084694</v>
      </c>
      <c r="M115" s="1">
        <f t="shared" si="16"/>
        <v>0</v>
      </c>
      <c r="N115" s="17">
        <f t="shared" si="17"/>
        <v>0</v>
      </c>
      <c r="P115" s="2">
        <f t="shared" si="18"/>
        <v>2789168749.7530861</v>
      </c>
    </row>
    <row r="116" spans="1:16" x14ac:dyDescent="0.4">
      <c r="A116" s="120">
        <v>300</v>
      </c>
      <c r="B116" s="3" t="s">
        <v>101</v>
      </c>
      <c r="C116" s="1">
        <v>3306</v>
      </c>
      <c r="D116" s="7">
        <v>8.3999999999999986</v>
      </c>
      <c r="E116" s="118">
        <v>8.4</v>
      </c>
      <c r="F116" s="2">
        <v>5130929.53</v>
      </c>
      <c r="G116" s="2">
        <f t="shared" si="10"/>
        <v>61082494.40476191</v>
      </c>
      <c r="H116" s="2">
        <f t="shared" si="11"/>
        <v>610824.94404761924</v>
      </c>
      <c r="I116" s="2">
        <f t="shared" si="12"/>
        <v>184.7625360095642</v>
      </c>
      <c r="J116" s="4">
        <f t="shared" si="13"/>
        <v>92.3812680047821</v>
      </c>
      <c r="K116" s="10">
        <f t="shared" si="14"/>
        <v>305412.47202380962</v>
      </c>
      <c r="L116" s="7">
        <f t="shared" si="15"/>
        <v>0.83627869004084765</v>
      </c>
      <c r="M116" s="1">
        <f t="shared" si="16"/>
        <v>0</v>
      </c>
      <c r="N116" s="17">
        <f t="shared" si="17"/>
        <v>0</v>
      </c>
      <c r="P116" s="2">
        <f t="shared" si="18"/>
        <v>61082494.404761903</v>
      </c>
    </row>
    <row r="117" spans="1:16" x14ac:dyDescent="0.4">
      <c r="A117" s="120">
        <v>301</v>
      </c>
      <c r="B117" s="3" t="s">
        <v>121</v>
      </c>
      <c r="C117" s="1">
        <v>19441</v>
      </c>
      <c r="D117" s="7">
        <v>8.4</v>
      </c>
      <c r="E117" s="118">
        <v>8.4</v>
      </c>
      <c r="F117" s="2">
        <v>29828441.890000001</v>
      </c>
      <c r="G117" s="2">
        <f t="shared" si="10"/>
        <v>355100498.69047618</v>
      </c>
      <c r="H117" s="2">
        <f t="shared" si="11"/>
        <v>3551004.9869047618</v>
      </c>
      <c r="I117" s="2">
        <f t="shared" si="12"/>
        <v>182.65546972402458</v>
      </c>
      <c r="J117" s="4">
        <f t="shared" si="13"/>
        <v>91.327734862012292</v>
      </c>
      <c r="K117" s="10">
        <f t="shared" si="14"/>
        <v>1775502.4934523809</v>
      </c>
      <c r="L117" s="7">
        <f t="shared" si="15"/>
        <v>0.83627869004084765</v>
      </c>
      <c r="M117" s="1">
        <f t="shared" si="16"/>
        <v>0</v>
      </c>
      <c r="N117" s="17">
        <f t="shared" si="17"/>
        <v>0</v>
      </c>
      <c r="P117" s="2">
        <f t="shared" si="18"/>
        <v>355100498.69047618</v>
      </c>
    </row>
    <row r="118" spans="1:16" x14ac:dyDescent="0.4">
      <c r="A118" s="120">
        <v>304</v>
      </c>
      <c r="B118" s="3" t="s">
        <v>264</v>
      </c>
      <c r="C118" s="1">
        <v>972</v>
      </c>
      <c r="D118" s="7">
        <v>5.3000000000000007</v>
      </c>
      <c r="E118" s="118">
        <v>5.2999999999999989</v>
      </c>
      <c r="F118" s="2">
        <v>1359986.46</v>
      </c>
      <c r="G118" s="2">
        <f t="shared" si="10"/>
        <v>25660121.886792451</v>
      </c>
      <c r="H118" s="2">
        <f t="shared" si="11"/>
        <v>256601.2188679245</v>
      </c>
      <c r="I118" s="2">
        <f t="shared" si="12"/>
        <v>263.99302352667132</v>
      </c>
      <c r="J118" s="4">
        <f t="shared" si="13"/>
        <v>131.99651176333566</v>
      </c>
      <c r="K118" s="10">
        <f t="shared" si="14"/>
        <v>128300.60943396225</v>
      </c>
      <c r="L118" s="7">
        <f t="shared" si="15"/>
        <v>-2.2637213099591538</v>
      </c>
      <c r="M118" s="1">
        <f t="shared" si="16"/>
        <v>0</v>
      </c>
      <c r="N118" s="17">
        <f t="shared" si="17"/>
        <v>0</v>
      </c>
      <c r="P118" s="2">
        <f t="shared" si="18"/>
        <v>25660121.886792455</v>
      </c>
    </row>
    <row r="119" spans="1:16" x14ac:dyDescent="0.4">
      <c r="A119" s="120">
        <v>305</v>
      </c>
      <c r="B119" s="3" t="s">
        <v>140</v>
      </c>
      <c r="C119" s="1">
        <v>14800</v>
      </c>
      <c r="D119" s="7">
        <v>8.6</v>
      </c>
      <c r="E119" s="118">
        <v>8.6</v>
      </c>
      <c r="F119" s="2">
        <v>23763860.989999998</v>
      </c>
      <c r="G119" s="2">
        <f t="shared" si="10"/>
        <v>276323965</v>
      </c>
      <c r="H119" s="2">
        <f t="shared" si="11"/>
        <v>2763239.65</v>
      </c>
      <c r="I119" s="2">
        <f t="shared" si="12"/>
        <v>186.70538175675674</v>
      </c>
      <c r="J119" s="4">
        <f t="shared" si="13"/>
        <v>93.352690878378368</v>
      </c>
      <c r="K119" s="10">
        <f t="shared" si="14"/>
        <v>1381619.825</v>
      </c>
      <c r="L119" s="7">
        <f t="shared" si="15"/>
        <v>1.0362786900408469</v>
      </c>
      <c r="M119" s="1">
        <f t="shared" si="16"/>
        <v>0</v>
      </c>
      <c r="N119" s="17">
        <f t="shared" si="17"/>
        <v>0</v>
      </c>
      <c r="P119" s="2">
        <f t="shared" si="18"/>
        <v>276323965</v>
      </c>
    </row>
    <row r="120" spans="1:16" x14ac:dyDescent="0.4">
      <c r="A120" s="120">
        <v>312</v>
      </c>
      <c r="B120" s="3" t="s">
        <v>14</v>
      </c>
      <c r="C120" s="1">
        <v>1129</v>
      </c>
      <c r="D120" s="7">
        <v>9.9</v>
      </c>
      <c r="E120" s="118">
        <v>9.9</v>
      </c>
      <c r="F120" s="2">
        <v>1797321.56</v>
      </c>
      <c r="G120" s="2">
        <f t="shared" si="10"/>
        <v>18154763.232323233</v>
      </c>
      <c r="H120" s="2">
        <f t="shared" si="11"/>
        <v>181547.63232323233</v>
      </c>
      <c r="I120" s="2">
        <f t="shared" si="12"/>
        <v>160.80392588417391</v>
      </c>
      <c r="J120" s="4">
        <f t="shared" si="13"/>
        <v>80.401962942086953</v>
      </c>
      <c r="K120" s="10">
        <f t="shared" si="14"/>
        <v>90773.816161616167</v>
      </c>
      <c r="L120" s="7">
        <f t="shared" si="15"/>
        <v>2.3362786900408476</v>
      </c>
      <c r="M120" s="1">
        <f t="shared" si="16"/>
        <v>1</v>
      </c>
      <c r="N120" s="17">
        <f t="shared" si="17"/>
        <v>68080.362121212122</v>
      </c>
      <c r="P120" s="2">
        <f t="shared" si="18"/>
        <v>18154763.232323233</v>
      </c>
    </row>
    <row r="121" spans="1:16" x14ac:dyDescent="0.4">
      <c r="A121" s="120">
        <v>316</v>
      </c>
      <c r="B121" s="3" t="s">
        <v>163</v>
      </c>
      <c r="C121" s="1">
        <v>4052</v>
      </c>
      <c r="D121" s="7">
        <v>9.4</v>
      </c>
      <c r="E121" s="118">
        <v>9.4</v>
      </c>
      <c r="F121" s="2">
        <v>7533756.4400000004</v>
      </c>
      <c r="G121" s="2">
        <f t="shared" si="10"/>
        <v>80146345.106382981</v>
      </c>
      <c r="H121" s="2">
        <f t="shared" si="11"/>
        <v>801463.45106382982</v>
      </c>
      <c r="I121" s="2">
        <f t="shared" si="12"/>
        <v>197.79453382621665</v>
      </c>
      <c r="J121" s="4">
        <f t="shared" si="13"/>
        <v>98.897266913108325</v>
      </c>
      <c r="K121" s="10">
        <f t="shared" si="14"/>
        <v>400731.72553191491</v>
      </c>
      <c r="L121" s="7">
        <f t="shared" si="15"/>
        <v>1.8362786900408476</v>
      </c>
      <c r="M121" s="1">
        <f t="shared" si="16"/>
        <v>0</v>
      </c>
      <c r="N121" s="17">
        <f t="shared" si="17"/>
        <v>0</v>
      </c>
      <c r="P121" s="2">
        <f t="shared" si="18"/>
        <v>80146345.106382981</v>
      </c>
    </row>
    <row r="122" spans="1:16" x14ac:dyDescent="0.4">
      <c r="A122" s="120">
        <v>317</v>
      </c>
      <c r="B122" s="3" t="s">
        <v>7</v>
      </c>
      <c r="C122" s="1">
        <v>2324</v>
      </c>
      <c r="D122" s="7">
        <v>9.5</v>
      </c>
      <c r="E122" s="118">
        <v>9.5</v>
      </c>
      <c r="F122" s="2">
        <v>3402260.75</v>
      </c>
      <c r="G122" s="2">
        <f t="shared" si="10"/>
        <v>35813271.052631579</v>
      </c>
      <c r="H122" s="2">
        <f t="shared" si="11"/>
        <v>358132.71052631579</v>
      </c>
      <c r="I122" s="2">
        <f t="shared" si="12"/>
        <v>154.10185478757134</v>
      </c>
      <c r="J122" s="4">
        <f t="shared" si="13"/>
        <v>77.05092739378567</v>
      </c>
      <c r="K122" s="10">
        <f t="shared" si="14"/>
        <v>179066.35526315789</v>
      </c>
      <c r="L122" s="7">
        <f t="shared" si="15"/>
        <v>1.9362786900408473</v>
      </c>
      <c r="M122" s="1">
        <f t="shared" si="16"/>
        <v>0</v>
      </c>
      <c r="N122" s="17">
        <f t="shared" si="17"/>
        <v>0</v>
      </c>
      <c r="P122" s="2">
        <f t="shared" si="18"/>
        <v>35813271.052631579</v>
      </c>
    </row>
    <row r="123" spans="1:16" x14ac:dyDescent="0.4">
      <c r="A123" s="120">
        <v>398</v>
      </c>
      <c r="B123" s="3" t="s">
        <v>218</v>
      </c>
      <c r="C123" s="1">
        <v>121832</v>
      </c>
      <c r="D123" s="7">
        <v>8.1</v>
      </c>
      <c r="E123" s="118">
        <v>8.6</v>
      </c>
      <c r="F123" s="2">
        <v>213070023.56999999</v>
      </c>
      <c r="G123" s="2">
        <f t="shared" si="10"/>
        <v>2630494118.1481481</v>
      </c>
      <c r="H123" s="2">
        <f t="shared" si="11"/>
        <v>26304941.181481481</v>
      </c>
      <c r="I123" s="2">
        <f t="shared" si="12"/>
        <v>215.91159286132938</v>
      </c>
      <c r="J123" s="4">
        <f t="shared" si="13"/>
        <v>107.95579643066469</v>
      </c>
      <c r="K123" s="10">
        <f t="shared" si="14"/>
        <v>13152470.59074074</v>
      </c>
      <c r="L123" s="7">
        <f t="shared" si="15"/>
        <v>1.0362786900408469</v>
      </c>
      <c r="M123" s="1">
        <f t="shared" si="16"/>
        <v>0</v>
      </c>
      <c r="N123" s="17">
        <f t="shared" si="17"/>
        <v>0</v>
      </c>
      <c r="P123" s="2">
        <f t="shared" si="18"/>
        <v>2477558413.6046515</v>
      </c>
    </row>
    <row r="124" spans="1:16" x14ac:dyDescent="0.4">
      <c r="A124" s="120">
        <v>399</v>
      </c>
      <c r="B124" s="3" t="s">
        <v>228</v>
      </c>
      <c r="C124" s="1">
        <v>7534</v>
      </c>
      <c r="D124" s="7">
        <v>9.6</v>
      </c>
      <c r="E124" s="118">
        <v>9.6</v>
      </c>
      <c r="F124" s="2">
        <v>16672261.029999999</v>
      </c>
      <c r="G124" s="2">
        <f t="shared" si="10"/>
        <v>173669385.72916666</v>
      </c>
      <c r="H124" s="2">
        <f t="shared" si="11"/>
        <v>1736693.8572916666</v>
      </c>
      <c r="I124" s="2">
        <f t="shared" si="12"/>
        <v>230.51418334107601</v>
      </c>
      <c r="J124" s="4">
        <f t="shared" si="13"/>
        <v>115.257091670538</v>
      </c>
      <c r="K124" s="10">
        <f t="shared" si="14"/>
        <v>868346.92864583328</v>
      </c>
      <c r="L124" s="7">
        <f t="shared" si="15"/>
        <v>2.0362786900408469</v>
      </c>
      <c r="M124" s="1">
        <f t="shared" si="16"/>
        <v>1</v>
      </c>
      <c r="N124" s="17">
        <f t="shared" si="17"/>
        <v>651260.19648437493</v>
      </c>
      <c r="P124" s="2">
        <f t="shared" si="18"/>
        <v>173669385.72916666</v>
      </c>
    </row>
    <row r="125" spans="1:16" x14ac:dyDescent="0.4">
      <c r="A125" s="120">
        <v>400</v>
      </c>
      <c r="B125" s="3" t="s">
        <v>171</v>
      </c>
      <c r="C125" s="1">
        <v>8400</v>
      </c>
      <c r="D125" s="7">
        <v>8.4</v>
      </c>
      <c r="E125" s="118">
        <v>8.4</v>
      </c>
      <c r="F125" s="2">
        <v>13629670.75</v>
      </c>
      <c r="G125" s="2">
        <f t="shared" si="10"/>
        <v>162257985.11904761</v>
      </c>
      <c r="H125" s="2">
        <f t="shared" si="11"/>
        <v>1622579.8511904762</v>
      </c>
      <c r="I125" s="2">
        <f t="shared" si="12"/>
        <v>193.16426799886622</v>
      </c>
      <c r="J125" s="4">
        <f t="shared" si="13"/>
        <v>96.582133999433111</v>
      </c>
      <c r="K125" s="10">
        <f t="shared" si="14"/>
        <v>811289.92559523811</v>
      </c>
      <c r="L125" s="7">
        <f t="shared" si="15"/>
        <v>0.83627869004084765</v>
      </c>
      <c r="M125" s="1">
        <f t="shared" si="16"/>
        <v>0</v>
      </c>
      <c r="N125" s="17">
        <f t="shared" si="17"/>
        <v>0</v>
      </c>
      <c r="P125" s="2">
        <f t="shared" si="18"/>
        <v>162257985.11904761</v>
      </c>
    </row>
    <row r="126" spans="1:16" x14ac:dyDescent="0.4">
      <c r="A126" s="120">
        <v>407</v>
      </c>
      <c r="B126" s="3" t="s">
        <v>157</v>
      </c>
      <c r="C126" s="1">
        <v>2430</v>
      </c>
      <c r="D126" s="7">
        <v>8.9</v>
      </c>
      <c r="E126" s="118">
        <v>8.9</v>
      </c>
      <c r="F126" s="2">
        <v>4243826.16</v>
      </c>
      <c r="G126" s="2">
        <f t="shared" si="10"/>
        <v>47683440</v>
      </c>
      <c r="H126" s="2">
        <f t="shared" si="11"/>
        <v>476834.4</v>
      </c>
      <c r="I126" s="2">
        <f t="shared" si="12"/>
        <v>196.22814814814816</v>
      </c>
      <c r="J126" s="4">
        <f t="shared" si="13"/>
        <v>98.114074074074082</v>
      </c>
      <c r="K126" s="10">
        <f t="shared" si="14"/>
        <v>238417.2</v>
      </c>
      <c r="L126" s="7">
        <f t="shared" si="15"/>
        <v>1.3362786900408476</v>
      </c>
      <c r="M126" s="1">
        <f t="shared" si="16"/>
        <v>0</v>
      </c>
      <c r="N126" s="17">
        <f t="shared" si="17"/>
        <v>0</v>
      </c>
      <c r="P126" s="2">
        <f t="shared" si="18"/>
        <v>47683440</v>
      </c>
    </row>
    <row r="127" spans="1:16" x14ac:dyDescent="0.4">
      <c r="A127" s="120">
        <v>402</v>
      </c>
      <c r="B127" s="3" t="s">
        <v>95</v>
      </c>
      <c r="C127" s="1">
        <v>8803</v>
      </c>
      <c r="D127" s="7">
        <v>9.4</v>
      </c>
      <c r="E127" s="118">
        <v>9.4</v>
      </c>
      <c r="F127" s="2">
        <v>15246374.640000001</v>
      </c>
      <c r="G127" s="2">
        <f t="shared" si="10"/>
        <v>162195474.89361703</v>
      </c>
      <c r="H127" s="2">
        <f t="shared" si="11"/>
        <v>1621954.7489361702</v>
      </c>
      <c r="I127" s="2">
        <f t="shared" si="12"/>
        <v>184.25022707442579</v>
      </c>
      <c r="J127" s="4">
        <f t="shared" si="13"/>
        <v>92.125113537212897</v>
      </c>
      <c r="K127" s="10">
        <f t="shared" si="14"/>
        <v>810977.37446808512</v>
      </c>
      <c r="L127" s="7">
        <f t="shared" si="15"/>
        <v>1.8362786900408476</v>
      </c>
      <c r="M127" s="1">
        <f t="shared" si="16"/>
        <v>0</v>
      </c>
      <c r="N127" s="17">
        <f t="shared" si="17"/>
        <v>0</v>
      </c>
      <c r="P127" s="2">
        <f t="shared" si="18"/>
        <v>162195474.89361703</v>
      </c>
    </row>
    <row r="128" spans="1:16" x14ac:dyDescent="0.4">
      <c r="A128" s="120">
        <v>403</v>
      </c>
      <c r="B128" s="3" t="s">
        <v>39</v>
      </c>
      <c r="C128" s="1">
        <v>2704</v>
      </c>
      <c r="D128" s="7">
        <v>9.4</v>
      </c>
      <c r="E128" s="118">
        <v>9.4</v>
      </c>
      <c r="F128" s="2">
        <v>4174690.63</v>
      </c>
      <c r="G128" s="2">
        <f t="shared" si="10"/>
        <v>44411602.44680851</v>
      </c>
      <c r="H128" s="2">
        <f t="shared" si="11"/>
        <v>444116.02446808509</v>
      </c>
      <c r="I128" s="2">
        <f t="shared" si="12"/>
        <v>164.24409188908473</v>
      </c>
      <c r="J128" s="4">
        <f t="shared" si="13"/>
        <v>82.122045944542364</v>
      </c>
      <c r="K128" s="10">
        <f t="shared" si="14"/>
        <v>222058.01223404254</v>
      </c>
      <c r="L128" s="7">
        <f t="shared" si="15"/>
        <v>1.8362786900408476</v>
      </c>
      <c r="M128" s="1">
        <f t="shared" si="16"/>
        <v>0</v>
      </c>
      <c r="N128" s="17">
        <f t="shared" si="17"/>
        <v>0</v>
      </c>
      <c r="P128" s="2">
        <f t="shared" si="18"/>
        <v>44411602.44680851</v>
      </c>
    </row>
    <row r="129" spans="1:16" x14ac:dyDescent="0.4">
      <c r="A129" s="120">
        <v>405</v>
      </c>
      <c r="B129" s="3" t="s">
        <v>212</v>
      </c>
      <c r="C129" s="1">
        <v>73241</v>
      </c>
      <c r="D129" s="7">
        <v>8.3000000000000007</v>
      </c>
      <c r="E129" s="118">
        <v>8.3000000000000007</v>
      </c>
      <c r="F129" s="2">
        <v>129663555.47</v>
      </c>
      <c r="G129" s="2">
        <f t="shared" si="10"/>
        <v>1562211511.6867468</v>
      </c>
      <c r="H129" s="2">
        <f t="shared" si="11"/>
        <v>15622115.116867468</v>
      </c>
      <c r="I129" s="2">
        <f t="shared" si="12"/>
        <v>213.29740332419638</v>
      </c>
      <c r="J129" s="4">
        <f t="shared" si="13"/>
        <v>106.64870166209819</v>
      </c>
      <c r="K129" s="10">
        <f t="shared" si="14"/>
        <v>7811057.5584337339</v>
      </c>
      <c r="L129" s="7">
        <f t="shared" si="15"/>
        <v>0.73627869004084801</v>
      </c>
      <c r="M129" s="1">
        <f t="shared" si="16"/>
        <v>0</v>
      </c>
      <c r="N129" s="17">
        <f t="shared" si="17"/>
        <v>0</v>
      </c>
      <c r="P129" s="2">
        <f t="shared" si="18"/>
        <v>1562211511.6867468</v>
      </c>
    </row>
    <row r="130" spans="1:16" x14ac:dyDescent="0.4">
      <c r="A130" s="120">
        <v>408</v>
      </c>
      <c r="B130" s="3" t="s">
        <v>172</v>
      </c>
      <c r="C130" s="1">
        <v>13927</v>
      </c>
      <c r="D130" s="7">
        <v>8.9</v>
      </c>
      <c r="E130" s="118">
        <v>8.9</v>
      </c>
      <c r="F130" s="2">
        <v>24905312.809999999</v>
      </c>
      <c r="G130" s="2">
        <f t="shared" si="10"/>
        <v>279834975.39325839</v>
      </c>
      <c r="H130" s="2">
        <f t="shared" si="11"/>
        <v>2798349.7539325841</v>
      </c>
      <c r="I130" s="2">
        <f t="shared" si="12"/>
        <v>200.9298308273558</v>
      </c>
      <c r="J130" s="4">
        <f t="shared" si="13"/>
        <v>100.4649154136779</v>
      </c>
      <c r="K130" s="10">
        <f t="shared" si="14"/>
        <v>1399174.876966292</v>
      </c>
      <c r="L130" s="7">
        <f t="shared" si="15"/>
        <v>1.3362786900408476</v>
      </c>
      <c r="M130" s="1">
        <f t="shared" si="16"/>
        <v>0</v>
      </c>
      <c r="N130" s="17">
        <f t="shared" si="17"/>
        <v>0</v>
      </c>
      <c r="P130" s="2">
        <f t="shared" si="18"/>
        <v>279834975.39325839</v>
      </c>
    </row>
    <row r="131" spans="1:16" x14ac:dyDescent="0.4">
      <c r="A131" s="120">
        <v>410</v>
      </c>
      <c r="B131" s="3" t="s">
        <v>175</v>
      </c>
      <c r="C131" s="1">
        <v>18808</v>
      </c>
      <c r="D131" s="7">
        <v>9.9000000000000021</v>
      </c>
      <c r="E131" s="118">
        <v>9.9</v>
      </c>
      <c r="F131" s="2">
        <v>38093042.520000003</v>
      </c>
      <c r="G131" s="2">
        <f t="shared" si="10"/>
        <v>384778207.27272725</v>
      </c>
      <c r="H131" s="2">
        <f t="shared" si="11"/>
        <v>3847782.0727272723</v>
      </c>
      <c r="I131" s="2">
        <f t="shared" si="12"/>
        <v>204.58220293105447</v>
      </c>
      <c r="J131" s="4">
        <f t="shared" si="13"/>
        <v>102.29110146552723</v>
      </c>
      <c r="K131" s="10">
        <f t="shared" si="14"/>
        <v>1923891.0363636361</v>
      </c>
      <c r="L131" s="7">
        <f t="shared" si="15"/>
        <v>2.3362786900408476</v>
      </c>
      <c r="M131" s="1">
        <f t="shared" si="16"/>
        <v>1</v>
      </c>
      <c r="N131" s="17">
        <f t="shared" si="17"/>
        <v>1442918.2772727271</v>
      </c>
      <c r="P131" s="2">
        <f t="shared" si="18"/>
        <v>384778207.27272731</v>
      </c>
    </row>
    <row r="132" spans="1:16" x14ac:dyDescent="0.4">
      <c r="A132" s="120">
        <v>416</v>
      </c>
      <c r="B132" s="3" t="s">
        <v>170</v>
      </c>
      <c r="C132" s="1">
        <v>2878</v>
      </c>
      <c r="D132" s="7">
        <v>9.9</v>
      </c>
      <c r="E132" s="118">
        <v>9.9</v>
      </c>
      <c r="F132" s="2">
        <v>5751316.4500000002</v>
      </c>
      <c r="G132" s="2">
        <f t="shared" si="10"/>
        <v>58094105.555555552</v>
      </c>
      <c r="H132" s="2">
        <f t="shared" si="11"/>
        <v>580941.0555555555</v>
      </c>
      <c r="I132" s="2">
        <f t="shared" si="12"/>
        <v>201.8558219442514</v>
      </c>
      <c r="J132" s="4">
        <f t="shared" si="13"/>
        <v>100.9279109721257</v>
      </c>
      <c r="K132" s="10">
        <f t="shared" si="14"/>
        <v>290470.52777777775</v>
      </c>
      <c r="L132" s="7">
        <f t="shared" si="15"/>
        <v>2.3362786900408476</v>
      </c>
      <c r="M132" s="1">
        <f t="shared" si="16"/>
        <v>1</v>
      </c>
      <c r="N132" s="17">
        <f t="shared" si="17"/>
        <v>217852.89583333331</v>
      </c>
      <c r="P132" s="2">
        <f t="shared" si="18"/>
        <v>58094105.555555552</v>
      </c>
    </row>
    <row r="133" spans="1:16" x14ac:dyDescent="0.4">
      <c r="A133" s="120">
        <v>418</v>
      </c>
      <c r="B133" s="3" t="s">
        <v>270</v>
      </c>
      <c r="C133" s="1">
        <v>25041</v>
      </c>
      <c r="D133" s="7">
        <v>8.4</v>
      </c>
      <c r="E133" s="118">
        <v>8.4</v>
      </c>
      <c r="F133" s="2">
        <v>52771280.729999997</v>
      </c>
      <c r="G133" s="2">
        <f t="shared" si="10"/>
        <v>628229532.49999988</v>
      </c>
      <c r="H133" s="2">
        <f t="shared" si="11"/>
        <v>6282295.3249999993</v>
      </c>
      <c r="I133" s="2">
        <f t="shared" si="12"/>
        <v>250.88036919452097</v>
      </c>
      <c r="J133" s="4">
        <f t="shared" si="13"/>
        <v>125.44018459726048</v>
      </c>
      <c r="K133" s="10">
        <f t="shared" si="14"/>
        <v>3141147.6624999996</v>
      </c>
      <c r="L133" s="7">
        <f t="shared" si="15"/>
        <v>0.83627869004084765</v>
      </c>
      <c r="M133" s="1">
        <f t="shared" si="16"/>
        <v>0</v>
      </c>
      <c r="N133" s="17">
        <f t="shared" si="17"/>
        <v>0</v>
      </c>
      <c r="P133" s="2">
        <f t="shared" si="18"/>
        <v>628229532.49999988</v>
      </c>
    </row>
    <row r="134" spans="1:16" x14ac:dyDescent="0.4">
      <c r="A134" s="120">
        <v>420</v>
      </c>
      <c r="B134" s="3" t="s">
        <v>183</v>
      </c>
      <c r="C134" s="1">
        <v>8924</v>
      </c>
      <c r="D134" s="7">
        <v>8.4</v>
      </c>
      <c r="E134" s="118">
        <v>8.4</v>
      </c>
      <c r="F134" s="2">
        <v>15368787.92</v>
      </c>
      <c r="G134" s="2">
        <f t="shared" si="10"/>
        <v>182961760.95238093</v>
      </c>
      <c r="H134" s="2">
        <f t="shared" si="11"/>
        <v>1829617.6095238095</v>
      </c>
      <c r="I134" s="2">
        <f t="shared" si="12"/>
        <v>205.02214360419202</v>
      </c>
      <c r="J134" s="4">
        <f t="shared" si="13"/>
        <v>102.51107180209601</v>
      </c>
      <c r="K134" s="10">
        <f t="shared" si="14"/>
        <v>914808.80476190476</v>
      </c>
      <c r="L134" s="7">
        <f t="shared" si="15"/>
        <v>0.83627869004084765</v>
      </c>
      <c r="M134" s="1">
        <f t="shared" si="16"/>
        <v>0</v>
      </c>
      <c r="N134" s="17">
        <f t="shared" si="17"/>
        <v>0</v>
      </c>
      <c r="P134" s="2">
        <f t="shared" si="18"/>
        <v>182961760.95238093</v>
      </c>
    </row>
    <row r="135" spans="1:16" x14ac:dyDescent="0.4">
      <c r="A135" s="120">
        <v>421</v>
      </c>
      <c r="B135" s="3" t="s">
        <v>36</v>
      </c>
      <c r="C135" s="1">
        <v>656</v>
      </c>
      <c r="D135" s="7">
        <v>9.4</v>
      </c>
      <c r="E135" s="118">
        <v>9.4</v>
      </c>
      <c r="F135" s="2">
        <v>1186120.97</v>
      </c>
      <c r="G135" s="2">
        <f t="shared" si="10"/>
        <v>12618308.191489361</v>
      </c>
      <c r="H135" s="2">
        <f t="shared" si="11"/>
        <v>126183.08191489361</v>
      </c>
      <c r="I135" s="2">
        <f t="shared" si="12"/>
        <v>192.35225901660613</v>
      </c>
      <c r="J135" s="4">
        <f t="shared" si="13"/>
        <v>96.176129508303063</v>
      </c>
      <c r="K135" s="10">
        <f t="shared" si="14"/>
        <v>63091.540957446807</v>
      </c>
      <c r="L135" s="7">
        <f t="shared" si="15"/>
        <v>1.8362786900408476</v>
      </c>
      <c r="M135" s="1">
        <f t="shared" si="16"/>
        <v>0</v>
      </c>
      <c r="N135" s="17">
        <f t="shared" si="17"/>
        <v>0</v>
      </c>
      <c r="P135" s="2">
        <f t="shared" si="18"/>
        <v>12618308.191489361</v>
      </c>
    </row>
    <row r="136" spans="1:16" x14ac:dyDescent="0.4">
      <c r="A136" s="120">
        <v>422</v>
      </c>
      <c r="B136" s="3" t="s">
        <v>83</v>
      </c>
      <c r="C136" s="1">
        <v>9846</v>
      </c>
      <c r="D136" s="7">
        <v>8.4</v>
      </c>
      <c r="E136" s="118">
        <v>8.4</v>
      </c>
      <c r="F136" s="2">
        <v>15539248.720000001</v>
      </c>
      <c r="G136" s="2">
        <f t="shared" si="10"/>
        <v>184991056.19047618</v>
      </c>
      <c r="H136" s="2">
        <f t="shared" si="11"/>
        <v>1849910.5619047619</v>
      </c>
      <c r="I136" s="2">
        <f t="shared" si="12"/>
        <v>187.88447713840768</v>
      </c>
      <c r="J136" s="4">
        <f t="shared" si="13"/>
        <v>93.942238569203838</v>
      </c>
      <c r="K136" s="10">
        <f t="shared" si="14"/>
        <v>924955.28095238097</v>
      </c>
      <c r="L136" s="7">
        <f t="shared" si="15"/>
        <v>0.83627869004084765</v>
      </c>
      <c r="M136" s="1">
        <f t="shared" si="16"/>
        <v>0</v>
      </c>
      <c r="N136" s="17">
        <f t="shared" si="17"/>
        <v>0</v>
      </c>
      <c r="P136" s="2">
        <f t="shared" si="18"/>
        <v>184991056.19047618</v>
      </c>
    </row>
    <row r="137" spans="1:16" x14ac:dyDescent="0.4">
      <c r="A137" s="120">
        <v>423</v>
      </c>
      <c r="B137" s="3" t="s">
        <v>272</v>
      </c>
      <c r="C137" s="1">
        <v>20732</v>
      </c>
      <c r="D137" s="7">
        <v>7.1</v>
      </c>
      <c r="E137" s="118">
        <v>7.1</v>
      </c>
      <c r="F137" s="2">
        <v>37202556.5</v>
      </c>
      <c r="G137" s="2">
        <f t="shared" si="10"/>
        <v>523979669.01408458</v>
      </c>
      <c r="H137" s="2">
        <f t="shared" si="11"/>
        <v>5239796.6901408453</v>
      </c>
      <c r="I137" s="2">
        <f t="shared" si="12"/>
        <v>252.73956637762132</v>
      </c>
      <c r="J137" s="4">
        <f t="shared" si="13"/>
        <v>126.36978318881066</v>
      </c>
      <c r="K137" s="10">
        <f t="shared" si="14"/>
        <v>2619898.3450704226</v>
      </c>
      <c r="L137" s="7">
        <f t="shared" si="15"/>
        <v>-0.46372130995915306</v>
      </c>
      <c r="M137" s="1">
        <f t="shared" si="16"/>
        <v>0</v>
      </c>
      <c r="N137" s="17">
        <f t="shared" si="17"/>
        <v>0</v>
      </c>
      <c r="P137" s="2">
        <f t="shared" si="18"/>
        <v>523979669.01408458</v>
      </c>
    </row>
    <row r="138" spans="1:16" x14ac:dyDescent="0.4">
      <c r="A138" s="120">
        <v>425</v>
      </c>
      <c r="B138" s="3" t="s">
        <v>152</v>
      </c>
      <c r="C138" s="1">
        <v>10116</v>
      </c>
      <c r="D138" s="7">
        <v>9.4</v>
      </c>
      <c r="E138" s="118">
        <v>9.4</v>
      </c>
      <c r="F138" s="2">
        <v>18998041.600000001</v>
      </c>
      <c r="G138" s="2">
        <f t="shared" ref="G138:G200" si="19">IFERROR((F138/(D138/100)),"")</f>
        <v>202106825.53191492</v>
      </c>
      <c r="H138" s="2">
        <f t="shared" ref="H138:H200" si="20">IFERROR((F138/D138),"")</f>
        <v>2021068.255319149</v>
      </c>
      <c r="I138" s="2">
        <f t="shared" ref="I138:I201" si="21">IFERROR((H138/C138),"")</f>
        <v>199.78926999991589</v>
      </c>
      <c r="J138" s="4">
        <f t="shared" ref="J138:J200" si="22">IFERROR((I138/2),"")</f>
        <v>99.894634999957944</v>
      </c>
      <c r="K138" s="10">
        <f t="shared" ref="K138:K200" si="23">IFERROR((0.5*H138),"")</f>
        <v>1010534.1276595745</v>
      </c>
      <c r="L138" s="7">
        <f t="shared" si="15"/>
        <v>1.8362786900408476</v>
      </c>
      <c r="M138" s="1">
        <f t="shared" si="16"/>
        <v>0</v>
      </c>
      <c r="N138" s="17">
        <f t="shared" si="17"/>
        <v>0</v>
      </c>
      <c r="P138" s="2">
        <f t="shared" si="18"/>
        <v>202106825.53191492</v>
      </c>
    </row>
    <row r="139" spans="1:16" x14ac:dyDescent="0.4">
      <c r="A139" s="120">
        <v>426</v>
      </c>
      <c r="B139" s="3" t="s">
        <v>154</v>
      </c>
      <c r="C139" s="1">
        <v>11980</v>
      </c>
      <c r="D139" s="7">
        <v>9.5</v>
      </c>
      <c r="E139" s="118">
        <v>9.5</v>
      </c>
      <c r="F139" s="2">
        <v>22180432.07</v>
      </c>
      <c r="G139" s="2">
        <f t="shared" si="19"/>
        <v>233478232.31578946</v>
      </c>
      <c r="H139" s="2">
        <f t="shared" si="20"/>
        <v>2334782.3231578949</v>
      </c>
      <c r="I139" s="2">
        <f t="shared" si="21"/>
        <v>194.89001028029173</v>
      </c>
      <c r="J139" s="4">
        <f t="shared" si="22"/>
        <v>97.445005140145867</v>
      </c>
      <c r="K139" s="10">
        <f t="shared" si="23"/>
        <v>1167391.1615789474</v>
      </c>
      <c r="L139" s="7">
        <f t="shared" ref="L139:L201" si="24">IFERROR((E139-$E$8),"")</f>
        <v>1.9362786900408473</v>
      </c>
      <c r="M139" s="1">
        <f t="shared" ref="M139:M201" si="25">IF(L139&gt;1.99,1,0)</f>
        <v>0</v>
      </c>
      <c r="N139" s="17">
        <f t="shared" ref="N139:N201" si="26">IF(M139=1,0.75*K139,0)</f>
        <v>0</v>
      </c>
      <c r="P139" s="2">
        <f t="shared" ref="P139:P201" si="27">IFERROR((F139/(E139/100)),"")</f>
        <v>233478232.31578946</v>
      </c>
    </row>
    <row r="140" spans="1:16" x14ac:dyDescent="0.4">
      <c r="A140" s="120">
        <v>444</v>
      </c>
      <c r="B140" s="3" t="s">
        <v>256</v>
      </c>
      <c r="C140" s="1">
        <v>45435</v>
      </c>
      <c r="D140" s="7">
        <v>7.9</v>
      </c>
      <c r="E140" s="118">
        <v>7.9</v>
      </c>
      <c r="F140" s="2">
        <v>86482112.239999995</v>
      </c>
      <c r="G140" s="2">
        <f t="shared" si="19"/>
        <v>1094710281.5189872</v>
      </c>
      <c r="H140" s="2">
        <f t="shared" si="20"/>
        <v>10947102.815189872</v>
      </c>
      <c r="I140" s="2">
        <f t="shared" si="21"/>
        <v>240.93986607659011</v>
      </c>
      <c r="J140" s="4">
        <f t="shared" si="22"/>
        <v>120.46993303829505</v>
      </c>
      <c r="K140" s="10">
        <f t="shared" si="23"/>
        <v>5473551.407594936</v>
      </c>
      <c r="L140" s="7">
        <f t="shared" si="24"/>
        <v>0.33627869004084765</v>
      </c>
      <c r="M140" s="1">
        <f t="shared" si="25"/>
        <v>0</v>
      </c>
      <c r="N140" s="17">
        <f t="shared" si="26"/>
        <v>0</v>
      </c>
      <c r="P140" s="2">
        <f t="shared" si="27"/>
        <v>1094710281.5189872</v>
      </c>
    </row>
    <row r="141" spans="1:16" x14ac:dyDescent="0.4">
      <c r="A141" s="120">
        <v>430</v>
      </c>
      <c r="B141" s="3" t="s">
        <v>146</v>
      </c>
      <c r="C141" s="1">
        <v>15124</v>
      </c>
      <c r="D141" s="7">
        <v>8.4</v>
      </c>
      <c r="E141" s="118">
        <v>8.4</v>
      </c>
      <c r="F141" s="2">
        <v>23724367.449999999</v>
      </c>
      <c r="G141" s="2">
        <f t="shared" si="19"/>
        <v>282432945.83333331</v>
      </c>
      <c r="H141" s="2">
        <f t="shared" si="20"/>
        <v>2824329.458333333</v>
      </c>
      <c r="I141" s="2">
        <f t="shared" si="21"/>
        <v>186.74487293925768</v>
      </c>
      <c r="J141" s="4">
        <f t="shared" si="22"/>
        <v>93.372436469628838</v>
      </c>
      <c r="K141" s="10">
        <f t="shared" si="23"/>
        <v>1412164.7291666665</v>
      </c>
      <c r="L141" s="7">
        <f t="shared" si="24"/>
        <v>0.83627869004084765</v>
      </c>
      <c r="M141" s="1">
        <f t="shared" si="25"/>
        <v>0</v>
      </c>
      <c r="N141" s="17">
        <f t="shared" si="26"/>
        <v>0</v>
      </c>
      <c r="P141" s="2">
        <f t="shared" si="27"/>
        <v>282432945.83333331</v>
      </c>
    </row>
    <row r="142" spans="1:16" x14ac:dyDescent="0.4">
      <c r="A142" s="120">
        <v>433</v>
      </c>
      <c r="B142" s="3" t="s">
        <v>191</v>
      </c>
      <c r="C142" s="1">
        <v>7574</v>
      </c>
      <c r="D142" s="7">
        <v>8.9</v>
      </c>
      <c r="E142" s="118">
        <v>8.9</v>
      </c>
      <c r="F142" s="2">
        <v>14355039.970000001</v>
      </c>
      <c r="G142" s="2">
        <f t="shared" si="19"/>
        <v>161292583.93258426</v>
      </c>
      <c r="H142" s="2">
        <f t="shared" si="20"/>
        <v>1612925.8393258427</v>
      </c>
      <c r="I142" s="2">
        <f t="shared" si="21"/>
        <v>212.95561649403786</v>
      </c>
      <c r="J142" s="4">
        <f t="shared" si="22"/>
        <v>106.47780824701893</v>
      </c>
      <c r="K142" s="10">
        <f t="shared" si="23"/>
        <v>806462.91966292134</v>
      </c>
      <c r="L142" s="7">
        <f t="shared" si="24"/>
        <v>1.3362786900408476</v>
      </c>
      <c r="M142" s="1">
        <f t="shared" si="25"/>
        <v>0</v>
      </c>
      <c r="N142" s="17">
        <f t="shared" si="26"/>
        <v>0</v>
      </c>
      <c r="P142" s="2">
        <f t="shared" si="27"/>
        <v>161292583.93258426</v>
      </c>
    </row>
    <row r="143" spans="1:16" x14ac:dyDescent="0.4">
      <c r="A143" s="120">
        <v>434</v>
      </c>
      <c r="B143" s="3" t="s">
        <v>220</v>
      </c>
      <c r="C143" s="1">
        <v>14196</v>
      </c>
      <c r="D143" s="7">
        <v>7.6</v>
      </c>
      <c r="E143" s="118">
        <v>8.1</v>
      </c>
      <c r="F143" s="2">
        <v>24418355.239999998</v>
      </c>
      <c r="G143" s="2">
        <f t="shared" si="19"/>
        <v>321294147.89473683</v>
      </c>
      <c r="H143" s="2">
        <f t="shared" si="20"/>
        <v>3212941.4789473685</v>
      </c>
      <c r="I143" s="2">
        <f t="shared" si="21"/>
        <v>226.32723858462725</v>
      </c>
      <c r="J143" s="4">
        <f t="shared" si="22"/>
        <v>113.16361929231363</v>
      </c>
      <c r="K143" s="10">
        <f t="shared" si="23"/>
        <v>1606470.7394736842</v>
      </c>
      <c r="L143" s="7">
        <f t="shared" si="24"/>
        <v>0.53627869004084694</v>
      </c>
      <c r="M143" s="1">
        <f t="shared" si="25"/>
        <v>0</v>
      </c>
      <c r="N143" s="17">
        <f t="shared" si="26"/>
        <v>0</v>
      </c>
      <c r="P143" s="2">
        <f t="shared" si="27"/>
        <v>301461175.80246913</v>
      </c>
    </row>
    <row r="144" spans="1:16" x14ac:dyDescent="0.4">
      <c r="A144" s="120">
        <v>435</v>
      </c>
      <c r="B144" s="3" t="s">
        <v>215</v>
      </c>
      <c r="C144" s="1">
        <v>695</v>
      </c>
      <c r="D144" s="7">
        <v>6.4</v>
      </c>
      <c r="E144" s="118">
        <v>5.9</v>
      </c>
      <c r="F144" s="2">
        <v>910804.8</v>
      </c>
      <c r="G144" s="2">
        <f t="shared" si="19"/>
        <v>14231325</v>
      </c>
      <c r="H144" s="2">
        <f t="shared" si="20"/>
        <v>142313.25</v>
      </c>
      <c r="I144" s="2">
        <f t="shared" si="21"/>
        <v>204.76726618705035</v>
      </c>
      <c r="J144" s="4">
        <f t="shared" si="22"/>
        <v>102.38363309352518</v>
      </c>
      <c r="K144" s="10">
        <f t="shared" si="23"/>
        <v>71156.625</v>
      </c>
      <c r="L144" s="7">
        <f t="shared" si="24"/>
        <v>-1.6637213099591524</v>
      </c>
      <c r="M144" s="1">
        <f t="shared" si="25"/>
        <v>0</v>
      </c>
      <c r="N144" s="17">
        <f t="shared" si="26"/>
        <v>0</v>
      </c>
      <c r="P144" s="2">
        <f t="shared" si="27"/>
        <v>15437369.491525423</v>
      </c>
    </row>
    <row r="145" spans="1:16" x14ac:dyDescent="0.4">
      <c r="A145" s="120">
        <v>436</v>
      </c>
      <c r="B145" s="3" t="s">
        <v>97</v>
      </c>
      <c r="C145" s="1">
        <v>2018</v>
      </c>
      <c r="D145" s="7">
        <v>8.9</v>
      </c>
      <c r="E145" s="118">
        <v>8.9</v>
      </c>
      <c r="F145" s="2">
        <v>3047157.27</v>
      </c>
      <c r="G145" s="2">
        <f t="shared" si="19"/>
        <v>34237722.134831458</v>
      </c>
      <c r="H145" s="2">
        <f t="shared" si="20"/>
        <v>342377.2213483146</v>
      </c>
      <c r="I145" s="2">
        <f t="shared" si="21"/>
        <v>169.66165577220744</v>
      </c>
      <c r="J145" s="4">
        <f t="shared" si="22"/>
        <v>84.830827886103719</v>
      </c>
      <c r="K145" s="10">
        <f t="shared" si="23"/>
        <v>171188.6106741573</v>
      </c>
      <c r="L145" s="7">
        <f t="shared" si="24"/>
        <v>1.3362786900408476</v>
      </c>
      <c r="M145" s="1">
        <f t="shared" si="25"/>
        <v>0</v>
      </c>
      <c r="N145" s="17">
        <f t="shared" si="26"/>
        <v>0</v>
      </c>
      <c r="P145" s="2">
        <f t="shared" si="27"/>
        <v>34237722.134831458</v>
      </c>
    </row>
    <row r="146" spans="1:16" x14ac:dyDescent="0.4">
      <c r="A146" s="120">
        <v>440</v>
      </c>
      <c r="B146" s="3" t="s">
        <v>122</v>
      </c>
      <c r="C146" s="1">
        <v>5955</v>
      </c>
      <c r="D146" s="7">
        <v>8.3000000000000007</v>
      </c>
      <c r="E146" s="118">
        <v>8.3000000000000007</v>
      </c>
      <c r="F146" s="2">
        <v>9253599.8100000005</v>
      </c>
      <c r="G146" s="2">
        <f t="shared" si="19"/>
        <v>111489154.3373494</v>
      </c>
      <c r="H146" s="2">
        <f t="shared" si="20"/>
        <v>1114891.5433734939</v>
      </c>
      <c r="I146" s="2">
        <f t="shared" si="21"/>
        <v>187.21940274953718</v>
      </c>
      <c r="J146" s="4">
        <f t="shared" si="22"/>
        <v>93.609701374768591</v>
      </c>
      <c r="K146" s="10">
        <f t="shared" si="23"/>
        <v>557445.77168674697</v>
      </c>
      <c r="L146" s="7">
        <f t="shared" si="24"/>
        <v>0.73627869004084801</v>
      </c>
      <c r="M146" s="1">
        <f t="shared" si="25"/>
        <v>0</v>
      </c>
      <c r="N146" s="17">
        <f t="shared" si="26"/>
        <v>0</v>
      </c>
      <c r="P146" s="2">
        <f t="shared" si="27"/>
        <v>111489154.3373494</v>
      </c>
    </row>
    <row r="147" spans="1:16" x14ac:dyDescent="0.4">
      <c r="A147" s="120">
        <v>441</v>
      </c>
      <c r="B147" s="3" t="s">
        <v>141</v>
      </c>
      <c r="C147" s="1">
        <v>4304</v>
      </c>
      <c r="D147" s="7">
        <v>8.8000000000000007</v>
      </c>
      <c r="E147" s="118">
        <v>9.3000000000000007</v>
      </c>
      <c r="F147" s="2">
        <v>7338255.2400000002</v>
      </c>
      <c r="G147" s="2">
        <f t="shared" si="19"/>
        <v>83389264.090909079</v>
      </c>
      <c r="H147" s="2">
        <f t="shared" si="20"/>
        <v>833892.64090909087</v>
      </c>
      <c r="I147" s="2">
        <f t="shared" si="21"/>
        <v>193.74829017404528</v>
      </c>
      <c r="J147" s="4">
        <f t="shared" si="22"/>
        <v>96.87414508702264</v>
      </c>
      <c r="K147" s="10">
        <f t="shared" si="23"/>
        <v>416946.32045454544</v>
      </c>
      <c r="L147" s="7">
        <f t="shared" si="24"/>
        <v>1.736278690040848</v>
      </c>
      <c r="M147" s="1">
        <f t="shared" si="25"/>
        <v>0</v>
      </c>
      <c r="N147" s="17">
        <f t="shared" si="26"/>
        <v>0</v>
      </c>
      <c r="P147" s="2">
        <f t="shared" si="27"/>
        <v>78905970.322580636</v>
      </c>
    </row>
    <row r="148" spans="1:16" x14ac:dyDescent="0.4">
      <c r="A148" s="120">
        <v>475</v>
      </c>
      <c r="B148" s="3" t="s">
        <v>185</v>
      </c>
      <c r="C148" s="1">
        <v>5392</v>
      </c>
      <c r="D148" s="7">
        <v>8.9</v>
      </c>
      <c r="E148" s="118">
        <v>8.9</v>
      </c>
      <c r="F148" s="2">
        <v>9968750.2100000009</v>
      </c>
      <c r="G148" s="2">
        <f t="shared" si="19"/>
        <v>112008429.32584269</v>
      </c>
      <c r="H148" s="2">
        <f t="shared" si="20"/>
        <v>1120084.2932584269</v>
      </c>
      <c r="I148" s="2">
        <f t="shared" si="21"/>
        <v>207.73076655386257</v>
      </c>
      <c r="J148" s="4">
        <f t="shared" si="22"/>
        <v>103.86538327693128</v>
      </c>
      <c r="K148" s="10">
        <f t="shared" si="23"/>
        <v>560042.14662921347</v>
      </c>
      <c r="L148" s="7">
        <f t="shared" si="24"/>
        <v>1.3362786900408476</v>
      </c>
      <c r="M148" s="1">
        <f t="shared" si="25"/>
        <v>0</v>
      </c>
      <c r="N148" s="17">
        <f t="shared" si="26"/>
        <v>0</v>
      </c>
      <c r="P148" s="2">
        <f t="shared" si="27"/>
        <v>112008429.32584269</v>
      </c>
    </row>
    <row r="149" spans="1:16" x14ac:dyDescent="0.4">
      <c r="A149" s="120">
        <v>480</v>
      </c>
      <c r="B149" s="3" t="s">
        <v>135</v>
      </c>
      <c r="C149" s="1">
        <v>1890</v>
      </c>
      <c r="D149" s="7">
        <v>8.5</v>
      </c>
      <c r="E149" s="118">
        <v>8.8000000000000007</v>
      </c>
      <c r="F149" s="2">
        <v>3203201.77</v>
      </c>
      <c r="G149" s="2">
        <f t="shared" si="19"/>
        <v>37684726.705882348</v>
      </c>
      <c r="H149" s="2">
        <f t="shared" si="20"/>
        <v>376847.26705882355</v>
      </c>
      <c r="I149" s="2">
        <f t="shared" si="21"/>
        <v>199.39008839091193</v>
      </c>
      <c r="J149" s="4">
        <f t="shared" si="22"/>
        <v>99.695044195455964</v>
      </c>
      <c r="K149" s="10">
        <f t="shared" si="23"/>
        <v>188423.63352941177</v>
      </c>
      <c r="L149" s="7">
        <f t="shared" si="24"/>
        <v>1.236278690040848</v>
      </c>
      <c r="M149" s="1">
        <f t="shared" si="25"/>
        <v>0</v>
      </c>
      <c r="N149" s="17">
        <f t="shared" si="26"/>
        <v>0</v>
      </c>
      <c r="P149" s="2">
        <f t="shared" si="27"/>
        <v>36400020.11363636</v>
      </c>
    </row>
    <row r="150" spans="1:16" x14ac:dyDescent="0.4">
      <c r="A150" s="120">
        <v>481</v>
      </c>
      <c r="B150" s="3" t="s">
        <v>277</v>
      </c>
      <c r="C150" s="1">
        <v>9612</v>
      </c>
      <c r="D150" s="7">
        <v>8.1</v>
      </c>
      <c r="E150" s="118">
        <v>8.5</v>
      </c>
      <c r="F150" s="2">
        <v>20091060.48</v>
      </c>
      <c r="G150" s="2">
        <f t="shared" si="19"/>
        <v>248037783.7037037</v>
      </c>
      <c r="H150" s="2">
        <f t="shared" si="20"/>
        <v>2480377.8370370371</v>
      </c>
      <c r="I150" s="2">
        <f t="shared" si="21"/>
        <v>258.05012869715324</v>
      </c>
      <c r="J150" s="4">
        <f t="shared" si="22"/>
        <v>129.02506434857662</v>
      </c>
      <c r="K150" s="10">
        <f t="shared" si="23"/>
        <v>1240188.9185185186</v>
      </c>
      <c r="L150" s="7">
        <f t="shared" si="24"/>
        <v>0.93627869004084729</v>
      </c>
      <c r="M150" s="1">
        <f t="shared" si="25"/>
        <v>0</v>
      </c>
      <c r="N150" s="17">
        <f t="shared" si="26"/>
        <v>0</v>
      </c>
      <c r="P150" s="2">
        <f t="shared" si="27"/>
        <v>236365417.41176468</v>
      </c>
    </row>
    <row r="151" spans="1:16" x14ac:dyDescent="0.4">
      <c r="A151" s="120">
        <v>483</v>
      </c>
      <c r="B151" s="3" t="s">
        <v>1</v>
      </c>
      <c r="C151" s="1">
        <v>1031</v>
      </c>
      <c r="D151" s="7">
        <v>10</v>
      </c>
      <c r="E151" s="118">
        <v>10.1</v>
      </c>
      <c r="F151" s="2">
        <v>1458206.02</v>
      </c>
      <c r="G151" s="2">
        <f t="shared" si="19"/>
        <v>14582060.199999999</v>
      </c>
      <c r="H151" s="2">
        <f t="shared" si="20"/>
        <v>145820.60200000001</v>
      </c>
      <c r="I151" s="2">
        <f t="shared" si="21"/>
        <v>141.43608341416103</v>
      </c>
      <c r="J151" s="4">
        <f t="shared" si="22"/>
        <v>70.718041707080516</v>
      </c>
      <c r="K151" s="10">
        <f t="shared" si="23"/>
        <v>72910.301000000007</v>
      </c>
      <c r="L151" s="7">
        <f t="shared" si="24"/>
        <v>2.5362786900408469</v>
      </c>
      <c r="M151" s="1">
        <f t="shared" si="25"/>
        <v>1</v>
      </c>
      <c r="N151" s="17">
        <f t="shared" si="26"/>
        <v>54682.725750000005</v>
      </c>
      <c r="P151" s="2">
        <f t="shared" si="27"/>
        <v>14437683.366336634</v>
      </c>
    </row>
    <row r="152" spans="1:16" x14ac:dyDescent="0.4">
      <c r="A152" s="120">
        <v>484</v>
      </c>
      <c r="B152" s="3" t="s">
        <v>127</v>
      </c>
      <c r="C152" s="1">
        <v>2834</v>
      </c>
      <c r="D152" s="7">
        <v>8.9</v>
      </c>
      <c r="E152" s="118">
        <v>8.9</v>
      </c>
      <c r="F152" s="2">
        <v>4557429</v>
      </c>
      <c r="G152" s="2">
        <f t="shared" si="19"/>
        <v>51207067.415730335</v>
      </c>
      <c r="H152" s="2">
        <f t="shared" si="20"/>
        <v>512070.67415730335</v>
      </c>
      <c r="I152" s="2">
        <f t="shared" si="21"/>
        <v>180.68831127639498</v>
      </c>
      <c r="J152" s="4">
        <f t="shared" si="22"/>
        <v>90.344155638197492</v>
      </c>
      <c r="K152" s="10">
        <f t="shared" si="23"/>
        <v>256035.33707865168</v>
      </c>
      <c r="L152" s="7">
        <f t="shared" si="24"/>
        <v>1.3362786900408476</v>
      </c>
      <c r="M152" s="1">
        <f t="shared" si="25"/>
        <v>0</v>
      </c>
      <c r="N152" s="17">
        <f t="shared" si="26"/>
        <v>0</v>
      </c>
      <c r="P152" s="2">
        <f t="shared" si="27"/>
        <v>51207067.415730335</v>
      </c>
    </row>
    <row r="153" spans="1:16" x14ac:dyDescent="0.4">
      <c r="A153" s="120">
        <v>489</v>
      </c>
      <c r="B153" s="3" t="s">
        <v>17</v>
      </c>
      <c r="C153" s="1">
        <v>1664</v>
      </c>
      <c r="D153" s="7">
        <v>9.5</v>
      </c>
      <c r="E153" s="118">
        <v>10.1</v>
      </c>
      <c r="F153" s="2">
        <v>2700579.49</v>
      </c>
      <c r="G153" s="2">
        <f t="shared" si="19"/>
        <v>28427152.52631579</v>
      </c>
      <c r="H153" s="2">
        <f t="shared" si="20"/>
        <v>284271.52526315791</v>
      </c>
      <c r="I153" s="2">
        <f t="shared" si="21"/>
        <v>170.83625316295547</v>
      </c>
      <c r="J153" s="4">
        <f t="shared" si="22"/>
        <v>85.418126581477736</v>
      </c>
      <c r="K153" s="10">
        <f t="shared" si="23"/>
        <v>142135.76263157895</v>
      </c>
      <c r="L153" s="7">
        <f t="shared" si="24"/>
        <v>2.5362786900408469</v>
      </c>
      <c r="M153" s="1">
        <f t="shared" si="25"/>
        <v>1</v>
      </c>
      <c r="N153" s="17">
        <f t="shared" si="26"/>
        <v>106601.82197368421</v>
      </c>
      <c r="P153" s="2">
        <f t="shared" si="27"/>
        <v>26738410.79207921</v>
      </c>
    </row>
    <row r="154" spans="1:16" x14ac:dyDescent="0.4">
      <c r="A154" s="120">
        <v>491</v>
      </c>
      <c r="B154" s="3" t="s">
        <v>196</v>
      </c>
      <c r="C154" s="1">
        <v>51551</v>
      </c>
      <c r="D154" s="7">
        <v>9.4</v>
      </c>
      <c r="E154" s="118">
        <v>9.4</v>
      </c>
      <c r="F154" s="2">
        <v>103511378.83</v>
      </c>
      <c r="G154" s="2">
        <f t="shared" si="19"/>
        <v>1101184881.1702127</v>
      </c>
      <c r="H154" s="2">
        <f t="shared" si="20"/>
        <v>11011848.811702127</v>
      </c>
      <c r="I154" s="2">
        <f t="shared" si="21"/>
        <v>213.61077014417037</v>
      </c>
      <c r="J154" s="4">
        <f t="shared" si="22"/>
        <v>106.80538507208519</v>
      </c>
      <c r="K154" s="10">
        <f t="shared" si="23"/>
        <v>5505924.4058510633</v>
      </c>
      <c r="L154" s="7">
        <f t="shared" si="24"/>
        <v>1.8362786900408476</v>
      </c>
      <c r="M154" s="1">
        <f t="shared" si="25"/>
        <v>0</v>
      </c>
      <c r="N154" s="17">
        <f t="shared" si="26"/>
        <v>0</v>
      </c>
      <c r="P154" s="2">
        <f t="shared" si="27"/>
        <v>1101184881.1702127</v>
      </c>
    </row>
    <row r="155" spans="1:16" x14ac:dyDescent="0.4">
      <c r="A155" s="120">
        <v>494</v>
      </c>
      <c r="B155" s="3" t="s">
        <v>125</v>
      </c>
      <c r="C155" s="1">
        <v>8767</v>
      </c>
      <c r="D155" s="7">
        <v>9.4</v>
      </c>
      <c r="E155" s="118">
        <v>9.4</v>
      </c>
      <c r="F155" s="2">
        <v>15419275.6</v>
      </c>
      <c r="G155" s="2">
        <f t="shared" si="19"/>
        <v>164034846.80851063</v>
      </c>
      <c r="H155" s="2">
        <f t="shared" si="20"/>
        <v>1640348.4680851062</v>
      </c>
      <c r="I155" s="2">
        <f t="shared" si="21"/>
        <v>187.10487830330857</v>
      </c>
      <c r="J155" s="4">
        <f t="shared" si="22"/>
        <v>93.552439151654283</v>
      </c>
      <c r="K155" s="10">
        <f t="shared" si="23"/>
        <v>820174.23404255311</v>
      </c>
      <c r="L155" s="7">
        <f t="shared" si="24"/>
        <v>1.8362786900408476</v>
      </c>
      <c r="M155" s="1">
        <f t="shared" si="25"/>
        <v>0</v>
      </c>
      <c r="N155" s="17">
        <f t="shared" si="26"/>
        <v>0</v>
      </c>
      <c r="P155" s="2">
        <f t="shared" si="27"/>
        <v>164034846.80851063</v>
      </c>
    </row>
    <row r="156" spans="1:16" x14ac:dyDescent="0.4">
      <c r="A156" s="120">
        <v>495</v>
      </c>
      <c r="B156" s="3" t="s">
        <v>13</v>
      </c>
      <c r="C156" s="1">
        <v>1386</v>
      </c>
      <c r="D156" s="7">
        <v>9.8000000000000007</v>
      </c>
      <c r="E156" s="118">
        <v>9.8000000000000007</v>
      </c>
      <c r="F156" s="2">
        <v>2281021.69</v>
      </c>
      <c r="G156" s="2">
        <f t="shared" si="19"/>
        <v>23275731.530612245</v>
      </c>
      <c r="H156" s="2">
        <f t="shared" si="20"/>
        <v>232757.31530612241</v>
      </c>
      <c r="I156" s="2">
        <f t="shared" si="21"/>
        <v>167.93457092793824</v>
      </c>
      <c r="J156" s="4">
        <f t="shared" si="22"/>
        <v>83.96728546396912</v>
      </c>
      <c r="K156" s="10">
        <f t="shared" si="23"/>
        <v>116378.65765306121</v>
      </c>
      <c r="L156" s="7">
        <f t="shared" si="24"/>
        <v>2.236278690040848</v>
      </c>
      <c r="M156" s="1">
        <f t="shared" si="25"/>
        <v>1</v>
      </c>
      <c r="N156" s="17">
        <f t="shared" si="26"/>
        <v>87283.993239795906</v>
      </c>
      <c r="P156" s="2">
        <f t="shared" si="27"/>
        <v>23275731.530612245</v>
      </c>
    </row>
    <row r="157" spans="1:16" x14ac:dyDescent="0.4">
      <c r="A157" s="120">
        <v>498</v>
      </c>
      <c r="B157" s="3" t="s">
        <v>187</v>
      </c>
      <c r="C157" s="1">
        <v>2323</v>
      </c>
      <c r="D157" s="7">
        <v>8.9</v>
      </c>
      <c r="E157" s="118">
        <v>8.9</v>
      </c>
      <c r="F157" s="2">
        <v>4125397.16</v>
      </c>
      <c r="G157" s="2">
        <f t="shared" si="19"/>
        <v>46352777.078651682</v>
      </c>
      <c r="H157" s="2">
        <f t="shared" si="20"/>
        <v>463527.77078651683</v>
      </c>
      <c r="I157" s="2">
        <f t="shared" si="21"/>
        <v>199.53842909449713</v>
      </c>
      <c r="J157" s="4">
        <f t="shared" si="22"/>
        <v>99.769214547248566</v>
      </c>
      <c r="K157" s="10">
        <f t="shared" si="23"/>
        <v>231763.88539325842</v>
      </c>
      <c r="L157" s="7">
        <f t="shared" si="24"/>
        <v>1.3362786900408476</v>
      </c>
      <c r="M157" s="1">
        <f t="shared" si="25"/>
        <v>0</v>
      </c>
      <c r="N157" s="17">
        <f t="shared" si="26"/>
        <v>0</v>
      </c>
      <c r="P157" s="2">
        <f t="shared" si="27"/>
        <v>46352777.078651682</v>
      </c>
    </row>
    <row r="158" spans="1:16" x14ac:dyDescent="0.4">
      <c r="A158" s="120">
        <v>499</v>
      </c>
      <c r="B158" s="3" t="s">
        <v>251</v>
      </c>
      <c r="C158" s="1">
        <v>19792</v>
      </c>
      <c r="D158" s="7">
        <v>8.9</v>
      </c>
      <c r="E158" s="118">
        <v>8.9</v>
      </c>
      <c r="F158" s="2">
        <v>42108705.32</v>
      </c>
      <c r="G158" s="2">
        <f t="shared" si="19"/>
        <v>473131520.44943815</v>
      </c>
      <c r="H158" s="2">
        <f t="shared" si="20"/>
        <v>4731315.2044943823</v>
      </c>
      <c r="I158" s="2">
        <f t="shared" si="21"/>
        <v>239.05189998455853</v>
      </c>
      <c r="J158" s="4">
        <f t="shared" si="22"/>
        <v>119.52594999227927</v>
      </c>
      <c r="K158" s="10">
        <f t="shared" si="23"/>
        <v>2365657.6022471911</v>
      </c>
      <c r="L158" s="7">
        <f t="shared" si="24"/>
        <v>1.3362786900408476</v>
      </c>
      <c r="M158" s="1">
        <f t="shared" si="25"/>
        <v>0</v>
      </c>
      <c r="N158" s="17">
        <f t="shared" si="26"/>
        <v>0</v>
      </c>
      <c r="P158" s="2">
        <f t="shared" si="27"/>
        <v>473131520.44943815</v>
      </c>
    </row>
    <row r="159" spans="1:16" x14ac:dyDescent="0.4">
      <c r="A159" s="120">
        <v>500</v>
      </c>
      <c r="B159" s="3" t="s">
        <v>263</v>
      </c>
      <c r="C159" s="1">
        <v>10646</v>
      </c>
      <c r="D159" s="7">
        <v>6.9</v>
      </c>
      <c r="E159" s="118">
        <v>6.9</v>
      </c>
      <c r="F159" s="2">
        <v>17802370.370000001</v>
      </c>
      <c r="G159" s="2">
        <f t="shared" si="19"/>
        <v>258005367.68115941</v>
      </c>
      <c r="H159" s="2">
        <f t="shared" si="20"/>
        <v>2580053.6768115941</v>
      </c>
      <c r="I159" s="2">
        <f t="shared" si="21"/>
        <v>242.34958452109657</v>
      </c>
      <c r="J159" s="4">
        <f t="shared" si="22"/>
        <v>121.17479226054829</v>
      </c>
      <c r="K159" s="10">
        <f t="shared" si="23"/>
        <v>1290026.838405797</v>
      </c>
      <c r="L159" s="7">
        <f t="shared" si="24"/>
        <v>-0.66372130995915235</v>
      </c>
      <c r="M159" s="1">
        <f t="shared" si="25"/>
        <v>0</v>
      </c>
      <c r="N159" s="17">
        <f t="shared" si="26"/>
        <v>0</v>
      </c>
      <c r="P159" s="2">
        <f t="shared" si="27"/>
        <v>258005367.68115941</v>
      </c>
    </row>
    <row r="160" spans="1:16" x14ac:dyDescent="0.4">
      <c r="A160" s="120">
        <v>503</v>
      </c>
      <c r="B160" s="3" t="s">
        <v>194</v>
      </c>
      <c r="C160" s="1">
        <v>7424</v>
      </c>
      <c r="D160" s="7">
        <v>9.1</v>
      </c>
      <c r="E160" s="118">
        <v>9.1</v>
      </c>
      <c r="F160" s="2">
        <v>14170382.880000001</v>
      </c>
      <c r="G160" s="2">
        <f t="shared" si="19"/>
        <v>155718493.18681321</v>
      </c>
      <c r="H160" s="2">
        <f t="shared" si="20"/>
        <v>1557184.931868132</v>
      </c>
      <c r="I160" s="2">
        <f t="shared" si="21"/>
        <v>209.7501255210307</v>
      </c>
      <c r="J160" s="4">
        <f t="shared" si="22"/>
        <v>104.87506276051535</v>
      </c>
      <c r="K160" s="10">
        <f t="shared" si="23"/>
        <v>778592.46593406599</v>
      </c>
      <c r="L160" s="7">
        <f t="shared" si="24"/>
        <v>1.5362786900408469</v>
      </c>
      <c r="M160" s="1">
        <f t="shared" si="25"/>
        <v>0</v>
      </c>
      <c r="N160" s="17">
        <f t="shared" si="26"/>
        <v>0</v>
      </c>
      <c r="P160" s="2">
        <f t="shared" si="27"/>
        <v>155718493.18681321</v>
      </c>
    </row>
    <row r="161" spans="1:16" x14ac:dyDescent="0.4">
      <c r="A161" s="120">
        <v>504</v>
      </c>
      <c r="B161" s="3" t="s">
        <v>129</v>
      </c>
      <c r="C161" s="1">
        <v>1692</v>
      </c>
      <c r="D161" s="7">
        <v>9.9</v>
      </c>
      <c r="E161" s="118">
        <v>9.9</v>
      </c>
      <c r="F161" s="2">
        <v>3242759.28</v>
      </c>
      <c r="G161" s="2">
        <f t="shared" si="19"/>
        <v>32755144.242424238</v>
      </c>
      <c r="H161" s="2">
        <f t="shared" si="20"/>
        <v>327551.44242424238</v>
      </c>
      <c r="I161" s="2">
        <f t="shared" si="21"/>
        <v>193.58832294576973</v>
      </c>
      <c r="J161" s="4">
        <f t="shared" si="22"/>
        <v>96.794161472884866</v>
      </c>
      <c r="K161" s="10">
        <f t="shared" si="23"/>
        <v>163775.72121212119</v>
      </c>
      <c r="L161" s="7">
        <f t="shared" si="24"/>
        <v>2.3362786900408476</v>
      </c>
      <c r="M161" s="1">
        <f t="shared" si="25"/>
        <v>1</v>
      </c>
      <c r="N161" s="17">
        <f t="shared" si="26"/>
        <v>122831.79090909089</v>
      </c>
      <c r="P161" s="2">
        <f t="shared" si="27"/>
        <v>32755144.242424238</v>
      </c>
    </row>
    <row r="162" spans="1:16" x14ac:dyDescent="0.4">
      <c r="A162" s="120">
        <v>505</v>
      </c>
      <c r="B162" s="3" t="s">
        <v>250</v>
      </c>
      <c r="C162" s="1">
        <v>20861</v>
      </c>
      <c r="D162" s="7">
        <v>8.3000000000000025</v>
      </c>
      <c r="E162" s="118">
        <v>8.3000000000000007</v>
      </c>
      <c r="F162" s="2">
        <v>40234618.43</v>
      </c>
      <c r="G162" s="2">
        <f t="shared" si="19"/>
        <v>484754438.91566253</v>
      </c>
      <c r="H162" s="2">
        <f t="shared" si="20"/>
        <v>4847544.3891566247</v>
      </c>
      <c r="I162" s="2">
        <f t="shared" si="21"/>
        <v>232.37353862023031</v>
      </c>
      <c r="J162" s="4">
        <f t="shared" si="22"/>
        <v>116.18676931011515</v>
      </c>
      <c r="K162" s="10">
        <f t="shared" si="23"/>
        <v>2423772.1945783123</v>
      </c>
      <c r="L162" s="7">
        <f t="shared" si="24"/>
        <v>0.73627869004084801</v>
      </c>
      <c r="M162" s="1">
        <f t="shared" si="25"/>
        <v>0</v>
      </c>
      <c r="N162" s="17">
        <f t="shared" si="26"/>
        <v>0</v>
      </c>
      <c r="P162" s="2">
        <f t="shared" si="27"/>
        <v>484754438.91566265</v>
      </c>
    </row>
    <row r="163" spans="1:16" x14ac:dyDescent="0.4">
      <c r="A163" s="120">
        <v>508</v>
      </c>
      <c r="B163" s="3" t="s">
        <v>181</v>
      </c>
      <c r="C163" s="1">
        <v>9109</v>
      </c>
      <c r="D163" s="7">
        <v>9.9000000000000021</v>
      </c>
      <c r="E163" s="118">
        <v>9.8999999999999986</v>
      </c>
      <c r="F163" s="2">
        <v>18244382.789999999</v>
      </c>
      <c r="G163" s="2">
        <f t="shared" si="19"/>
        <v>184286694.84848481</v>
      </c>
      <c r="H163" s="2">
        <f t="shared" si="20"/>
        <v>1842866.948484848</v>
      </c>
      <c r="I163" s="2">
        <f t="shared" si="21"/>
        <v>202.31276193707851</v>
      </c>
      <c r="J163" s="4">
        <f t="shared" si="22"/>
        <v>101.15638096853925</v>
      </c>
      <c r="K163" s="10">
        <f t="shared" si="23"/>
        <v>921433.47424242401</v>
      </c>
      <c r="L163" s="7">
        <f t="shared" si="24"/>
        <v>2.3362786900408459</v>
      </c>
      <c r="M163" s="1">
        <f t="shared" si="25"/>
        <v>1</v>
      </c>
      <c r="N163" s="17">
        <f t="shared" si="26"/>
        <v>691075.10568181798</v>
      </c>
      <c r="P163" s="2">
        <f t="shared" si="27"/>
        <v>184286694.84848484</v>
      </c>
    </row>
    <row r="164" spans="1:16" x14ac:dyDescent="0.4">
      <c r="A164" s="120">
        <v>507</v>
      </c>
      <c r="B164" s="3" t="s">
        <v>128</v>
      </c>
      <c r="C164" s="1">
        <v>7034</v>
      </c>
      <c r="D164" s="7">
        <v>8.5</v>
      </c>
      <c r="E164" s="118">
        <v>8.5</v>
      </c>
      <c r="F164" s="2">
        <v>11191949.09</v>
      </c>
      <c r="G164" s="2">
        <f t="shared" si="19"/>
        <v>131669989.29411763</v>
      </c>
      <c r="H164" s="2">
        <f t="shared" si="20"/>
        <v>1316699.8929411764</v>
      </c>
      <c r="I164" s="2">
        <f t="shared" si="21"/>
        <v>187.1907723828798</v>
      </c>
      <c r="J164" s="4">
        <f t="shared" si="22"/>
        <v>93.5953861914399</v>
      </c>
      <c r="K164" s="10">
        <f t="shared" si="23"/>
        <v>658349.94647058821</v>
      </c>
      <c r="L164" s="7">
        <f t="shared" si="24"/>
        <v>0.93627869004084729</v>
      </c>
      <c r="M164" s="1">
        <f t="shared" si="25"/>
        <v>0</v>
      </c>
      <c r="N164" s="17">
        <f t="shared" si="26"/>
        <v>0</v>
      </c>
      <c r="P164" s="2">
        <f t="shared" si="27"/>
        <v>131669989.29411763</v>
      </c>
    </row>
    <row r="165" spans="1:16" x14ac:dyDescent="0.4">
      <c r="A165" s="120">
        <v>529</v>
      </c>
      <c r="B165" s="3" t="s">
        <v>283</v>
      </c>
      <c r="C165" s="1">
        <v>20390</v>
      </c>
      <c r="D165" s="7">
        <v>6.4</v>
      </c>
      <c r="E165" s="118">
        <v>6.4</v>
      </c>
      <c r="F165" s="2">
        <v>35550619.030000001</v>
      </c>
      <c r="G165" s="2">
        <f t="shared" si="19"/>
        <v>555478422.34375</v>
      </c>
      <c r="H165" s="2">
        <f t="shared" si="20"/>
        <v>5554784.2234375002</v>
      </c>
      <c r="I165" s="2">
        <f t="shared" si="21"/>
        <v>272.4268868777587</v>
      </c>
      <c r="J165" s="4">
        <f t="shared" si="22"/>
        <v>136.21344343887935</v>
      </c>
      <c r="K165" s="10">
        <f t="shared" si="23"/>
        <v>2777392.1117187501</v>
      </c>
      <c r="L165" s="7">
        <f t="shared" si="24"/>
        <v>-1.1637213099591524</v>
      </c>
      <c r="M165" s="1">
        <f t="shared" si="25"/>
        <v>0</v>
      </c>
      <c r="N165" s="17">
        <f t="shared" si="26"/>
        <v>0</v>
      </c>
      <c r="P165" s="2">
        <f t="shared" si="27"/>
        <v>555478422.34375</v>
      </c>
    </row>
    <row r="166" spans="1:16" x14ac:dyDescent="0.4">
      <c r="A166" s="120">
        <v>531</v>
      </c>
      <c r="B166" s="3" t="s">
        <v>197</v>
      </c>
      <c r="C166" s="1">
        <v>4890</v>
      </c>
      <c r="D166" s="7">
        <v>9.1</v>
      </c>
      <c r="E166" s="118">
        <v>9.1</v>
      </c>
      <c r="F166" s="2">
        <v>9499581</v>
      </c>
      <c r="G166" s="2">
        <f t="shared" si="19"/>
        <v>104391000</v>
      </c>
      <c r="H166" s="2">
        <f t="shared" si="20"/>
        <v>1043910</v>
      </c>
      <c r="I166" s="2">
        <f t="shared" si="21"/>
        <v>213.47852760736197</v>
      </c>
      <c r="J166" s="4">
        <f t="shared" si="22"/>
        <v>106.73926380368098</v>
      </c>
      <c r="K166" s="10">
        <f t="shared" si="23"/>
        <v>521955</v>
      </c>
      <c r="L166" s="7">
        <f t="shared" si="24"/>
        <v>1.5362786900408469</v>
      </c>
      <c r="M166" s="1">
        <f t="shared" si="25"/>
        <v>0</v>
      </c>
      <c r="N166" s="17">
        <f t="shared" si="26"/>
        <v>0</v>
      </c>
      <c r="P166" s="2">
        <f t="shared" si="27"/>
        <v>104391000</v>
      </c>
    </row>
    <row r="167" spans="1:16" x14ac:dyDescent="0.4">
      <c r="A167" s="120">
        <v>535</v>
      </c>
      <c r="B167" s="3" t="s">
        <v>56</v>
      </c>
      <c r="C167" s="1">
        <v>10300</v>
      </c>
      <c r="D167" s="7">
        <v>9.9</v>
      </c>
      <c r="E167" s="118">
        <v>9.9</v>
      </c>
      <c r="F167" s="2">
        <v>17564749.73</v>
      </c>
      <c r="G167" s="2">
        <f t="shared" si="19"/>
        <v>177421714.44444445</v>
      </c>
      <c r="H167" s="2">
        <f t="shared" si="20"/>
        <v>1774217.1444444444</v>
      </c>
      <c r="I167" s="2">
        <f t="shared" si="21"/>
        <v>172.25409169363539</v>
      </c>
      <c r="J167" s="4">
        <f t="shared" si="22"/>
        <v>86.127045846817694</v>
      </c>
      <c r="K167" s="10">
        <f t="shared" si="23"/>
        <v>887108.57222222222</v>
      </c>
      <c r="L167" s="7">
        <f t="shared" si="24"/>
        <v>2.3362786900408476</v>
      </c>
      <c r="M167" s="1">
        <f t="shared" si="25"/>
        <v>1</v>
      </c>
      <c r="N167" s="17">
        <f t="shared" si="26"/>
        <v>665331.4291666667</v>
      </c>
      <c r="P167" s="2">
        <f t="shared" si="27"/>
        <v>177421714.44444445</v>
      </c>
    </row>
    <row r="168" spans="1:16" x14ac:dyDescent="0.4">
      <c r="A168" s="120">
        <v>536</v>
      </c>
      <c r="B168" s="3" t="s">
        <v>257</v>
      </c>
      <c r="C168" s="1">
        <v>36571</v>
      </c>
      <c r="D168" s="7">
        <v>8.4</v>
      </c>
      <c r="E168" s="118">
        <v>8.4</v>
      </c>
      <c r="F168" s="2">
        <v>71522518.019999996</v>
      </c>
      <c r="G168" s="2">
        <f t="shared" si="19"/>
        <v>851458547.85714281</v>
      </c>
      <c r="H168" s="2">
        <f t="shared" si="20"/>
        <v>8514585.478571428</v>
      </c>
      <c r="I168" s="2">
        <f t="shared" si="21"/>
        <v>232.82342507920012</v>
      </c>
      <c r="J168" s="4">
        <f t="shared" si="22"/>
        <v>116.41171253960006</v>
      </c>
      <c r="K168" s="10">
        <f t="shared" si="23"/>
        <v>4257292.739285714</v>
      </c>
      <c r="L168" s="7">
        <f t="shared" si="24"/>
        <v>0.83627869004084765</v>
      </c>
      <c r="M168" s="1">
        <f t="shared" si="25"/>
        <v>0</v>
      </c>
      <c r="N168" s="17">
        <f t="shared" si="26"/>
        <v>0</v>
      </c>
      <c r="P168" s="2">
        <f t="shared" si="27"/>
        <v>851458547.85714281</v>
      </c>
    </row>
    <row r="169" spans="1:16" x14ac:dyDescent="0.4">
      <c r="A169" s="120">
        <v>538</v>
      </c>
      <c r="B169" s="3" t="s">
        <v>241</v>
      </c>
      <c r="C169" s="1">
        <v>4667</v>
      </c>
      <c r="D169" s="7">
        <v>9.0999999999999979</v>
      </c>
      <c r="E169" s="118">
        <v>9.1</v>
      </c>
      <c r="F169" s="2">
        <v>9556839.9900000002</v>
      </c>
      <c r="G169" s="2">
        <f t="shared" si="19"/>
        <v>105020219.67032969</v>
      </c>
      <c r="H169" s="2">
        <f t="shared" si="20"/>
        <v>1050202.1967032971</v>
      </c>
      <c r="I169" s="2">
        <f t="shared" si="21"/>
        <v>225.02725448967155</v>
      </c>
      <c r="J169" s="4">
        <f t="shared" si="22"/>
        <v>112.51362724483577</v>
      </c>
      <c r="K169" s="10">
        <f t="shared" si="23"/>
        <v>525101.09835164854</v>
      </c>
      <c r="L169" s="7">
        <f t="shared" si="24"/>
        <v>1.5362786900408469</v>
      </c>
      <c r="M169" s="1">
        <f t="shared" si="25"/>
        <v>0</v>
      </c>
      <c r="N169" s="17">
        <f t="shared" si="26"/>
        <v>0</v>
      </c>
      <c r="P169" s="2">
        <f t="shared" si="27"/>
        <v>105020219.67032968</v>
      </c>
    </row>
    <row r="170" spans="1:16" x14ac:dyDescent="0.4">
      <c r="A170" s="120">
        <v>541</v>
      </c>
      <c r="B170" s="3" t="s">
        <v>62</v>
      </c>
      <c r="C170" s="1">
        <v>8760</v>
      </c>
      <c r="D170" s="7">
        <v>8.9</v>
      </c>
      <c r="E170" s="118">
        <v>8.9</v>
      </c>
      <c r="F170" s="2">
        <v>13458467.6</v>
      </c>
      <c r="G170" s="2">
        <f t="shared" si="19"/>
        <v>151218737.07865167</v>
      </c>
      <c r="H170" s="2">
        <f t="shared" si="20"/>
        <v>1512187.3707865167</v>
      </c>
      <c r="I170" s="2">
        <f t="shared" si="21"/>
        <v>172.62412908521881</v>
      </c>
      <c r="J170" s="4">
        <f t="shared" si="22"/>
        <v>86.312064542609406</v>
      </c>
      <c r="K170" s="10">
        <f t="shared" si="23"/>
        <v>756093.68539325835</v>
      </c>
      <c r="L170" s="7">
        <f t="shared" si="24"/>
        <v>1.3362786900408476</v>
      </c>
      <c r="M170" s="1">
        <f t="shared" si="25"/>
        <v>0</v>
      </c>
      <c r="N170" s="17">
        <f t="shared" si="26"/>
        <v>0</v>
      </c>
      <c r="P170" s="2">
        <f t="shared" si="27"/>
        <v>151218737.07865167</v>
      </c>
    </row>
    <row r="171" spans="1:16" x14ac:dyDescent="0.4">
      <c r="A171" s="120">
        <v>543</v>
      </c>
      <c r="B171" s="3" t="s">
        <v>279</v>
      </c>
      <c r="C171" s="1">
        <v>45333</v>
      </c>
      <c r="D171" s="7">
        <v>7.5</v>
      </c>
      <c r="E171" s="118">
        <v>7.9</v>
      </c>
      <c r="F171" s="2">
        <v>89438658.829999998</v>
      </c>
      <c r="G171" s="2">
        <f t="shared" si="19"/>
        <v>1192515451.0666666</v>
      </c>
      <c r="H171" s="2">
        <f t="shared" si="20"/>
        <v>11925154.510666667</v>
      </c>
      <c r="I171" s="2">
        <f t="shared" si="21"/>
        <v>263.05681315303787</v>
      </c>
      <c r="J171" s="4">
        <f t="shared" si="22"/>
        <v>131.52840657651893</v>
      </c>
      <c r="K171" s="10">
        <f t="shared" si="23"/>
        <v>5962577.2553333333</v>
      </c>
      <c r="L171" s="7">
        <f t="shared" si="24"/>
        <v>0.33627869004084765</v>
      </c>
      <c r="M171" s="1">
        <f t="shared" si="25"/>
        <v>0</v>
      </c>
      <c r="N171" s="17">
        <f t="shared" si="26"/>
        <v>0</v>
      </c>
      <c r="P171" s="2">
        <f t="shared" si="27"/>
        <v>1132134921.8987341</v>
      </c>
    </row>
    <row r="172" spans="1:16" x14ac:dyDescent="0.4">
      <c r="A172" s="120">
        <v>545</v>
      </c>
      <c r="B172" s="3" t="s">
        <v>113</v>
      </c>
      <c r="C172" s="1">
        <v>9538</v>
      </c>
      <c r="D172" s="7">
        <v>8.4</v>
      </c>
      <c r="E172" s="118">
        <v>8.4</v>
      </c>
      <c r="F172" s="2">
        <v>14287435.140000001</v>
      </c>
      <c r="G172" s="2">
        <f t="shared" si="19"/>
        <v>170088513.57142857</v>
      </c>
      <c r="H172" s="2">
        <f t="shared" si="20"/>
        <v>1700885.1357142858</v>
      </c>
      <c r="I172" s="2">
        <f t="shared" si="21"/>
        <v>178.32723167480455</v>
      </c>
      <c r="J172" s="4">
        <f t="shared" si="22"/>
        <v>89.163615837402276</v>
      </c>
      <c r="K172" s="10">
        <f t="shared" si="23"/>
        <v>850442.56785714289</v>
      </c>
      <c r="L172" s="7">
        <f t="shared" si="24"/>
        <v>0.83627869004084765</v>
      </c>
      <c r="M172" s="1">
        <f t="shared" si="25"/>
        <v>0</v>
      </c>
      <c r="N172" s="17">
        <f t="shared" si="26"/>
        <v>0</v>
      </c>
      <c r="P172" s="2">
        <f t="shared" si="27"/>
        <v>170088513.57142857</v>
      </c>
    </row>
    <row r="173" spans="1:16" x14ac:dyDescent="0.4">
      <c r="A173" s="120">
        <v>560</v>
      </c>
      <c r="B173" s="3" t="s">
        <v>162</v>
      </c>
      <c r="C173" s="1">
        <v>15575</v>
      </c>
      <c r="D173" s="7">
        <v>8.6999999999999993</v>
      </c>
      <c r="E173" s="118">
        <v>8.6999999999999993</v>
      </c>
      <c r="F173" s="2">
        <v>27774442.010000002</v>
      </c>
      <c r="G173" s="2">
        <f t="shared" si="19"/>
        <v>319246459.88505751</v>
      </c>
      <c r="H173" s="2">
        <f t="shared" si="20"/>
        <v>3192464.5988505753</v>
      </c>
      <c r="I173" s="2">
        <f t="shared" si="21"/>
        <v>204.97365000645749</v>
      </c>
      <c r="J173" s="4">
        <f t="shared" si="22"/>
        <v>102.48682500322874</v>
      </c>
      <c r="K173" s="10">
        <f t="shared" si="23"/>
        <v>1596232.2994252876</v>
      </c>
      <c r="L173" s="7">
        <f t="shared" si="24"/>
        <v>1.1362786900408466</v>
      </c>
      <c r="M173" s="1">
        <f t="shared" si="25"/>
        <v>0</v>
      </c>
      <c r="N173" s="17">
        <f t="shared" si="26"/>
        <v>0</v>
      </c>
      <c r="P173" s="2">
        <f t="shared" si="27"/>
        <v>319246459.88505751</v>
      </c>
    </row>
    <row r="174" spans="1:16" x14ac:dyDescent="0.4">
      <c r="A174" s="120">
        <v>561</v>
      </c>
      <c r="B174" s="3" t="s">
        <v>118</v>
      </c>
      <c r="C174" s="1">
        <v>1264</v>
      </c>
      <c r="D174" s="7">
        <v>8.4</v>
      </c>
      <c r="E174" s="118">
        <v>8.4</v>
      </c>
      <c r="F174" s="2">
        <v>2016293.81</v>
      </c>
      <c r="G174" s="2">
        <f t="shared" si="19"/>
        <v>24003497.738095239</v>
      </c>
      <c r="H174" s="2">
        <f t="shared" si="20"/>
        <v>240034.97738095239</v>
      </c>
      <c r="I174" s="2">
        <f t="shared" si="21"/>
        <v>189.90108970012056</v>
      </c>
      <c r="J174" s="4">
        <f t="shared" si="22"/>
        <v>94.950544850060282</v>
      </c>
      <c r="K174" s="10">
        <f t="shared" si="23"/>
        <v>120017.4886904762</v>
      </c>
      <c r="L174" s="7">
        <f t="shared" si="24"/>
        <v>0.83627869004084765</v>
      </c>
      <c r="M174" s="1">
        <f t="shared" si="25"/>
        <v>0</v>
      </c>
      <c r="N174" s="17">
        <f t="shared" si="26"/>
        <v>0</v>
      </c>
      <c r="P174" s="2">
        <f t="shared" si="27"/>
        <v>24003497.738095239</v>
      </c>
    </row>
    <row r="175" spans="1:16" x14ac:dyDescent="0.4">
      <c r="A175" s="120">
        <v>562</v>
      </c>
      <c r="B175" s="3" t="s">
        <v>173</v>
      </c>
      <c r="C175" s="1">
        <v>8858</v>
      </c>
      <c r="D175" s="7">
        <v>9.4</v>
      </c>
      <c r="E175" s="118">
        <v>9.4</v>
      </c>
      <c r="F175" s="2">
        <v>16579241.220000001</v>
      </c>
      <c r="G175" s="2">
        <f t="shared" si="19"/>
        <v>176374906.5957447</v>
      </c>
      <c r="H175" s="2">
        <f t="shared" si="20"/>
        <v>1763749.0659574468</v>
      </c>
      <c r="I175" s="2">
        <f t="shared" si="21"/>
        <v>199.11368999293822</v>
      </c>
      <c r="J175" s="4">
        <f t="shared" si="22"/>
        <v>99.55684499646911</v>
      </c>
      <c r="K175" s="10">
        <f t="shared" si="23"/>
        <v>881874.53297872341</v>
      </c>
      <c r="L175" s="7">
        <f t="shared" si="24"/>
        <v>1.8362786900408476</v>
      </c>
      <c r="M175" s="1">
        <f t="shared" si="25"/>
        <v>0</v>
      </c>
      <c r="N175" s="17">
        <f t="shared" si="26"/>
        <v>0</v>
      </c>
      <c r="P175" s="2">
        <f t="shared" si="27"/>
        <v>176374906.5957447</v>
      </c>
    </row>
    <row r="176" spans="1:16" x14ac:dyDescent="0.4">
      <c r="A176" s="120">
        <v>563</v>
      </c>
      <c r="B176" s="3" t="s">
        <v>103</v>
      </c>
      <c r="C176" s="1">
        <v>6832</v>
      </c>
      <c r="D176" s="7">
        <v>10</v>
      </c>
      <c r="E176" s="118">
        <v>10</v>
      </c>
      <c r="F176" s="2">
        <v>12579892.83</v>
      </c>
      <c r="G176" s="2">
        <f t="shared" si="19"/>
        <v>125798928.3</v>
      </c>
      <c r="H176" s="2">
        <f t="shared" si="20"/>
        <v>1257989.2830000001</v>
      </c>
      <c r="I176" s="2">
        <f t="shared" si="21"/>
        <v>184.13192081381735</v>
      </c>
      <c r="J176" s="4">
        <f t="shared" si="22"/>
        <v>92.065960406908673</v>
      </c>
      <c r="K176" s="10">
        <f t="shared" si="23"/>
        <v>628994.64150000003</v>
      </c>
      <c r="L176" s="7">
        <f t="shared" si="24"/>
        <v>2.4362786900408473</v>
      </c>
      <c r="M176" s="1">
        <f t="shared" si="25"/>
        <v>1</v>
      </c>
      <c r="N176" s="17">
        <f t="shared" si="26"/>
        <v>471745.98112500005</v>
      </c>
      <c r="P176" s="2">
        <f t="shared" si="27"/>
        <v>125798928.3</v>
      </c>
    </row>
    <row r="177" spans="1:16" x14ac:dyDescent="0.4">
      <c r="A177" s="120">
        <v>564</v>
      </c>
      <c r="B177" s="3" t="s">
        <v>243</v>
      </c>
      <c r="C177" s="1">
        <v>217469</v>
      </c>
      <c r="D177" s="7">
        <v>8.1</v>
      </c>
      <c r="E177" s="118">
        <v>8.1</v>
      </c>
      <c r="F177" s="2">
        <v>393974560.45999998</v>
      </c>
      <c r="G177" s="2">
        <f t="shared" si="19"/>
        <v>4863883462.4691353</v>
      </c>
      <c r="H177" s="2">
        <f t="shared" si="20"/>
        <v>48638834.62469136</v>
      </c>
      <c r="I177" s="2">
        <f t="shared" si="21"/>
        <v>223.6587036528947</v>
      </c>
      <c r="J177" s="4">
        <f t="shared" si="22"/>
        <v>111.82935182644735</v>
      </c>
      <c r="K177" s="10">
        <f t="shared" si="23"/>
        <v>24319417.31234568</v>
      </c>
      <c r="L177" s="7">
        <f t="shared" si="24"/>
        <v>0.53627869004084694</v>
      </c>
      <c r="M177" s="1">
        <f t="shared" si="25"/>
        <v>0</v>
      </c>
      <c r="N177" s="17">
        <f t="shared" si="26"/>
        <v>0</v>
      </c>
      <c r="P177" s="2">
        <f t="shared" si="27"/>
        <v>4863883462.4691353</v>
      </c>
    </row>
    <row r="178" spans="1:16" x14ac:dyDescent="0.4">
      <c r="A178" s="120">
        <v>309</v>
      </c>
      <c r="B178" s="3" t="s">
        <v>57</v>
      </c>
      <c r="C178" s="1">
        <v>6365</v>
      </c>
      <c r="D178" s="7">
        <v>8.9</v>
      </c>
      <c r="E178" s="118">
        <v>8.9</v>
      </c>
      <c r="F178" s="2">
        <v>9968460.2400000002</v>
      </c>
      <c r="G178" s="2">
        <f t="shared" si="19"/>
        <v>112005171.23595504</v>
      </c>
      <c r="H178" s="2">
        <f t="shared" si="20"/>
        <v>1120051.7123595506</v>
      </c>
      <c r="I178" s="2">
        <f t="shared" si="21"/>
        <v>175.97041828115485</v>
      </c>
      <c r="J178" s="4">
        <f t="shared" si="22"/>
        <v>87.985209140577425</v>
      </c>
      <c r="K178" s="10">
        <f t="shared" si="23"/>
        <v>560025.85617977532</v>
      </c>
      <c r="L178" s="7">
        <f t="shared" si="24"/>
        <v>1.3362786900408476</v>
      </c>
      <c r="M178" s="1">
        <f t="shared" si="25"/>
        <v>0</v>
      </c>
      <c r="N178" s="17">
        <f t="shared" si="26"/>
        <v>0</v>
      </c>
      <c r="P178" s="2">
        <f t="shared" si="27"/>
        <v>112005171.23595504</v>
      </c>
    </row>
    <row r="179" spans="1:16" x14ac:dyDescent="0.4">
      <c r="A179" s="120">
        <v>576</v>
      </c>
      <c r="B179" s="3" t="s">
        <v>88</v>
      </c>
      <c r="C179" s="1">
        <v>2656</v>
      </c>
      <c r="D179" s="7">
        <v>8.4</v>
      </c>
      <c r="E179" s="118">
        <v>8.4</v>
      </c>
      <c r="F179" s="2">
        <v>4005968.43</v>
      </c>
      <c r="G179" s="2">
        <f t="shared" si="19"/>
        <v>47690100.357142858</v>
      </c>
      <c r="H179" s="2">
        <f t="shared" si="20"/>
        <v>476901.00357142859</v>
      </c>
      <c r="I179" s="2">
        <f t="shared" si="21"/>
        <v>179.55610074225473</v>
      </c>
      <c r="J179" s="4">
        <f t="shared" si="22"/>
        <v>89.778050371127364</v>
      </c>
      <c r="K179" s="10">
        <f t="shared" si="23"/>
        <v>238450.5017857143</v>
      </c>
      <c r="L179" s="7">
        <f t="shared" si="24"/>
        <v>0.83627869004084765</v>
      </c>
      <c r="M179" s="1">
        <f t="shared" si="25"/>
        <v>0</v>
      </c>
      <c r="N179" s="17">
        <f t="shared" si="26"/>
        <v>0</v>
      </c>
      <c r="P179" s="2">
        <f t="shared" si="27"/>
        <v>47690100.357142858</v>
      </c>
    </row>
    <row r="180" spans="1:16" x14ac:dyDescent="0.4">
      <c r="A180" s="120">
        <v>577</v>
      </c>
      <c r="B180" s="3" t="s">
        <v>247</v>
      </c>
      <c r="C180" s="1">
        <v>11284</v>
      </c>
      <c r="D180" s="7">
        <v>8.1999999999999993</v>
      </c>
      <c r="E180" s="118">
        <v>8.1999999999999993</v>
      </c>
      <c r="F180" s="2">
        <v>21507966.800000001</v>
      </c>
      <c r="G180" s="2">
        <f t="shared" si="19"/>
        <v>262292278.04878053</v>
      </c>
      <c r="H180" s="2">
        <f t="shared" si="20"/>
        <v>2622922.7804878051</v>
      </c>
      <c r="I180" s="2">
        <f t="shared" si="21"/>
        <v>232.44618756538506</v>
      </c>
      <c r="J180" s="4">
        <f t="shared" si="22"/>
        <v>116.22309378269253</v>
      </c>
      <c r="K180" s="10">
        <f t="shared" si="23"/>
        <v>1311461.3902439026</v>
      </c>
      <c r="L180" s="7">
        <f t="shared" si="24"/>
        <v>0.63627869004084658</v>
      </c>
      <c r="M180" s="1">
        <f t="shared" si="25"/>
        <v>0</v>
      </c>
      <c r="N180" s="17">
        <f t="shared" si="26"/>
        <v>0</v>
      </c>
      <c r="P180" s="2">
        <f t="shared" si="27"/>
        <v>262292278.04878053</v>
      </c>
    </row>
    <row r="181" spans="1:16" x14ac:dyDescent="0.4">
      <c r="A181" s="120">
        <v>578</v>
      </c>
      <c r="B181" s="3" t="s">
        <v>84</v>
      </c>
      <c r="C181" s="1">
        <v>2941</v>
      </c>
      <c r="D181" s="7">
        <v>9.4</v>
      </c>
      <c r="E181" s="118">
        <v>9.4</v>
      </c>
      <c r="F181" s="2">
        <v>4997202.8099999996</v>
      </c>
      <c r="G181" s="2">
        <f t="shared" si="19"/>
        <v>53161732.021276593</v>
      </c>
      <c r="H181" s="2">
        <f t="shared" si="20"/>
        <v>531617.32021276595</v>
      </c>
      <c r="I181" s="2">
        <f t="shared" si="21"/>
        <v>180.76073451641142</v>
      </c>
      <c r="J181" s="4">
        <f t="shared" si="22"/>
        <v>90.380367258205709</v>
      </c>
      <c r="K181" s="10">
        <f t="shared" si="23"/>
        <v>265808.66010638297</v>
      </c>
      <c r="L181" s="7">
        <f t="shared" si="24"/>
        <v>1.8362786900408476</v>
      </c>
      <c r="M181" s="1">
        <f t="shared" si="25"/>
        <v>0</v>
      </c>
      <c r="N181" s="17">
        <f t="shared" si="26"/>
        <v>0</v>
      </c>
      <c r="P181" s="2">
        <f t="shared" si="27"/>
        <v>53161732.021276593</v>
      </c>
    </row>
    <row r="182" spans="1:16" x14ac:dyDescent="0.4">
      <c r="A182" s="120">
        <v>445</v>
      </c>
      <c r="B182" s="3" t="s">
        <v>268</v>
      </c>
      <c r="C182" s="1">
        <v>14712</v>
      </c>
      <c r="D182" s="7">
        <v>7.9</v>
      </c>
      <c r="E182" s="118">
        <v>7.9</v>
      </c>
      <c r="F182" s="2">
        <v>29023369.640000001</v>
      </c>
      <c r="G182" s="2">
        <f t="shared" si="19"/>
        <v>367384425.82278484</v>
      </c>
      <c r="H182" s="2">
        <f t="shared" si="20"/>
        <v>3673844.258227848</v>
      </c>
      <c r="I182" s="2">
        <f t="shared" si="21"/>
        <v>249.71752706823327</v>
      </c>
      <c r="J182" s="4">
        <f t="shared" si="22"/>
        <v>124.85876353411663</v>
      </c>
      <c r="K182" s="10">
        <f t="shared" si="23"/>
        <v>1836922.129113924</v>
      </c>
      <c r="L182" s="7">
        <f t="shared" si="24"/>
        <v>0.33627869004084765</v>
      </c>
      <c r="M182" s="1">
        <f t="shared" si="25"/>
        <v>0</v>
      </c>
      <c r="N182" s="17">
        <f t="shared" si="26"/>
        <v>0</v>
      </c>
      <c r="P182" s="2">
        <f t="shared" si="27"/>
        <v>367384425.82278484</v>
      </c>
    </row>
    <row r="183" spans="1:16" x14ac:dyDescent="0.4">
      <c r="A183" s="120">
        <v>580</v>
      </c>
      <c r="B183" s="3" t="s">
        <v>73</v>
      </c>
      <c r="C183" s="1">
        <v>4235</v>
      </c>
      <c r="D183" s="7">
        <v>9.5</v>
      </c>
      <c r="E183" s="118">
        <v>9.5</v>
      </c>
      <c r="F183" s="2">
        <v>7241080.8799999999</v>
      </c>
      <c r="G183" s="2">
        <f t="shared" si="19"/>
        <v>76221904</v>
      </c>
      <c r="H183" s="2">
        <f t="shared" si="20"/>
        <v>762219.04</v>
      </c>
      <c r="I183" s="2">
        <f t="shared" si="21"/>
        <v>179.98088311688312</v>
      </c>
      <c r="J183" s="4">
        <f t="shared" si="22"/>
        <v>89.99044155844156</v>
      </c>
      <c r="K183" s="10">
        <f t="shared" si="23"/>
        <v>381109.52</v>
      </c>
      <c r="L183" s="7">
        <f t="shared" si="24"/>
        <v>1.9362786900408473</v>
      </c>
      <c r="M183" s="1">
        <f t="shared" si="25"/>
        <v>0</v>
      </c>
      <c r="N183" s="17">
        <f t="shared" si="26"/>
        <v>0</v>
      </c>
      <c r="P183" s="2">
        <f t="shared" si="27"/>
        <v>76221904</v>
      </c>
    </row>
    <row r="184" spans="1:16" x14ac:dyDescent="0.4">
      <c r="A184" s="120">
        <v>581</v>
      </c>
      <c r="B184" s="3" t="s">
        <v>94</v>
      </c>
      <c r="C184" s="1">
        <v>6011</v>
      </c>
      <c r="D184" s="7">
        <v>9.4</v>
      </c>
      <c r="E184" s="118">
        <v>9.4</v>
      </c>
      <c r="F184" s="2">
        <v>10361714.92</v>
      </c>
      <c r="G184" s="2">
        <f t="shared" si="19"/>
        <v>110231009.78723404</v>
      </c>
      <c r="H184" s="2">
        <f t="shared" si="20"/>
        <v>1102310.0978723404</v>
      </c>
      <c r="I184" s="2">
        <f t="shared" si="21"/>
        <v>183.38214903881888</v>
      </c>
      <c r="J184" s="4">
        <f t="shared" si="22"/>
        <v>91.69107451940944</v>
      </c>
      <c r="K184" s="10">
        <f t="shared" si="23"/>
        <v>551155.04893617018</v>
      </c>
      <c r="L184" s="7">
        <f t="shared" si="24"/>
        <v>1.8362786900408476</v>
      </c>
      <c r="M184" s="1">
        <f t="shared" si="25"/>
        <v>0</v>
      </c>
      <c r="N184" s="17">
        <f t="shared" si="26"/>
        <v>0</v>
      </c>
      <c r="P184" s="2">
        <f t="shared" si="27"/>
        <v>110231009.78723404</v>
      </c>
    </row>
    <row r="185" spans="1:16" x14ac:dyDescent="0.4">
      <c r="A185" s="120">
        <v>599</v>
      </c>
      <c r="B185" s="3" t="s">
        <v>124</v>
      </c>
      <c r="C185" s="1">
        <v>11289</v>
      </c>
      <c r="D185" s="7">
        <v>9.3000000000000007</v>
      </c>
      <c r="E185" s="118">
        <v>9.3000000000000025</v>
      </c>
      <c r="F185" s="2">
        <v>19548761.579999998</v>
      </c>
      <c r="G185" s="2">
        <f t="shared" si="19"/>
        <v>210201737.4193548</v>
      </c>
      <c r="H185" s="2">
        <f t="shared" si="20"/>
        <v>2102017.3741935482</v>
      </c>
      <c r="I185" s="2">
        <f t="shared" si="21"/>
        <v>186.20049377212757</v>
      </c>
      <c r="J185" s="4">
        <f t="shared" si="22"/>
        <v>93.100246886063786</v>
      </c>
      <c r="K185" s="10">
        <f t="shared" si="23"/>
        <v>1051008.6870967741</v>
      </c>
      <c r="L185" s="7">
        <f t="shared" si="24"/>
        <v>1.7362786900408498</v>
      </c>
      <c r="M185" s="1">
        <f t="shared" si="25"/>
        <v>0</v>
      </c>
      <c r="N185" s="17">
        <f t="shared" si="26"/>
        <v>0</v>
      </c>
      <c r="P185" s="2">
        <f t="shared" si="27"/>
        <v>210201737.41935477</v>
      </c>
    </row>
    <row r="186" spans="1:16" x14ac:dyDescent="0.4">
      <c r="A186" s="120">
        <v>583</v>
      </c>
      <c r="B186" s="3" t="s">
        <v>133</v>
      </c>
      <c r="C186" s="1">
        <v>932</v>
      </c>
      <c r="D186" s="7">
        <v>9.1</v>
      </c>
      <c r="E186" s="118">
        <v>9.1</v>
      </c>
      <c r="F186" s="2">
        <v>1799248.66</v>
      </c>
      <c r="G186" s="2">
        <f t="shared" si="19"/>
        <v>19771963.296703298</v>
      </c>
      <c r="H186" s="2">
        <f t="shared" si="20"/>
        <v>197719.63296703296</v>
      </c>
      <c r="I186" s="2">
        <f t="shared" si="21"/>
        <v>212.14552893458472</v>
      </c>
      <c r="J186" s="4">
        <f t="shared" si="22"/>
        <v>106.07276446729236</v>
      </c>
      <c r="K186" s="10">
        <f t="shared" si="23"/>
        <v>98859.816483516479</v>
      </c>
      <c r="L186" s="7">
        <f t="shared" si="24"/>
        <v>1.5362786900408469</v>
      </c>
      <c r="M186" s="1">
        <f t="shared" si="25"/>
        <v>0</v>
      </c>
      <c r="N186" s="17">
        <f t="shared" si="26"/>
        <v>0</v>
      </c>
      <c r="P186" s="2">
        <f t="shared" si="27"/>
        <v>19771963.296703298</v>
      </c>
    </row>
    <row r="187" spans="1:16" x14ac:dyDescent="0.4">
      <c r="A187" s="120">
        <v>854</v>
      </c>
      <c r="B187" s="3" t="s">
        <v>100</v>
      </c>
      <c r="C187" s="1">
        <v>3146</v>
      </c>
      <c r="D187" s="7">
        <v>9</v>
      </c>
      <c r="E187" s="118">
        <v>9.5</v>
      </c>
      <c r="F187" s="2">
        <v>5314620.51</v>
      </c>
      <c r="G187" s="2">
        <f t="shared" si="19"/>
        <v>59051339</v>
      </c>
      <c r="H187" s="2">
        <f t="shared" si="20"/>
        <v>590513.39</v>
      </c>
      <c r="I187" s="2">
        <f t="shared" si="21"/>
        <v>187.70292116973937</v>
      </c>
      <c r="J187" s="4">
        <f t="shared" si="22"/>
        <v>93.851460584869685</v>
      </c>
      <c r="K187" s="10">
        <f t="shared" si="23"/>
        <v>295256.69500000001</v>
      </c>
      <c r="L187" s="7">
        <f t="shared" si="24"/>
        <v>1.9362786900408473</v>
      </c>
      <c r="M187" s="1">
        <f t="shared" si="25"/>
        <v>0</v>
      </c>
      <c r="N187" s="17">
        <f t="shared" si="26"/>
        <v>0</v>
      </c>
      <c r="P187" s="2">
        <f t="shared" si="27"/>
        <v>55943373.789473683</v>
      </c>
    </row>
    <row r="188" spans="1:16" x14ac:dyDescent="0.4">
      <c r="A188" s="120">
        <v>584</v>
      </c>
      <c r="B188" s="3" t="s">
        <v>9</v>
      </c>
      <c r="C188" s="1">
        <v>2547</v>
      </c>
      <c r="D188" s="7">
        <v>9.3000000000000007</v>
      </c>
      <c r="E188" s="118">
        <v>9.3000000000000007</v>
      </c>
      <c r="F188" s="2">
        <v>3552678.68</v>
      </c>
      <c r="G188" s="2">
        <f t="shared" si="19"/>
        <v>38200846.021505371</v>
      </c>
      <c r="H188" s="2">
        <f t="shared" si="20"/>
        <v>382008.46021505375</v>
      </c>
      <c r="I188" s="2">
        <f t="shared" si="21"/>
        <v>149.98369070084561</v>
      </c>
      <c r="J188" s="4">
        <f t="shared" si="22"/>
        <v>74.991845350422807</v>
      </c>
      <c r="K188" s="10">
        <f t="shared" si="23"/>
        <v>191004.23010752688</v>
      </c>
      <c r="L188" s="7">
        <f t="shared" si="24"/>
        <v>1.736278690040848</v>
      </c>
      <c r="M188" s="1">
        <f t="shared" si="25"/>
        <v>0</v>
      </c>
      <c r="N188" s="17">
        <f t="shared" si="26"/>
        <v>0</v>
      </c>
      <c r="P188" s="2">
        <f t="shared" si="27"/>
        <v>38200846.021505371</v>
      </c>
    </row>
    <row r="189" spans="1:16" x14ac:dyDescent="0.4">
      <c r="A189" s="120">
        <v>592</v>
      </c>
      <c r="B189" s="3" t="s">
        <v>86</v>
      </c>
      <c r="C189" s="1">
        <v>3511</v>
      </c>
      <c r="D189" s="7">
        <v>9.9</v>
      </c>
      <c r="E189" s="118">
        <v>9.9</v>
      </c>
      <c r="F189" s="2">
        <v>6715057.7199999997</v>
      </c>
      <c r="G189" s="2">
        <f t="shared" si="19"/>
        <v>67828865.858585849</v>
      </c>
      <c r="H189" s="2">
        <f t="shared" si="20"/>
        <v>678288.65858585853</v>
      </c>
      <c r="I189" s="2">
        <f t="shared" si="21"/>
        <v>193.18959230585546</v>
      </c>
      <c r="J189" s="4">
        <f t="shared" si="22"/>
        <v>96.594796152927728</v>
      </c>
      <c r="K189" s="10">
        <f t="shared" si="23"/>
        <v>339144.32929292927</v>
      </c>
      <c r="L189" s="7">
        <f t="shared" si="24"/>
        <v>2.3362786900408476</v>
      </c>
      <c r="M189" s="1">
        <f t="shared" si="25"/>
        <v>1</v>
      </c>
      <c r="N189" s="17">
        <f t="shared" si="26"/>
        <v>254358.24696969695</v>
      </c>
      <c r="P189" s="2">
        <f t="shared" si="27"/>
        <v>67828865.858585849</v>
      </c>
    </row>
    <row r="190" spans="1:16" x14ac:dyDescent="0.4">
      <c r="A190" s="120">
        <v>593</v>
      </c>
      <c r="B190" s="3" t="s">
        <v>160</v>
      </c>
      <c r="C190" s="1">
        <v>17124</v>
      </c>
      <c r="D190" s="7">
        <v>9.4</v>
      </c>
      <c r="E190" s="118">
        <v>9.4</v>
      </c>
      <c r="F190" s="2">
        <v>31715304.489999998</v>
      </c>
      <c r="G190" s="2">
        <f t="shared" si="19"/>
        <v>337396856.27659571</v>
      </c>
      <c r="H190" s="2">
        <f t="shared" si="20"/>
        <v>3373968.5627659573</v>
      </c>
      <c r="I190" s="2">
        <f t="shared" si="21"/>
        <v>197.03156755232172</v>
      </c>
      <c r="J190" s="4">
        <f t="shared" si="22"/>
        <v>98.515783776160859</v>
      </c>
      <c r="K190" s="10">
        <f t="shared" si="23"/>
        <v>1686984.2813829787</v>
      </c>
      <c r="L190" s="7">
        <f t="shared" si="24"/>
        <v>1.8362786900408476</v>
      </c>
      <c r="M190" s="1">
        <f t="shared" si="25"/>
        <v>0</v>
      </c>
      <c r="N190" s="17">
        <f t="shared" si="26"/>
        <v>0</v>
      </c>
      <c r="P190" s="2">
        <f t="shared" si="27"/>
        <v>337396856.27659571</v>
      </c>
    </row>
    <row r="191" spans="1:16" x14ac:dyDescent="0.4">
      <c r="A191" s="120">
        <v>595</v>
      </c>
      <c r="B191" s="3" t="s">
        <v>10</v>
      </c>
      <c r="C191" s="1">
        <v>3873</v>
      </c>
      <c r="D191" s="7">
        <v>9.1</v>
      </c>
      <c r="E191" s="118">
        <v>9.1</v>
      </c>
      <c r="F191" s="2">
        <v>5554407.1500000004</v>
      </c>
      <c r="G191" s="2">
        <f t="shared" si="19"/>
        <v>61037441.208791211</v>
      </c>
      <c r="H191" s="2">
        <f t="shared" si="20"/>
        <v>610374.41208791221</v>
      </c>
      <c r="I191" s="2">
        <f t="shared" si="21"/>
        <v>157.59731786416529</v>
      </c>
      <c r="J191" s="4">
        <f t="shared" si="22"/>
        <v>78.798658932082645</v>
      </c>
      <c r="K191" s="10">
        <f t="shared" si="23"/>
        <v>305187.2060439561</v>
      </c>
      <c r="L191" s="7">
        <f t="shared" si="24"/>
        <v>1.5362786900408469</v>
      </c>
      <c r="M191" s="1">
        <f t="shared" si="25"/>
        <v>0</v>
      </c>
      <c r="N191" s="17">
        <f t="shared" si="26"/>
        <v>0</v>
      </c>
      <c r="P191" s="2">
        <f t="shared" si="27"/>
        <v>61037441.208791211</v>
      </c>
    </row>
    <row r="192" spans="1:16" x14ac:dyDescent="0.4">
      <c r="A192" s="120">
        <v>598</v>
      </c>
      <c r="B192" s="3" t="s">
        <v>216</v>
      </c>
      <c r="C192" s="1">
        <v>19657</v>
      </c>
      <c r="D192" s="7">
        <v>9</v>
      </c>
      <c r="E192" s="118">
        <v>9</v>
      </c>
      <c r="F192" s="2">
        <v>37384239.869999997</v>
      </c>
      <c r="G192" s="2">
        <f t="shared" si="19"/>
        <v>415380443</v>
      </c>
      <c r="H192" s="2">
        <f t="shared" si="20"/>
        <v>4153804.4299999997</v>
      </c>
      <c r="I192" s="2">
        <f t="shared" si="21"/>
        <v>211.31426107747873</v>
      </c>
      <c r="J192" s="4">
        <f t="shared" si="22"/>
        <v>105.65713053873937</v>
      </c>
      <c r="K192" s="10">
        <f t="shared" si="23"/>
        <v>2076902.2149999999</v>
      </c>
      <c r="L192" s="7">
        <f t="shared" si="24"/>
        <v>1.4362786900408473</v>
      </c>
      <c r="M192" s="1">
        <f t="shared" si="25"/>
        <v>0</v>
      </c>
      <c r="N192" s="17">
        <f t="shared" si="26"/>
        <v>0</v>
      </c>
      <c r="P192" s="2">
        <f t="shared" si="27"/>
        <v>415380443</v>
      </c>
    </row>
    <row r="193" spans="1:16" x14ac:dyDescent="0.4">
      <c r="A193" s="120">
        <v>601</v>
      </c>
      <c r="B193" s="3" t="s">
        <v>42</v>
      </c>
      <c r="C193" s="1">
        <v>3676</v>
      </c>
      <c r="D193" s="7">
        <v>8.9</v>
      </c>
      <c r="E193" s="118">
        <v>8.9</v>
      </c>
      <c r="F193" s="2">
        <v>5239456</v>
      </c>
      <c r="G193" s="2">
        <f t="shared" si="19"/>
        <v>58870292.134831451</v>
      </c>
      <c r="H193" s="2">
        <f t="shared" si="20"/>
        <v>588702.92134831462</v>
      </c>
      <c r="I193" s="2">
        <f t="shared" si="21"/>
        <v>160.14769351151105</v>
      </c>
      <c r="J193" s="4">
        <f t="shared" si="22"/>
        <v>80.073846755755525</v>
      </c>
      <c r="K193" s="10">
        <f t="shared" si="23"/>
        <v>294351.46067415731</v>
      </c>
      <c r="L193" s="7">
        <f t="shared" si="24"/>
        <v>1.3362786900408476</v>
      </c>
      <c r="M193" s="1">
        <f t="shared" si="25"/>
        <v>0</v>
      </c>
      <c r="N193" s="17">
        <f t="shared" si="26"/>
        <v>0</v>
      </c>
      <c r="P193" s="2">
        <f t="shared" si="27"/>
        <v>58870292.134831451</v>
      </c>
    </row>
    <row r="194" spans="1:16" x14ac:dyDescent="0.4">
      <c r="A194" s="120">
        <v>604</v>
      </c>
      <c r="B194" s="3" t="s">
        <v>284</v>
      </c>
      <c r="C194" s="1">
        <v>21373</v>
      </c>
      <c r="D194" s="7">
        <v>7.9</v>
      </c>
      <c r="E194" s="118">
        <v>7.9</v>
      </c>
      <c r="F194" s="2">
        <v>47358681.740000002</v>
      </c>
      <c r="G194" s="2">
        <f t="shared" si="19"/>
        <v>599476984.05063295</v>
      </c>
      <c r="H194" s="2">
        <f t="shared" si="20"/>
        <v>5994769.8405063292</v>
      </c>
      <c r="I194" s="2">
        <f t="shared" si="21"/>
        <v>280.48331261434191</v>
      </c>
      <c r="J194" s="4">
        <f t="shared" si="22"/>
        <v>140.24165630717096</v>
      </c>
      <c r="K194" s="10">
        <f t="shared" si="23"/>
        <v>2997384.9202531646</v>
      </c>
      <c r="L194" s="7">
        <f t="shared" si="24"/>
        <v>0.33627869004084765</v>
      </c>
      <c r="M194" s="1">
        <f t="shared" si="25"/>
        <v>0</v>
      </c>
      <c r="N194" s="17">
        <f t="shared" si="26"/>
        <v>0</v>
      </c>
      <c r="P194" s="2">
        <f t="shared" si="27"/>
        <v>599476984.05063295</v>
      </c>
    </row>
    <row r="195" spans="1:16" x14ac:dyDescent="0.4">
      <c r="A195" s="120">
        <v>607</v>
      </c>
      <c r="B195" s="3" t="s">
        <v>16</v>
      </c>
      <c r="C195" s="1">
        <v>3942</v>
      </c>
      <c r="D195" s="7">
        <v>9</v>
      </c>
      <c r="E195" s="118">
        <v>9.0000000000000018</v>
      </c>
      <c r="F195" s="2">
        <v>5474402.9000000004</v>
      </c>
      <c r="G195" s="2">
        <f t="shared" si="19"/>
        <v>60826698.888888896</v>
      </c>
      <c r="H195" s="2">
        <f t="shared" si="20"/>
        <v>608266.98888888897</v>
      </c>
      <c r="I195" s="2">
        <f t="shared" si="21"/>
        <v>154.30415750606011</v>
      </c>
      <c r="J195" s="4">
        <f t="shared" si="22"/>
        <v>77.152078753030054</v>
      </c>
      <c r="K195" s="10">
        <f t="shared" si="23"/>
        <v>304133.49444444448</v>
      </c>
      <c r="L195" s="7">
        <f t="shared" si="24"/>
        <v>1.4362786900408491</v>
      </c>
      <c r="M195" s="1">
        <f t="shared" si="25"/>
        <v>0</v>
      </c>
      <c r="N195" s="17">
        <f t="shared" si="26"/>
        <v>0</v>
      </c>
      <c r="P195" s="2">
        <f t="shared" si="27"/>
        <v>60826698.888888873</v>
      </c>
    </row>
    <row r="196" spans="1:16" x14ac:dyDescent="0.4">
      <c r="A196" s="120">
        <v>608</v>
      </c>
      <c r="B196" s="3" t="s">
        <v>70</v>
      </c>
      <c r="C196" s="1">
        <v>1893</v>
      </c>
      <c r="D196" s="7">
        <v>10.9</v>
      </c>
      <c r="E196" s="118">
        <v>10.9</v>
      </c>
      <c r="F196" s="2">
        <v>3783157.81</v>
      </c>
      <c r="G196" s="2">
        <f t="shared" si="19"/>
        <v>34707869.816513762</v>
      </c>
      <c r="H196" s="2">
        <f t="shared" si="20"/>
        <v>347078.69816513761</v>
      </c>
      <c r="I196" s="2">
        <f t="shared" si="21"/>
        <v>183.34849348396071</v>
      </c>
      <c r="J196" s="4">
        <f t="shared" si="22"/>
        <v>91.674246741980355</v>
      </c>
      <c r="K196" s="10">
        <f t="shared" si="23"/>
        <v>173539.34908256881</v>
      </c>
      <c r="L196" s="7">
        <f t="shared" si="24"/>
        <v>3.3362786900408476</v>
      </c>
      <c r="M196" s="1">
        <f t="shared" si="25"/>
        <v>1</v>
      </c>
      <c r="N196" s="17">
        <f t="shared" si="26"/>
        <v>130154.51181192661</v>
      </c>
      <c r="P196" s="2">
        <f t="shared" si="27"/>
        <v>34707869.816513762</v>
      </c>
    </row>
    <row r="197" spans="1:16" x14ac:dyDescent="0.4">
      <c r="A197" s="120">
        <v>609</v>
      </c>
      <c r="B197" s="3" t="s">
        <v>209</v>
      </c>
      <c r="C197" s="1">
        <v>83010</v>
      </c>
      <c r="D197" s="7">
        <v>8.6999999999999993</v>
      </c>
      <c r="E197" s="118">
        <v>8.7000000000000011</v>
      </c>
      <c r="F197" s="2">
        <v>153697154.30000001</v>
      </c>
      <c r="G197" s="2">
        <f t="shared" si="19"/>
        <v>1766633957.4712646</v>
      </c>
      <c r="H197" s="2">
        <f t="shared" si="20"/>
        <v>17666339.574712645</v>
      </c>
      <c r="I197" s="2">
        <f t="shared" si="21"/>
        <v>212.82182357201114</v>
      </c>
      <c r="J197" s="4">
        <f t="shared" si="22"/>
        <v>106.41091178600557</v>
      </c>
      <c r="K197" s="10">
        <f t="shared" si="23"/>
        <v>8833169.7873563226</v>
      </c>
      <c r="L197" s="7">
        <f t="shared" si="24"/>
        <v>1.1362786900408484</v>
      </c>
      <c r="M197" s="1">
        <f t="shared" si="25"/>
        <v>0</v>
      </c>
      <c r="N197" s="17">
        <f t="shared" si="26"/>
        <v>0</v>
      </c>
      <c r="P197" s="2">
        <f t="shared" si="27"/>
        <v>1766633957.4712644</v>
      </c>
    </row>
    <row r="198" spans="1:16" x14ac:dyDescent="0.4">
      <c r="A198" s="120">
        <v>611</v>
      </c>
      <c r="B198" s="3" t="s">
        <v>265</v>
      </c>
      <c r="C198" s="1">
        <v>4919</v>
      </c>
      <c r="D198" s="7">
        <v>7.9</v>
      </c>
      <c r="E198" s="118">
        <v>8.3000000000000025</v>
      </c>
      <c r="F198" s="2">
        <v>9883119.9700000007</v>
      </c>
      <c r="G198" s="2">
        <f t="shared" si="19"/>
        <v>125102784.43037975</v>
      </c>
      <c r="H198" s="2">
        <f t="shared" si="20"/>
        <v>1251027.8443037975</v>
      </c>
      <c r="I198" s="2">
        <f t="shared" si="21"/>
        <v>254.32564429839346</v>
      </c>
      <c r="J198" s="4">
        <f t="shared" si="22"/>
        <v>127.16282214919673</v>
      </c>
      <c r="K198" s="10">
        <f t="shared" si="23"/>
        <v>625513.92215189873</v>
      </c>
      <c r="L198" s="7">
        <f t="shared" si="24"/>
        <v>0.73627869004084978</v>
      </c>
      <c r="M198" s="1">
        <f t="shared" si="25"/>
        <v>0</v>
      </c>
      <c r="N198" s="17">
        <f t="shared" si="26"/>
        <v>0</v>
      </c>
      <c r="P198" s="2">
        <f t="shared" si="27"/>
        <v>119073734.57831323</v>
      </c>
    </row>
    <row r="199" spans="1:16" x14ac:dyDescent="0.4">
      <c r="A199" s="120">
        <v>638</v>
      </c>
      <c r="B199" s="3" t="s">
        <v>278</v>
      </c>
      <c r="C199" s="1">
        <v>51863</v>
      </c>
      <c r="D199" s="7">
        <v>7.1</v>
      </c>
      <c r="E199" s="118">
        <v>7.1</v>
      </c>
      <c r="F199" s="2">
        <v>98116853.219999999</v>
      </c>
      <c r="G199" s="2">
        <f t="shared" si="19"/>
        <v>1381927510.1408451</v>
      </c>
      <c r="H199" s="2">
        <f t="shared" si="20"/>
        <v>13819275.101408452</v>
      </c>
      <c r="I199" s="2">
        <f t="shared" si="21"/>
        <v>266.4573029213206</v>
      </c>
      <c r="J199" s="4">
        <f t="shared" si="22"/>
        <v>133.2286514606603</v>
      </c>
      <c r="K199" s="10">
        <f t="shared" si="23"/>
        <v>6909637.5507042259</v>
      </c>
      <c r="L199" s="7">
        <f t="shared" si="24"/>
        <v>-0.46372130995915306</v>
      </c>
      <c r="M199" s="1">
        <f t="shared" si="25"/>
        <v>0</v>
      </c>
      <c r="N199" s="17">
        <f t="shared" si="26"/>
        <v>0</v>
      </c>
      <c r="P199" s="2">
        <f t="shared" si="27"/>
        <v>1381927510.1408451</v>
      </c>
    </row>
    <row r="200" spans="1:16" x14ac:dyDescent="0.4">
      <c r="A200" s="120">
        <v>614</v>
      </c>
      <c r="B200" s="3" t="s">
        <v>41</v>
      </c>
      <c r="C200" s="1">
        <v>2826</v>
      </c>
      <c r="D200" s="7">
        <v>9.1</v>
      </c>
      <c r="E200" s="118">
        <v>9.1</v>
      </c>
      <c r="F200" s="2">
        <v>4279197.88</v>
      </c>
      <c r="G200" s="2">
        <f t="shared" si="19"/>
        <v>47024152.527472526</v>
      </c>
      <c r="H200" s="2">
        <f t="shared" si="20"/>
        <v>470241.52527472528</v>
      </c>
      <c r="I200" s="2">
        <f t="shared" si="21"/>
        <v>166.39827504413492</v>
      </c>
      <c r="J200" s="4">
        <f t="shared" si="22"/>
        <v>83.19913752206746</v>
      </c>
      <c r="K200" s="10">
        <f t="shared" si="23"/>
        <v>235120.76263736264</v>
      </c>
      <c r="L200" s="7">
        <f t="shared" si="24"/>
        <v>1.5362786900408469</v>
      </c>
      <c r="M200" s="1">
        <f t="shared" si="25"/>
        <v>0</v>
      </c>
      <c r="N200" s="17">
        <f t="shared" si="26"/>
        <v>0</v>
      </c>
      <c r="P200" s="2">
        <f t="shared" si="27"/>
        <v>47024152.527472526</v>
      </c>
    </row>
    <row r="201" spans="1:16" x14ac:dyDescent="0.4">
      <c r="A201" s="120">
        <v>615</v>
      </c>
      <c r="B201" s="3" t="s">
        <v>11</v>
      </c>
      <c r="C201" s="1">
        <v>7168</v>
      </c>
      <c r="D201" s="7">
        <v>9.4999999999999982</v>
      </c>
      <c r="E201" s="118">
        <v>9.5</v>
      </c>
      <c r="F201" s="2">
        <v>10496231.369999999</v>
      </c>
      <c r="G201" s="2">
        <f t="shared" ref="G201:G264" si="28">IFERROR((F201/(D201/100)),"")</f>
        <v>110486646</v>
      </c>
      <c r="H201" s="2">
        <f t="shared" ref="H201:H264" si="29">IFERROR((F201/D201),"")</f>
        <v>1104866.4600000002</v>
      </c>
      <c r="I201" s="2">
        <f t="shared" si="21"/>
        <v>154.13873604910717</v>
      </c>
      <c r="J201" s="4">
        <f t="shared" ref="J201:J264" si="30">IFERROR((I201/2),"")</f>
        <v>77.069368024553583</v>
      </c>
      <c r="K201" s="10">
        <f t="shared" ref="K201:K264" si="31">IFERROR((0.5*H201),"")</f>
        <v>552433.2300000001</v>
      </c>
      <c r="L201" s="7">
        <f t="shared" si="24"/>
        <v>1.9362786900408473</v>
      </c>
      <c r="M201" s="1">
        <f t="shared" si="25"/>
        <v>0</v>
      </c>
      <c r="N201" s="17">
        <f t="shared" si="26"/>
        <v>0</v>
      </c>
      <c r="P201" s="2">
        <f t="shared" si="27"/>
        <v>110486645.99999999</v>
      </c>
    </row>
    <row r="202" spans="1:16" x14ac:dyDescent="0.4">
      <c r="A202" s="120">
        <v>616</v>
      </c>
      <c r="B202" s="3" t="s">
        <v>176</v>
      </c>
      <c r="C202" s="1">
        <v>1720</v>
      </c>
      <c r="D202" s="7">
        <v>9.9</v>
      </c>
      <c r="E202" s="118">
        <v>10.4</v>
      </c>
      <c r="F202" s="2">
        <v>3566874.35</v>
      </c>
      <c r="G202" s="2">
        <f t="shared" si="28"/>
        <v>36029033.838383839</v>
      </c>
      <c r="H202" s="2">
        <f t="shared" si="29"/>
        <v>360290.33838383836</v>
      </c>
      <c r="I202" s="2">
        <f t="shared" ref="I202:I265" si="32">IFERROR((H202/C202),"")</f>
        <v>209.47112696734789</v>
      </c>
      <c r="J202" s="4">
        <f t="shared" si="30"/>
        <v>104.73556348367394</v>
      </c>
      <c r="K202" s="10">
        <f t="shared" si="31"/>
        <v>180145.16919191918</v>
      </c>
      <c r="L202" s="7">
        <f t="shared" ref="L202:L265" si="33">IFERROR((E202-$E$8),"")</f>
        <v>2.8362786900408476</v>
      </c>
      <c r="M202" s="1">
        <f t="shared" ref="M202:M265" si="34">IF(L202&gt;1.99,1,0)</f>
        <v>1</v>
      </c>
      <c r="N202" s="17">
        <f t="shared" ref="N202:N265" si="35">IF(M202=1,0.75*K202,0)</f>
        <v>135108.87689393939</v>
      </c>
      <c r="P202" s="2">
        <f t="shared" ref="P202:P265" si="36">IFERROR((F202/(E202/100)),"")</f>
        <v>34296868.75</v>
      </c>
    </row>
    <row r="203" spans="1:16" x14ac:dyDescent="0.4">
      <c r="A203" s="120">
        <v>619</v>
      </c>
      <c r="B203" s="3" t="s">
        <v>30</v>
      </c>
      <c r="C203" s="1">
        <v>2546</v>
      </c>
      <c r="D203" s="7">
        <v>9.4</v>
      </c>
      <c r="E203" s="118">
        <v>9.4</v>
      </c>
      <c r="F203" s="2">
        <v>4054631.24</v>
      </c>
      <c r="G203" s="2">
        <f t="shared" si="28"/>
        <v>43134374.893617027</v>
      </c>
      <c r="H203" s="2">
        <f t="shared" si="29"/>
        <v>431343.74893617025</v>
      </c>
      <c r="I203" s="2">
        <f t="shared" si="32"/>
        <v>169.42016847453664</v>
      </c>
      <c r="J203" s="4">
        <f t="shared" si="30"/>
        <v>84.710084237268319</v>
      </c>
      <c r="K203" s="10">
        <f t="shared" si="31"/>
        <v>215671.87446808512</v>
      </c>
      <c r="L203" s="7">
        <f t="shared" si="33"/>
        <v>1.8362786900408476</v>
      </c>
      <c r="M203" s="1">
        <f t="shared" si="34"/>
        <v>0</v>
      </c>
      <c r="N203" s="17">
        <f t="shared" si="35"/>
        <v>0</v>
      </c>
      <c r="P203" s="2">
        <f t="shared" si="36"/>
        <v>43134374.893617027</v>
      </c>
    </row>
    <row r="204" spans="1:16" x14ac:dyDescent="0.4">
      <c r="A204" s="120">
        <v>620</v>
      </c>
      <c r="B204" s="3" t="s">
        <v>26</v>
      </c>
      <c r="C204" s="1">
        <v>2322</v>
      </c>
      <c r="D204" s="7">
        <v>8.9</v>
      </c>
      <c r="E204" s="118">
        <v>8.9</v>
      </c>
      <c r="F204" s="2">
        <v>3448818.5</v>
      </c>
      <c r="G204" s="2">
        <f t="shared" si="28"/>
        <v>38750769.662921347</v>
      </c>
      <c r="H204" s="2">
        <f t="shared" si="29"/>
        <v>387507.69662921346</v>
      </c>
      <c r="I204" s="2">
        <f t="shared" si="32"/>
        <v>166.8853129324778</v>
      </c>
      <c r="J204" s="4">
        <f t="shared" si="30"/>
        <v>83.442656466238901</v>
      </c>
      <c r="K204" s="10">
        <f t="shared" si="31"/>
        <v>193753.84831460673</v>
      </c>
      <c r="L204" s="7">
        <f t="shared" si="33"/>
        <v>1.3362786900408476</v>
      </c>
      <c r="M204" s="1">
        <f t="shared" si="34"/>
        <v>0</v>
      </c>
      <c r="N204" s="17">
        <f t="shared" si="35"/>
        <v>0</v>
      </c>
      <c r="P204" s="2">
        <f t="shared" si="36"/>
        <v>38750769.662921347</v>
      </c>
    </row>
    <row r="205" spans="1:16" x14ac:dyDescent="0.4">
      <c r="A205" s="120">
        <v>623</v>
      </c>
      <c r="B205" s="3" t="s">
        <v>169</v>
      </c>
      <c r="C205" s="1">
        <v>2081</v>
      </c>
      <c r="D205" s="7">
        <v>6.6000000000000005</v>
      </c>
      <c r="E205" s="118">
        <v>6.6000000000000005</v>
      </c>
      <c r="F205" s="2">
        <v>2851071.81</v>
      </c>
      <c r="G205" s="2">
        <f t="shared" si="28"/>
        <v>43198057.727272727</v>
      </c>
      <c r="H205" s="2">
        <f t="shared" si="29"/>
        <v>431980.57727272727</v>
      </c>
      <c r="I205" s="2">
        <f t="shared" si="32"/>
        <v>207.58317024157967</v>
      </c>
      <c r="J205" s="4">
        <f t="shared" si="30"/>
        <v>103.79158512078983</v>
      </c>
      <c r="K205" s="10">
        <f t="shared" si="31"/>
        <v>215990.28863636364</v>
      </c>
      <c r="L205" s="7">
        <f t="shared" si="33"/>
        <v>-0.96372130995915217</v>
      </c>
      <c r="M205" s="1">
        <f t="shared" si="34"/>
        <v>0</v>
      </c>
      <c r="N205" s="17">
        <f t="shared" si="35"/>
        <v>0</v>
      </c>
      <c r="P205" s="2">
        <f t="shared" si="36"/>
        <v>43198057.727272727</v>
      </c>
    </row>
    <row r="206" spans="1:16" x14ac:dyDescent="0.4">
      <c r="A206" s="120">
        <v>624</v>
      </c>
      <c r="B206" s="3" t="s">
        <v>249</v>
      </c>
      <c r="C206" s="1">
        <v>5016</v>
      </c>
      <c r="D206" s="7">
        <v>8.1000000000000014</v>
      </c>
      <c r="E206" s="118">
        <v>8.1</v>
      </c>
      <c r="F206" s="2">
        <v>9672817.3399999999</v>
      </c>
      <c r="G206" s="2">
        <f t="shared" si="28"/>
        <v>119417498.02469133</v>
      </c>
      <c r="H206" s="2">
        <f t="shared" si="29"/>
        <v>1194174.9802469134</v>
      </c>
      <c r="I206" s="2">
        <f t="shared" si="32"/>
        <v>238.07316193120283</v>
      </c>
      <c r="J206" s="4">
        <f t="shared" si="30"/>
        <v>119.03658096560142</v>
      </c>
      <c r="K206" s="10">
        <f t="shared" si="31"/>
        <v>597087.49012345669</v>
      </c>
      <c r="L206" s="7">
        <f t="shared" si="33"/>
        <v>0.53627869004084694</v>
      </c>
      <c r="M206" s="1">
        <f t="shared" si="34"/>
        <v>0</v>
      </c>
      <c r="N206" s="17">
        <f t="shared" si="35"/>
        <v>0</v>
      </c>
      <c r="P206" s="2">
        <f t="shared" si="36"/>
        <v>119417498.02469136</v>
      </c>
    </row>
    <row r="207" spans="1:16" x14ac:dyDescent="0.4">
      <c r="A207" s="120">
        <v>625</v>
      </c>
      <c r="B207" s="3" t="s">
        <v>180</v>
      </c>
      <c r="C207" s="1">
        <v>2938</v>
      </c>
      <c r="D207" s="7">
        <v>7.9</v>
      </c>
      <c r="E207" s="118">
        <v>7.9</v>
      </c>
      <c r="F207" s="2">
        <v>4771140.29</v>
      </c>
      <c r="G207" s="2">
        <f t="shared" si="28"/>
        <v>60394180.886075951</v>
      </c>
      <c r="H207" s="2">
        <f t="shared" si="29"/>
        <v>603941.80886075948</v>
      </c>
      <c r="I207" s="2">
        <f t="shared" si="32"/>
        <v>205.5622222126479</v>
      </c>
      <c r="J207" s="4">
        <f t="shared" si="30"/>
        <v>102.78111110632395</v>
      </c>
      <c r="K207" s="10">
        <f t="shared" si="31"/>
        <v>301970.90443037974</v>
      </c>
      <c r="L207" s="7">
        <f t="shared" si="33"/>
        <v>0.33627869004084765</v>
      </c>
      <c r="M207" s="1">
        <f t="shared" si="34"/>
        <v>0</v>
      </c>
      <c r="N207" s="17">
        <f t="shared" si="35"/>
        <v>0</v>
      </c>
      <c r="P207" s="2">
        <f t="shared" si="36"/>
        <v>60394180.886075951</v>
      </c>
    </row>
    <row r="208" spans="1:16" x14ac:dyDescent="0.4">
      <c r="A208" s="120">
        <v>626</v>
      </c>
      <c r="B208" s="3" t="s">
        <v>68</v>
      </c>
      <c r="C208" s="1">
        <v>4551</v>
      </c>
      <c r="D208" s="7">
        <v>9.1</v>
      </c>
      <c r="E208" s="118">
        <v>9.1</v>
      </c>
      <c r="F208" s="2">
        <v>7403076.5199999996</v>
      </c>
      <c r="G208" s="2">
        <f t="shared" si="28"/>
        <v>81352489.230769232</v>
      </c>
      <c r="H208" s="2">
        <f t="shared" si="29"/>
        <v>813524.89230769232</v>
      </c>
      <c r="I208" s="2">
        <f t="shared" si="32"/>
        <v>178.75739228909961</v>
      </c>
      <c r="J208" s="4">
        <f t="shared" si="30"/>
        <v>89.378696144549806</v>
      </c>
      <c r="K208" s="10">
        <f t="shared" si="31"/>
        <v>406762.44615384616</v>
      </c>
      <c r="L208" s="7">
        <f t="shared" si="33"/>
        <v>1.5362786900408469</v>
      </c>
      <c r="M208" s="1">
        <f t="shared" si="34"/>
        <v>0</v>
      </c>
      <c r="N208" s="17">
        <f t="shared" si="35"/>
        <v>0</v>
      </c>
      <c r="P208" s="2">
        <f t="shared" si="36"/>
        <v>81352489.230769232</v>
      </c>
    </row>
    <row r="209" spans="1:16" x14ac:dyDescent="0.4">
      <c r="A209" s="120">
        <v>630</v>
      </c>
      <c r="B209" s="3" t="s">
        <v>6</v>
      </c>
      <c r="C209" s="1">
        <v>1678</v>
      </c>
      <c r="D209" s="7">
        <v>8</v>
      </c>
      <c r="E209" s="118">
        <v>8</v>
      </c>
      <c r="F209" s="2">
        <v>2128992.09</v>
      </c>
      <c r="G209" s="2">
        <f t="shared" si="28"/>
        <v>26612401.124999996</v>
      </c>
      <c r="H209" s="2">
        <f t="shared" si="29"/>
        <v>266124.01124999998</v>
      </c>
      <c r="I209" s="2">
        <f t="shared" si="32"/>
        <v>158.59595426102501</v>
      </c>
      <c r="J209" s="4">
        <f t="shared" si="30"/>
        <v>79.297977130512507</v>
      </c>
      <c r="K209" s="10">
        <f t="shared" si="31"/>
        <v>133062.00562499999</v>
      </c>
      <c r="L209" s="7">
        <f t="shared" si="33"/>
        <v>0.43627869004084729</v>
      </c>
      <c r="M209" s="1">
        <f t="shared" si="34"/>
        <v>0</v>
      </c>
      <c r="N209" s="17">
        <f t="shared" si="35"/>
        <v>0</v>
      </c>
      <c r="P209" s="2">
        <f t="shared" si="36"/>
        <v>26612401.124999996</v>
      </c>
    </row>
    <row r="210" spans="1:16" x14ac:dyDescent="0.4">
      <c r="A210" s="120">
        <v>631</v>
      </c>
      <c r="B210" s="3" t="s">
        <v>204</v>
      </c>
      <c r="C210" s="1">
        <v>1892</v>
      </c>
      <c r="D210" s="7">
        <v>9.1</v>
      </c>
      <c r="E210" s="118">
        <v>9.1</v>
      </c>
      <c r="F210" s="2">
        <v>3873077.71</v>
      </c>
      <c r="G210" s="2">
        <f t="shared" si="28"/>
        <v>42561293.516483516</v>
      </c>
      <c r="H210" s="2">
        <f t="shared" si="29"/>
        <v>425612.93516483519</v>
      </c>
      <c r="I210" s="2">
        <f t="shared" si="32"/>
        <v>224.95398264526173</v>
      </c>
      <c r="J210" s="4">
        <f t="shared" si="30"/>
        <v>112.47699132263087</v>
      </c>
      <c r="K210" s="10">
        <f t="shared" si="31"/>
        <v>212806.46758241759</v>
      </c>
      <c r="L210" s="7">
        <f t="shared" si="33"/>
        <v>1.5362786900408469</v>
      </c>
      <c r="M210" s="1">
        <f t="shared" si="34"/>
        <v>0</v>
      </c>
      <c r="N210" s="17">
        <f t="shared" si="35"/>
        <v>0</v>
      </c>
      <c r="P210" s="2">
        <f t="shared" si="36"/>
        <v>42561293.516483516</v>
      </c>
    </row>
    <row r="211" spans="1:16" x14ac:dyDescent="0.4">
      <c r="A211" s="120">
        <v>635</v>
      </c>
      <c r="B211" s="3" t="s">
        <v>182</v>
      </c>
      <c r="C211" s="1">
        <v>6146</v>
      </c>
      <c r="D211" s="7">
        <v>8.9</v>
      </c>
      <c r="E211" s="118">
        <v>8.9</v>
      </c>
      <c r="F211" s="2">
        <v>10930314.449999999</v>
      </c>
      <c r="G211" s="2">
        <f t="shared" si="28"/>
        <v>122812521.91011234</v>
      </c>
      <c r="H211" s="2">
        <f t="shared" si="29"/>
        <v>1228125.2191011235</v>
      </c>
      <c r="I211" s="2">
        <f t="shared" si="32"/>
        <v>199.82512513848414</v>
      </c>
      <c r="J211" s="4">
        <f t="shared" si="30"/>
        <v>99.91256256924207</v>
      </c>
      <c r="K211" s="10">
        <f t="shared" si="31"/>
        <v>614062.60955056176</v>
      </c>
      <c r="L211" s="7">
        <f t="shared" si="33"/>
        <v>1.3362786900408476</v>
      </c>
      <c r="M211" s="1">
        <f t="shared" si="34"/>
        <v>0</v>
      </c>
      <c r="N211" s="17">
        <f t="shared" si="35"/>
        <v>0</v>
      </c>
      <c r="P211" s="2">
        <f t="shared" si="36"/>
        <v>122812521.91011234</v>
      </c>
    </row>
    <row r="212" spans="1:16" x14ac:dyDescent="0.4">
      <c r="A212" s="120">
        <v>636</v>
      </c>
      <c r="B212" s="3" t="s">
        <v>98</v>
      </c>
      <c r="C212" s="1">
        <v>7903</v>
      </c>
      <c r="D212" s="7">
        <v>8.6</v>
      </c>
      <c r="E212" s="118">
        <v>8.6</v>
      </c>
      <c r="F212" s="2">
        <v>12888858.77</v>
      </c>
      <c r="G212" s="2">
        <f t="shared" si="28"/>
        <v>149870450.81395349</v>
      </c>
      <c r="H212" s="2">
        <f t="shared" si="29"/>
        <v>1498704.5081395349</v>
      </c>
      <c r="I212" s="2">
        <f t="shared" si="32"/>
        <v>189.63741720100404</v>
      </c>
      <c r="J212" s="4">
        <f t="shared" si="30"/>
        <v>94.818708600502021</v>
      </c>
      <c r="K212" s="10">
        <f t="shared" si="31"/>
        <v>749352.25406976743</v>
      </c>
      <c r="L212" s="7">
        <f t="shared" si="33"/>
        <v>1.0362786900408469</v>
      </c>
      <c r="M212" s="1">
        <f t="shared" si="34"/>
        <v>0</v>
      </c>
      <c r="N212" s="17">
        <f t="shared" si="35"/>
        <v>0</v>
      </c>
      <c r="P212" s="2">
        <f t="shared" si="36"/>
        <v>149870450.81395349</v>
      </c>
    </row>
    <row r="213" spans="1:16" x14ac:dyDescent="0.4">
      <c r="A213" s="120">
        <v>678</v>
      </c>
      <c r="B213" s="3" t="s">
        <v>186</v>
      </c>
      <c r="C213" s="1">
        <v>23413</v>
      </c>
      <c r="D213" s="7">
        <v>8.8000000000000007</v>
      </c>
      <c r="E213" s="118">
        <v>9.1</v>
      </c>
      <c r="F213" s="2">
        <v>44166703.810000002</v>
      </c>
      <c r="G213" s="2">
        <f t="shared" si="28"/>
        <v>501894361.47727269</v>
      </c>
      <c r="H213" s="2">
        <f t="shared" si="29"/>
        <v>5018943.6147727268</v>
      </c>
      <c r="I213" s="2">
        <f t="shared" si="32"/>
        <v>214.36567781884963</v>
      </c>
      <c r="J213" s="4">
        <f t="shared" si="30"/>
        <v>107.18283890942482</v>
      </c>
      <c r="K213" s="10">
        <f t="shared" si="31"/>
        <v>2509471.8073863634</v>
      </c>
      <c r="L213" s="7">
        <f t="shared" si="33"/>
        <v>1.5362786900408469</v>
      </c>
      <c r="M213" s="1">
        <f t="shared" si="34"/>
        <v>0</v>
      </c>
      <c r="N213" s="17">
        <f t="shared" si="35"/>
        <v>0</v>
      </c>
      <c r="P213" s="2">
        <f t="shared" si="36"/>
        <v>485348393.51648355</v>
      </c>
    </row>
    <row r="214" spans="1:16" x14ac:dyDescent="0.4">
      <c r="A214" s="120">
        <v>710</v>
      </c>
      <c r="B214" s="3" t="s">
        <v>222</v>
      </c>
      <c r="C214" s="1">
        <v>26856</v>
      </c>
      <c r="D214" s="7">
        <v>9.3000000000000007</v>
      </c>
      <c r="E214" s="118">
        <v>9.3000000000000007</v>
      </c>
      <c r="F214" s="2">
        <v>55220668.780000001</v>
      </c>
      <c r="G214" s="2">
        <f t="shared" si="28"/>
        <v>593770632.04301071</v>
      </c>
      <c r="H214" s="2">
        <f t="shared" si="29"/>
        <v>5937706.3204301074</v>
      </c>
      <c r="I214" s="2">
        <f t="shared" si="32"/>
        <v>221.09421806784732</v>
      </c>
      <c r="J214" s="4">
        <f t="shared" si="30"/>
        <v>110.54710903392366</v>
      </c>
      <c r="K214" s="10">
        <f t="shared" si="31"/>
        <v>2968853.1602150537</v>
      </c>
      <c r="L214" s="7">
        <f t="shared" si="33"/>
        <v>1.736278690040848</v>
      </c>
      <c r="M214" s="1">
        <f t="shared" si="34"/>
        <v>0</v>
      </c>
      <c r="N214" s="17">
        <f t="shared" si="35"/>
        <v>0</v>
      </c>
      <c r="P214" s="2">
        <f t="shared" si="36"/>
        <v>593770632.04301071</v>
      </c>
    </row>
    <row r="215" spans="1:16" x14ac:dyDescent="0.4">
      <c r="A215" s="120">
        <v>680</v>
      </c>
      <c r="B215" s="3" t="s">
        <v>267</v>
      </c>
      <c r="C215" s="1">
        <v>26036</v>
      </c>
      <c r="D215" s="7">
        <v>7.6</v>
      </c>
      <c r="E215" s="118">
        <v>7.6</v>
      </c>
      <c r="F215" s="2">
        <v>47358170.82</v>
      </c>
      <c r="G215" s="2">
        <f t="shared" si="28"/>
        <v>623133826.57894742</v>
      </c>
      <c r="H215" s="2">
        <f t="shared" si="29"/>
        <v>6231338.2657894744</v>
      </c>
      <c r="I215" s="2">
        <f t="shared" si="32"/>
        <v>239.33546880432763</v>
      </c>
      <c r="J215" s="4">
        <f t="shared" si="30"/>
        <v>119.66773440216382</v>
      </c>
      <c r="K215" s="10">
        <f t="shared" si="31"/>
        <v>3115669.1328947372</v>
      </c>
      <c r="L215" s="7">
        <f t="shared" si="33"/>
        <v>3.6278690040846939E-2</v>
      </c>
      <c r="M215" s="1">
        <f t="shared" si="34"/>
        <v>0</v>
      </c>
      <c r="N215" s="17">
        <f t="shared" si="35"/>
        <v>0</v>
      </c>
      <c r="P215" s="2">
        <f t="shared" si="36"/>
        <v>623133826.57894742</v>
      </c>
    </row>
    <row r="216" spans="1:16" x14ac:dyDescent="0.4">
      <c r="A216" s="120">
        <v>681</v>
      </c>
      <c r="B216" s="3" t="s">
        <v>65</v>
      </c>
      <c r="C216" s="1">
        <v>3219</v>
      </c>
      <c r="D216" s="7">
        <v>9.3999999999999986</v>
      </c>
      <c r="E216" s="118">
        <v>9.4</v>
      </c>
      <c r="F216" s="2">
        <v>5080462.37</v>
      </c>
      <c r="G216" s="2">
        <f t="shared" si="28"/>
        <v>54047472.021276608</v>
      </c>
      <c r="H216" s="2">
        <f t="shared" si="29"/>
        <v>540474.72021276609</v>
      </c>
      <c r="I216" s="2">
        <f t="shared" si="32"/>
        <v>167.90143529442872</v>
      </c>
      <c r="J216" s="4">
        <f t="shared" si="30"/>
        <v>83.950717647214361</v>
      </c>
      <c r="K216" s="10">
        <f t="shared" si="31"/>
        <v>270237.36010638304</v>
      </c>
      <c r="L216" s="7">
        <f t="shared" si="33"/>
        <v>1.8362786900408476</v>
      </c>
      <c r="M216" s="1">
        <f t="shared" si="34"/>
        <v>0</v>
      </c>
      <c r="N216" s="17">
        <f t="shared" si="35"/>
        <v>0</v>
      </c>
      <c r="P216" s="2">
        <f t="shared" si="36"/>
        <v>54047472.021276593</v>
      </c>
    </row>
    <row r="217" spans="1:16" x14ac:dyDescent="0.4">
      <c r="A217" s="120">
        <v>683</v>
      </c>
      <c r="B217" s="3" t="s">
        <v>15</v>
      </c>
      <c r="C217" s="1">
        <v>3530</v>
      </c>
      <c r="D217" s="7">
        <v>8.1</v>
      </c>
      <c r="E217" s="118">
        <v>8.1</v>
      </c>
      <c r="F217" s="2">
        <v>4478361.99</v>
      </c>
      <c r="G217" s="2">
        <f t="shared" si="28"/>
        <v>55288419.629629634</v>
      </c>
      <c r="H217" s="2">
        <f t="shared" si="29"/>
        <v>552884.19629629632</v>
      </c>
      <c r="I217" s="2">
        <f t="shared" si="32"/>
        <v>156.62441821424824</v>
      </c>
      <c r="J217" s="4">
        <f t="shared" si="30"/>
        <v>78.312209107124119</v>
      </c>
      <c r="K217" s="10">
        <f t="shared" si="31"/>
        <v>276442.09814814816</v>
      </c>
      <c r="L217" s="7">
        <f t="shared" si="33"/>
        <v>0.53627869004084694</v>
      </c>
      <c r="M217" s="1">
        <f t="shared" si="34"/>
        <v>0</v>
      </c>
      <c r="N217" s="17">
        <f t="shared" si="35"/>
        <v>0</v>
      </c>
      <c r="P217" s="2">
        <f t="shared" si="36"/>
        <v>55288419.629629634</v>
      </c>
    </row>
    <row r="218" spans="1:16" x14ac:dyDescent="0.4">
      <c r="A218" s="120">
        <v>684</v>
      </c>
      <c r="B218" s="3" t="s">
        <v>259</v>
      </c>
      <c r="C218" s="1">
        <v>38773</v>
      </c>
      <c r="D218" s="7">
        <v>7.9</v>
      </c>
      <c r="E218" s="118">
        <v>7.9</v>
      </c>
      <c r="F218" s="2">
        <v>74656067.900000006</v>
      </c>
      <c r="G218" s="2">
        <f t="shared" si="28"/>
        <v>945013517.72151911</v>
      </c>
      <c r="H218" s="2">
        <f t="shared" si="29"/>
        <v>9450135.1772151906</v>
      </c>
      <c r="I218" s="2">
        <f t="shared" si="32"/>
        <v>243.72979076200426</v>
      </c>
      <c r="J218" s="4">
        <f t="shared" si="30"/>
        <v>121.86489538100213</v>
      </c>
      <c r="K218" s="10">
        <f t="shared" si="31"/>
        <v>4725067.5886075953</v>
      </c>
      <c r="L218" s="7">
        <f t="shared" si="33"/>
        <v>0.33627869004084765</v>
      </c>
      <c r="M218" s="1">
        <f t="shared" si="34"/>
        <v>0</v>
      </c>
      <c r="N218" s="17">
        <f t="shared" si="35"/>
        <v>0</v>
      </c>
      <c r="P218" s="2">
        <f t="shared" si="36"/>
        <v>945013517.72151911</v>
      </c>
    </row>
    <row r="219" spans="1:16" x14ac:dyDescent="0.4">
      <c r="A219" s="120">
        <v>686</v>
      </c>
      <c r="B219" s="3" t="s">
        <v>50</v>
      </c>
      <c r="C219" s="1">
        <v>2928</v>
      </c>
      <c r="D219" s="7">
        <v>9.9</v>
      </c>
      <c r="E219" s="118">
        <v>9.9</v>
      </c>
      <c r="F219" s="2">
        <v>4945885.46</v>
      </c>
      <c r="G219" s="2">
        <f t="shared" si="28"/>
        <v>49958438.989898987</v>
      </c>
      <c r="H219" s="2">
        <f t="shared" si="29"/>
        <v>499584.38989898987</v>
      </c>
      <c r="I219" s="2">
        <f t="shared" si="32"/>
        <v>170.62308398189546</v>
      </c>
      <c r="J219" s="4">
        <f t="shared" si="30"/>
        <v>85.311541990947731</v>
      </c>
      <c r="K219" s="10">
        <f t="shared" si="31"/>
        <v>249792.19494949494</v>
      </c>
      <c r="L219" s="7">
        <f t="shared" si="33"/>
        <v>2.3362786900408476</v>
      </c>
      <c r="M219" s="1">
        <f t="shared" si="34"/>
        <v>1</v>
      </c>
      <c r="N219" s="17">
        <f t="shared" si="35"/>
        <v>187344.14621212121</v>
      </c>
      <c r="P219" s="2">
        <f t="shared" si="36"/>
        <v>49958438.989898987</v>
      </c>
    </row>
    <row r="220" spans="1:16" x14ac:dyDescent="0.4">
      <c r="A220" s="120">
        <v>687</v>
      </c>
      <c r="B220" s="3" t="s">
        <v>2</v>
      </c>
      <c r="C220" s="1">
        <v>1398</v>
      </c>
      <c r="D220" s="7">
        <v>9.4</v>
      </c>
      <c r="E220" s="118">
        <v>9.4</v>
      </c>
      <c r="F220" s="2">
        <v>1863273.12</v>
      </c>
      <c r="G220" s="2">
        <f t="shared" si="28"/>
        <v>19822054.468085106</v>
      </c>
      <c r="H220" s="2">
        <f t="shared" si="29"/>
        <v>198220.54468085108</v>
      </c>
      <c r="I220" s="2">
        <f t="shared" si="32"/>
        <v>141.78865856999363</v>
      </c>
      <c r="J220" s="4">
        <f t="shared" si="30"/>
        <v>70.894329284996815</v>
      </c>
      <c r="K220" s="10">
        <f t="shared" si="31"/>
        <v>99110.272340425538</v>
      </c>
      <c r="L220" s="7">
        <f t="shared" si="33"/>
        <v>1.8362786900408476</v>
      </c>
      <c r="M220" s="1">
        <f t="shared" si="34"/>
        <v>0</v>
      </c>
      <c r="N220" s="17">
        <f t="shared" si="35"/>
        <v>0</v>
      </c>
      <c r="P220" s="2">
        <f t="shared" si="36"/>
        <v>19822054.468085106</v>
      </c>
    </row>
    <row r="221" spans="1:16" x14ac:dyDescent="0.4">
      <c r="A221" s="120">
        <v>689</v>
      </c>
      <c r="B221" s="3" t="s">
        <v>164</v>
      </c>
      <c r="C221" s="1">
        <v>2888</v>
      </c>
      <c r="D221" s="7">
        <v>8.5</v>
      </c>
      <c r="E221" s="118">
        <v>8.5</v>
      </c>
      <c r="F221" s="2">
        <v>5179331.03</v>
      </c>
      <c r="G221" s="2">
        <f t="shared" si="28"/>
        <v>60933306.235294119</v>
      </c>
      <c r="H221" s="2">
        <f t="shared" si="29"/>
        <v>609333.06235294126</v>
      </c>
      <c r="I221" s="2">
        <f t="shared" si="32"/>
        <v>210.98790247678022</v>
      </c>
      <c r="J221" s="4">
        <f t="shared" si="30"/>
        <v>105.49395123839011</v>
      </c>
      <c r="K221" s="10">
        <f t="shared" si="31"/>
        <v>304666.53117647063</v>
      </c>
      <c r="L221" s="7">
        <f t="shared" si="33"/>
        <v>0.93627869004084729</v>
      </c>
      <c r="M221" s="1">
        <f t="shared" si="34"/>
        <v>0</v>
      </c>
      <c r="N221" s="17">
        <f t="shared" si="35"/>
        <v>0</v>
      </c>
      <c r="P221" s="2">
        <f t="shared" si="36"/>
        <v>60933306.235294119</v>
      </c>
    </row>
    <row r="222" spans="1:16" x14ac:dyDescent="0.4">
      <c r="A222" s="120">
        <v>691</v>
      </c>
      <c r="B222" s="3" t="s">
        <v>54</v>
      </c>
      <c r="C222" s="1">
        <v>2476</v>
      </c>
      <c r="D222" s="7">
        <v>10.199999999999999</v>
      </c>
      <c r="E222" s="118">
        <v>10.200000000000001</v>
      </c>
      <c r="F222" s="2">
        <v>4331150.24</v>
      </c>
      <c r="G222" s="2">
        <f t="shared" si="28"/>
        <v>42462257.254901968</v>
      </c>
      <c r="H222" s="2">
        <f t="shared" si="29"/>
        <v>424622.57254901965</v>
      </c>
      <c r="I222" s="2">
        <f t="shared" si="32"/>
        <v>171.49538471285123</v>
      </c>
      <c r="J222" s="4">
        <f t="shared" si="30"/>
        <v>85.747692356425617</v>
      </c>
      <c r="K222" s="10">
        <f t="shared" si="31"/>
        <v>212311.28627450982</v>
      </c>
      <c r="L222" s="7">
        <f t="shared" si="33"/>
        <v>2.6362786900408484</v>
      </c>
      <c r="M222" s="1">
        <f t="shared" si="34"/>
        <v>1</v>
      </c>
      <c r="N222" s="17">
        <f t="shared" si="35"/>
        <v>159233.46470588236</v>
      </c>
      <c r="P222" s="2">
        <f t="shared" si="36"/>
        <v>42462257.25490196</v>
      </c>
    </row>
    <row r="223" spans="1:16" x14ac:dyDescent="0.4">
      <c r="A223" s="120">
        <v>694</v>
      </c>
      <c r="B223" s="3" t="s">
        <v>260</v>
      </c>
      <c r="C223" s="1">
        <v>28555</v>
      </c>
      <c r="D223" s="7">
        <v>7.9</v>
      </c>
      <c r="E223" s="118">
        <v>7.9</v>
      </c>
      <c r="F223" s="2">
        <v>51721577.890000001</v>
      </c>
      <c r="G223" s="2">
        <f t="shared" si="28"/>
        <v>654703517.59493673</v>
      </c>
      <c r="H223" s="2">
        <f t="shared" si="29"/>
        <v>6547035.1759493668</v>
      </c>
      <c r="I223" s="2">
        <f t="shared" si="32"/>
        <v>229.2780660462044</v>
      </c>
      <c r="J223" s="4">
        <f t="shared" si="30"/>
        <v>114.6390330231022</v>
      </c>
      <c r="K223" s="10">
        <f t="shared" si="31"/>
        <v>3273517.5879746834</v>
      </c>
      <c r="L223" s="7">
        <f t="shared" si="33"/>
        <v>0.33627869004084765</v>
      </c>
      <c r="M223" s="1">
        <f t="shared" si="34"/>
        <v>0</v>
      </c>
      <c r="N223" s="17">
        <f t="shared" si="35"/>
        <v>0</v>
      </c>
      <c r="P223" s="2">
        <f t="shared" si="36"/>
        <v>654703517.59493673</v>
      </c>
    </row>
    <row r="224" spans="1:16" x14ac:dyDescent="0.4">
      <c r="A224" s="120">
        <v>697</v>
      </c>
      <c r="B224" s="3" t="s">
        <v>104</v>
      </c>
      <c r="C224" s="1">
        <v>1158</v>
      </c>
      <c r="D224" s="7">
        <v>9.3000000000000007</v>
      </c>
      <c r="E224" s="118">
        <v>9.3000000000000007</v>
      </c>
      <c r="F224" s="2">
        <v>1934598.89</v>
      </c>
      <c r="G224" s="2">
        <f t="shared" si="28"/>
        <v>20802138.602150533</v>
      </c>
      <c r="H224" s="2">
        <f t="shared" si="29"/>
        <v>208021.38602150534</v>
      </c>
      <c r="I224" s="2">
        <f t="shared" si="32"/>
        <v>179.63850260924468</v>
      </c>
      <c r="J224" s="4">
        <f t="shared" si="30"/>
        <v>89.819251304622341</v>
      </c>
      <c r="K224" s="10">
        <f t="shared" si="31"/>
        <v>104010.69301075267</v>
      </c>
      <c r="L224" s="7">
        <f t="shared" si="33"/>
        <v>1.736278690040848</v>
      </c>
      <c r="M224" s="1">
        <f t="shared" si="34"/>
        <v>0</v>
      </c>
      <c r="N224" s="17">
        <f t="shared" si="35"/>
        <v>0</v>
      </c>
      <c r="P224" s="2">
        <f t="shared" si="36"/>
        <v>20802138.602150533</v>
      </c>
    </row>
    <row r="225" spans="1:16" x14ac:dyDescent="0.4">
      <c r="A225" s="120">
        <v>698</v>
      </c>
      <c r="B225" s="3" t="s">
        <v>230</v>
      </c>
      <c r="C225" s="1">
        <v>66191</v>
      </c>
      <c r="D225" s="7">
        <v>8.9</v>
      </c>
      <c r="E225" s="118">
        <v>8.9</v>
      </c>
      <c r="F225" s="2">
        <v>129709791.8</v>
      </c>
      <c r="G225" s="2">
        <f t="shared" si="28"/>
        <v>1457413391.0112357</v>
      </c>
      <c r="H225" s="2">
        <f t="shared" si="29"/>
        <v>14574133.910112359</v>
      </c>
      <c r="I225" s="2">
        <f t="shared" si="32"/>
        <v>220.18301445985645</v>
      </c>
      <c r="J225" s="4">
        <f t="shared" si="30"/>
        <v>110.09150722992823</v>
      </c>
      <c r="K225" s="10">
        <f t="shared" si="31"/>
        <v>7287066.9550561793</v>
      </c>
      <c r="L225" s="7">
        <f t="shared" si="33"/>
        <v>1.3362786900408476</v>
      </c>
      <c r="M225" s="1">
        <f t="shared" si="34"/>
        <v>0</v>
      </c>
      <c r="N225" s="17">
        <f t="shared" si="35"/>
        <v>0</v>
      </c>
      <c r="P225" s="2">
        <f t="shared" si="36"/>
        <v>1457413391.0112357</v>
      </c>
    </row>
    <row r="226" spans="1:16" x14ac:dyDescent="0.4">
      <c r="A226" s="120">
        <v>700</v>
      </c>
      <c r="B226" s="3" t="s">
        <v>208</v>
      </c>
      <c r="C226" s="1">
        <v>4679</v>
      </c>
      <c r="D226" s="7">
        <v>8.6</v>
      </c>
      <c r="E226" s="118">
        <v>8.6</v>
      </c>
      <c r="F226" s="2">
        <v>8920207.8599999994</v>
      </c>
      <c r="G226" s="2">
        <f t="shared" si="28"/>
        <v>103723347.20930232</v>
      </c>
      <c r="H226" s="2">
        <f t="shared" si="29"/>
        <v>1037233.4720930232</v>
      </c>
      <c r="I226" s="2">
        <f t="shared" si="32"/>
        <v>221.67845097093894</v>
      </c>
      <c r="J226" s="4">
        <f t="shared" si="30"/>
        <v>110.83922548546947</v>
      </c>
      <c r="K226" s="10">
        <f t="shared" si="31"/>
        <v>518616.73604651162</v>
      </c>
      <c r="L226" s="7">
        <f t="shared" si="33"/>
        <v>1.0362786900408469</v>
      </c>
      <c r="M226" s="1">
        <f t="shared" si="34"/>
        <v>0</v>
      </c>
      <c r="N226" s="17">
        <f t="shared" si="35"/>
        <v>0</v>
      </c>
      <c r="P226" s="2">
        <f t="shared" si="36"/>
        <v>103723347.20930232</v>
      </c>
    </row>
    <row r="227" spans="1:16" x14ac:dyDescent="0.4">
      <c r="A227" s="120">
        <v>702</v>
      </c>
      <c r="B227" s="3" t="s">
        <v>107</v>
      </c>
      <c r="C227" s="1">
        <v>3995</v>
      </c>
      <c r="D227" s="7">
        <v>9.4</v>
      </c>
      <c r="E227" s="118">
        <v>9.4</v>
      </c>
      <c r="F227" s="2">
        <v>6853772.1200000001</v>
      </c>
      <c r="G227" s="2">
        <f t="shared" si="28"/>
        <v>72912469.361702129</v>
      </c>
      <c r="H227" s="2">
        <f t="shared" si="29"/>
        <v>729124.69361702132</v>
      </c>
      <c r="I227" s="2">
        <f t="shared" si="32"/>
        <v>182.50931004180759</v>
      </c>
      <c r="J227" s="4">
        <f t="shared" si="30"/>
        <v>91.254655020903797</v>
      </c>
      <c r="K227" s="10">
        <f t="shared" si="31"/>
        <v>364562.34680851066</v>
      </c>
      <c r="L227" s="7">
        <f t="shared" si="33"/>
        <v>1.8362786900408476</v>
      </c>
      <c r="M227" s="1">
        <f t="shared" si="34"/>
        <v>0</v>
      </c>
      <c r="N227" s="17">
        <f t="shared" si="35"/>
        <v>0</v>
      </c>
      <c r="P227" s="2">
        <f t="shared" si="36"/>
        <v>72912469.361702129</v>
      </c>
    </row>
    <row r="228" spans="1:16" x14ac:dyDescent="0.4">
      <c r="A228" s="120">
        <v>704</v>
      </c>
      <c r="B228" s="3" t="s">
        <v>269</v>
      </c>
      <c r="C228" s="1">
        <v>6381</v>
      </c>
      <c r="D228" s="7">
        <v>7.3</v>
      </c>
      <c r="E228" s="118">
        <v>7.3</v>
      </c>
      <c r="F228" s="2">
        <v>11643124.109999999</v>
      </c>
      <c r="G228" s="2">
        <f t="shared" si="28"/>
        <v>159494850.8219178</v>
      </c>
      <c r="H228" s="2">
        <f t="shared" si="29"/>
        <v>1594948.5082191781</v>
      </c>
      <c r="I228" s="2">
        <f t="shared" si="32"/>
        <v>249.95275164067985</v>
      </c>
      <c r="J228" s="4">
        <f t="shared" si="30"/>
        <v>124.97637582033992</v>
      </c>
      <c r="K228" s="10">
        <f t="shared" si="31"/>
        <v>797474.25410958903</v>
      </c>
      <c r="L228" s="7">
        <f t="shared" si="33"/>
        <v>-0.26372130995915288</v>
      </c>
      <c r="M228" s="1">
        <f t="shared" si="34"/>
        <v>0</v>
      </c>
      <c r="N228" s="17">
        <f t="shared" si="35"/>
        <v>0</v>
      </c>
      <c r="P228" s="2">
        <f t="shared" si="36"/>
        <v>159494850.8219178</v>
      </c>
    </row>
    <row r="229" spans="1:16" x14ac:dyDescent="0.4">
      <c r="A229" s="120">
        <v>707</v>
      </c>
      <c r="B229" s="3" t="s">
        <v>8</v>
      </c>
      <c r="C229" s="1">
        <v>1830</v>
      </c>
      <c r="D229" s="7">
        <v>9.9</v>
      </c>
      <c r="E229" s="118">
        <v>9.9000000000000021</v>
      </c>
      <c r="F229" s="2">
        <v>2818791.12</v>
      </c>
      <c r="G229" s="2">
        <f t="shared" si="28"/>
        <v>28472637.575757574</v>
      </c>
      <c r="H229" s="2">
        <f t="shared" si="29"/>
        <v>284726.37575757573</v>
      </c>
      <c r="I229" s="2">
        <f t="shared" si="32"/>
        <v>155.5881834740851</v>
      </c>
      <c r="J229" s="4">
        <f t="shared" si="30"/>
        <v>77.79409173704255</v>
      </c>
      <c r="K229" s="10">
        <f t="shared" si="31"/>
        <v>142363.18787878787</v>
      </c>
      <c r="L229" s="7">
        <f t="shared" si="33"/>
        <v>2.3362786900408494</v>
      </c>
      <c r="M229" s="1">
        <f t="shared" si="34"/>
        <v>1</v>
      </c>
      <c r="N229" s="17">
        <f t="shared" si="35"/>
        <v>106772.3909090909</v>
      </c>
      <c r="P229" s="2">
        <f t="shared" si="36"/>
        <v>28472637.575757571</v>
      </c>
    </row>
    <row r="230" spans="1:16" x14ac:dyDescent="0.4">
      <c r="A230" s="120">
        <v>729</v>
      </c>
      <c r="B230" s="3" t="s">
        <v>69</v>
      </c>
      <c r="C230" s="1">
        <v>8763</v>
      </c>
      <c r="D230" s="7">
        <v>9.3000000000000007</v>
      </c>
      <c r="E230" s="118">
        <v>9.3000000000000007</v>
      </c>
      <c r="F230" s="2">
        <v>14495951.949999999</v>
      </c>
      <c r="G230" s="2">
        <f t="shared" si="28"/>
        <v>155870451.07526878</v>
      </c>
      <c r="H230" s="2">
        <f t="shared" si="29"/>
        <v>1558704.5107526879</v>
      </c>
      <c r="I230" s="2">
        <f t="shared" si="32"/>
        <v>177.87338933615064</v>
      </c>
      <c r="J230" s="4">
        <f t="shared" si="30"/>
        <v>88.936694668075319</v>
      </c>
      <c r="K230" s="10">
        <f t="shared" si="31"/>
        <v>779352.25537634396</v>
      </c>
      <c r="L230" s="7">
        <f t="shared" si="33"/>
        <v>1.736278690040848</v>
      </c>
      <c r="M230" s="1">
        <f t="shared" si="34"/>
        <v>0</v>
      </c>
      <c r="N230" s="17">
        <f t="shared" si="35"/>
        <v>0</v>
      </c>
      <c r="P230" s="2">
        <f t="shared" si="36"/>
        <v>155870451.07526878</v>
      </c>
    </row>
    <row r="231" spans="1:16" x14ac:dyDescent="0.4">
      <c r="A231" s="120">
        <v>732</v>
      </c>
      <c r="B231" s="3" t="s">
        <v>92</v>
      </c>
      <c r="C231" s="1">
        <v>3231</v>
      </c>
      <c r="D231" s="7">
        <v>8.9</v>
      </c>
      <c r="E231" s="118">
        <v>8.9</v>
      </c>
      <c r="F231" s="2">
        <v>5403184.0499999998</v>
      </c>
      <c r="G231" s="2">
        <f t="shared" si="28"/>
        <v>60709933.146067411</v>
      </c>
      <c r="H231" s="2">
        <f t="shared" si="29"/>
        <v>607099.33146067406</v>
      </c>
      <c r="I231" s="2">
        <f t="shared" si="32"/>
        <v>187.89827652759953</v>
      </c>
      <c r="J231" s="4">
        <f t="shared" si="30"/>
        <v>93.949138263799767</v>
      </c>
      <c r="K231" s="10">
        <f t="shared" si="31"/>
        <v>303549.66573033703</v>
      </c>
      <c r="L231" s="7">
        <f t="shared" si="33"/>
        <v>1.3362786900408476</v>
      </c>
      <c r="M231" s="1">
        <f t="shared" si="34"/>
        <v>0</v>
      </c>
      <c r="N231" s="17">
        <f t="shared" si="35"/>
        <v>0</v>
      </c>
      <c r="P231" s="2">
        <f t="shared" si="36"/>
        <v>60709933.146067411</v>
      </c>
    </row>
    <row r="232" spans="1:16" x14ac:dyDescent="0.4">
      <c r="A232" s="120">
        <v>734</v>
      </c>
      <c r="B232" s="3" t="s">
        <v>203</v>
      </c>
      <c r="C232" s="1">
        <v>50339</v>
      </c>
      <c r="D232" s="7">
        <v>8.1</v>
      </c>
      <c r="E232" s="118">
        <v>8.1</v>
      </c>
      <c r="F232" s="2">
        <v>86188673.040000007</v>
      </c>
      <c r="G232" s="2">
        <f t="shared" si="28"/>
        <v>1064057691.8518519</v>
      </c>
      <c r="H232" s="2">
        <f t="shared" si="29"/>
        <v>10640576.918518519</v>
      </c>
      <c r="I232" s="2">
        <f t="shared" si="32"/>
        <v>211.37839286673392</v>
      </c>
      <c r="J232" s="4">
        <f t="shared" si="30"/>
        <v>105.68919643336696</v>
      </c>
      <c r="K232" s="10">
        <f t="shared" si="31"/>
        <v>5320288.4592592595</v>
      </c>
      <c r="L232" s="7">
        <f t="shared" si="33"/>
        <v>0.53627869004084694</v>
      </c>
      <c r="M232" s="1">
        <f t="shared" si="34"/>
        <v>0</v>
      </c>
      <c r="N232" s="17">
        <f t="shared" si="35"/>
        <v>0</v>
      </c>
      <c r="P232" s="2">
        <f t="shared" si="36"/>
        <v>1064057691.8518519</v>
      </c>
    </row>
    <row r="233" spans="1:16" x14ac:dyDescent="0.4">
      <c r="A233" s="120">
        <v>790</v>
      </c>
      <c r="B233" s="3" t="s">
        <v>148</v>
      </c>
      <c r="C233" s="1">
        <v>23332</v>
      </c>
      <c r="D233" s="7">
        <v>8.9</v>
      </c>
      <c r="E233" s="118">
        <v>8.9</v>
      </c>
      <c r="F233" s="2">
        <v>40855474.979999997</v>
      </c>
      <c r="G233" s="2">
        <f t="shared" si="28"/>
        <v>459050280.6741572</v>
      </c>
      <c r="H233" s="2">
        <f t="shared" si="29"/>
        <v>4590502.8067415729</v>
      </c>
      <c r="I233" s="2">
        <f t="shared" si="32"/>
        <v>196.74707726476825</v>
      </c>
      <c r="J233" s="4">
        <f t="shared" si="30"/>
        <v>98.373538632384125</v>
      </c>
      <c r="K233" s="10">
        <f t="shared" si="31"/>
        <v>2295251.4033707865</v>
      </c>
      <c r="L233" s="7">
        <f t="shared" si="33"/>
        <v>1.3362786900408476</v>
      </c>
      <c r="M233" s="1">
        <f t="shared" si="34"/>
        <v>0</v>
      </c>
      <c r="N233" s="17">
        <f t="shared" si="35"/>
        <v>0</v>
      </c>
      <c r="P233" s="2">
        <f t="shared" si="36"/>
        <v>459050280.6741572</v>
      </c>
    </row>
    <row r="234" spans="1:16" x14ac:dyDescent="0.4">
      <c r="A234" s="120">
        <v>738</v>
      </c>
      <c r="B234" s="3" t="s">
        <v>232</v>
      </c>
      <c r="C234" s="1">
        <v>2957</v>
      </c>
      <c r="D234" s="7">
        <v>8.8000000000000007</v>
      </c>
      <c r="E234" s="118">
        <v>8.8000000000000007</v>
      </c>
      <c r="F234" s="2">
        <v>5411193.9400000004</v>
      </c>
      <c r="G234" s="2">
        <f t="shared" si="28"/>
        <v>61490840.227272727</v>
      </c>
      <c r="H234" s="2">
        <f t="shared" si="29"/>
        <v>614908.40227272722</v>
      </c>
      <c r="I234" s="2">
        <f t="shared" si="32"/>
        <v>207.95008531373935</v>
      </c>
      <c r="J234" s="4">
        <f t="shared" si="30"/>
        <v>103.97504265686968</v>
      </c>
      <c r="K234" s="10">
        <f t="shared" si="31"/>
        <v>307454.20113636361</v>
      </c>
      <c r="L234" s="7">
        <f t="shared" si="33"/>
        <v>1.236278690040848</v>
      </c>
      <c r="M234" s="1">
        <f t="shared" si="34"/>
        <v>0</v>
      </c>
      <c r="N234" s="17">
        <f t="shared" si="35"/>
        <v>0</v>
      </c>
      <c r="P234" s="2">
        <f t="shared" si="36"/>
        <v>61490840.227272727</v>
      </c>
    </row>
    <row r="235" spans="1:16" x14ac:dyDescent="0.4">
      <c r="A235" s="120">
        <v>739</v>
      </c>
      <c r="B235" s="3" t="s">
        <v>108</v>
      </c>
      <c r="C235" s="1">
        <v>3094</v>
      </c>
      <c r="D235" s="7">
        <v>8.9</v>
      </c>
      <c r="E235" s="118">
        <v>8.9</v>
      </c>
      <c r="F235" s="2">
        <v>5096523.16</v>
      </c>
      <c r="G235" s="2">
        <f t="shared" si="28"/>
        <v>57264305.168539323</v>
      </c>
      <c r="H235" s="2">
        <f t="shared" si="29"/>
        <v>572643.05168539321</v>
      </c>
      <c r="I235" s="2">
        <f t="shared" si="32"/>
        <v>185.08178787504627</v>
      </c>
      <c r="J235" s="4">
        <f t="shared" si="30"/>
        <v>92.540893937523137</v>
      </c>
      <c r="K235" s="10">
        <f t="shared" si="31"/>
        <v>286321.5258426966</v>
      </c>
      <c r="L235" s="7">
        <f t="shared" si="33"/>
        <v>1.3362786900408476</v>
      </c>
      <c r="M235" s="1">
        <f t="shared" si="34"/>
        <v>0</v>
      </c>
      <c r="N235" s="17">
        <f t="shared" si="35"/>
        <v>0</v>
      </c>
      <c r="P235" s="2">
        <f t="shared" si="36"/>
        <v>57264305.168539323</v>
      </c>
    </row>
    <row r="236" spans="1:16" x14ac:dyDescent="0.4">
      <c r="A236" s="120">
        <v>740</v>
      </c>
      <c r="B236" s="3" t="s">
        <v>184</v>
      </c>
      <c r="C236" s="1">
        <v>31008</v>
      </c>
      <c r="D236" s="7">
        <v>9.3000000000000007</v>
      </c>
      <c r="E236" s="118">
        <v>9.3000000000000007</v>
      </c>
      <c r="F236" s="2">
        <v>58383189.649999999</v>
      </c>
      <c r="G236" s="2">
        <f t="shared" si="28"/>
        <v>627776232.79569876</v>
      </c>
      <c r="H236" s="2">
        <f t="shared" si="29"/>
        <v>6277762.3279569885</v>
      </c>
      <c r="I236" s="2">
        <f t="shared" si="32"/>
        <v>202.45621542688946</v>
      </c>
      <c r="J236" s="4">
        <f t="shared" si="30"/>
        <v>101.22810771344473</v>
      </c>
      <c r="K236" s="10">
        <f t="shared" si="31"/>
        <v>3138881.1639784942</v>
      </c>
      <c r="L236" s="7">
        <f t="shared" si="33"/>
        <v>1.736278690040848</v>
      </c>
      <c r="M236" s="1">
        <f t="shared" si="34"/>
        <v>0</v>
      </c>
      <c r="N236" s="17">
        <f t="shared" si="35"/>
        <v>0</v>
      </c>
      <c r="P236" s="2">
        <f t="shared" si="36"/>
        <v>627776232.79569876</v>
      </c>
    </row>
    <row r="237" spans="1:16" x14ac:dyDescent="0.4">
      <c r="A237" s="120">
        <v>742</v>
      </c>
      <c r="B237" s="3" t="s">
        <v>291</v>
      </c>
      <c r="C237" s="1">
        <v>974</v>
      </c>
      <c r="D237" s="7">
        <v>9.1</v>
      </c>
      <c r="E237" s="118">
        <v>9.1</v>
      </c>
      <c r="F237" s="2">
        <v>1559876.4</v>
      </c>
      <c r="G237" s="2">
        <f t="shared" si="28"/>
        <v>17141498.9010989</v>
      </c>
      <c r="H237" s="2">
        <f t="shared" si="29"/>
        <v>171414.989010989</v>
      </c>
      <c r="I237" s="2">
        <f t="shared" si="32"/>
        <v>175.99074847124126</v>
      </c>
      <c r="J237" s="4">
        <f t="shared" si="30"/>
        <v>87.995374235620631</v>
      </c>
      <c r="K237" s="10">
        <f t="shared" si="31"/>
        <v>85707.494505494498</v>
      </c>
      <c r="L237" s="7">
        <f t="shared" si="33"/>
        <v>1.5362786900408469</v>
      </c>
      <c r="M237" s="1">
        <f t="shared" si="34"/>
        <v>0</v>
      </c>
      <c r="N237" s="17">
        <f t="shared" si="35"/>
        <v>0</v>
      </c>
      <c r="P237" s="2">
        <f t="shared" si="36"/>
        <v>17141498.9010989</v>
      </c>
    </row>
    <row r="238" spans="1:16" x14ac:dyDescent="0.4">
      <c r="A238" s="120">
        <v>743</v>
      </c>
      <c r="B238" s="3" t="s">
        <v>210</v>
      </c>
      <c r="C238" s="1">
        <v>67283</v>
      </c>
      <c r="D238" s="7">
        <v>9.1999999999999993</v>
      </c>
      <c r="E238" s="118">
        <v>9.1999999999999993</v>
      </c>
      <c r="F238" s="2">
        <v>132765930.88</v>
      </c>
      <c r="G238" s="2">
        <f t="shared" si="28"/>
        <v>1443107944.347826</v>
      </c>
      <c r="H238" s="2">
        <f t="shared" si="29"/>
        <v>14431079.443478262</v>
      </c>
      <c r="I238" s="2">
        <f t="shared" si="32"/>
        <v>214.48329360281591</v>
      </c>
      <c r="J238" s="4">
        <f t="shared" si="30"/>
        <v>107.24164680140795</v>
      </c>
      <c r="K238" s="10">
        <f t="shared" si="31"/>
        <v>7215539.721739131</v>
      </c>
      <c r="L238" s="7">
        <f t="shared" si="33"/>
        <v>1.6362786900408466</v>
      </c>
      <c r="M238" s="1">
        <f t="shared" si="34"/>
        <v>0</v>
      </c>
      <c r="N238" s="17">
        <f t="shared" si="35"/>
        <v>0</v>
      </c>
      <c r="P238" s="2">
        <f t="shared" si="36"/>
        <v>1443107944.347826</v>
      </c>
    </row>
    <row r="239" spans="1:16" x14ac:dyDescent="0.4">
      <c r="A239" s="120">
        <v>746</v>
      </c>
      <c r="B239" s="3" t="s">
        <v>19</v>
      </c>
      <c r="C239" s="1">
        <v>4585</v>
      </c>
      <c r="D239" s="7">
        <v>9.6</v>
      </c>
      <c r="E239" s="118">
        <v>9.6</v>
      </c>
      <c r="F239" s="2">
        <v>6851701.9000000004</v>
      </c>
      <c r="G239" s="2">
        <f t="shared" si="28"/>
        <v>71371894.791666672</v>
      </c>
      <c r="H239" s="2">
        <f t="shared" si="29"/>
        <v>713718.94791666674</v>
      </c>
      <c r="I239" s="2">
        <f t="shared" si="32"/>
        <v>155.6638926753908</v>
      </c>
      <c r="J239" s="4">
        <f t="shared" si="30"/>
        <v>77.831946337695399</v>
      </c>
      <c r="K239" s="10">
        <f t="shared" si="31"/>
        <v>356859.47395833337</v>
      </c>
      <c r="L239" s="7">
        <f t="shared" si="33"/>
        <v>2.0362786900408469</v>
      </c>
      <c r="M239" s="1">
        <f t="shared" si="34"/>
        <v>1</v>
      </c>
      <c r="N239" s="17">
        <f t="shared" si="35"/>
        <v>267644.60546875</v>
      </c>
      <c r="P239" s="2">
        <f t="shared" si="36"/>
        <v>71371894.791666672</v>
      </c>
    </row>
    <row r="240" spans="1:16" x14ac:dyDescent="0.4">
      <c r="A240" s="120">
        <v>747</v>
      </c>
      <c r="B240" s="3" t="s">
        <v>12</v>
      </c>
      <c r="C240" s="1">
        <v>1229</v>
      </c>
      <c r="D240" s="7">
        <v>9.4</v>
      </c>
      <c r="E240" s="118">
        <v>9.4</v>
      </c>
      <c r="F240" s="2">
        <v>1848272.96</v>
      </c>
      <c r="G240" s="2">
        <f t="shared" si="28"/>
        <v>19662478.297872338</v>
      </c>
      <c r="H240" s="2">
        <f t="shared" si="29"/>
        <v>196624.78297872338</v>
      </c>
      <c r="I240" s="2">
        <f t="shared" si="32"/>
        <v>159.98761837162195</v>
      </c>
      <c r="J240" s="4">
        <f t="shared" si="30"/>
        <v>79.993809185810974</v>
      </c>
      <c r="K240" s="10">
        <f t="shared" si="31"/>
        <v>98312.391489361689</v>
      </c>
      <c r="L240" s="7">
        <f t="shared" si="33"/>
        <v>1.8362786900408476</v>
      </c>
      <c r="M240" s="1">
        <f t="shared" si="34"/>
        <v>0</v>
      </c>
      <c r="N240" s="17">
        <f t="shared" si="35"/>
        <v>0</v>
      </c>
      <c r="P240" s="2">
        <f t="shared" si="36"/>
        <v>19662478.297872338</v>
      </c>
    </row>
    <row r="241" spans="1:16" x14ac:dyDescent="0.4">
      <c r="A241" s="120">
        <v>748</v>
      </c>
      <c r="B241" s="3" t="s">
        <v>23</v>
      </c>
      <c r="C241" s="1">
        <v>4723</v>
      </c>
      <c r="D241" s="7">
        <v>9.4</v>
      </c>
      <c r="E241" s="118">
        <v>9.4</v>
      </c>
      <c r="F241" s="2">
        <v>8036874.3399999999</v>
      </c>
      <c r="G241" s="2">
        <f t="shared" si="28"/>
        <v>85498663.191489354</v>
      </c>
      <c r="H241" s="2">
        <f t="shared" si="29"/>
        <v>854986.63191489351</v>
      </c>
      <c r="I241" s="2">
        <f t="shared" si="32"/>
        <v>181.02617656466091</v>
      </c>
      <c r="J241" s="4">
        <f t="shared" si="30"/>
        <v>90.513088282330457</v>
      </c>
      <c r="K241" s="10">
        <f t="shared" si="31"/>
        <v>427493.31595744676</v>
      </c>
      <c r="L241" s="7">
        <f t="shared" si="33"/>
        <v>1.8362786900408476</v>
      </c>
      <c r="M241" s="1">
        <f t="shared" si="34"/>
        <v>0</v>
      </c>
      <c r="N241" s="17">
        <f t="shared" si="35"/>
        <v>0</v>
      </c>
      <c r="P241" s="2">
        <f t="shared" si="36"/>
        <v>85498663.191489354</v>
      </c>
    </row>
    <row r="242" spans="1:16" x14ac:dyDescent="0.4">
      <c r="A242" s="120">
        <v>791</v>
      </c>
      <c r="B242" s="3" t="s">
        <v>20</v>
      </c>
      <c r="C242" s="1">
        <v>4861</v>
      </c>
      <c r="D242" s="7">
        <v>9.3000000000000007</v>
      </c>
      <c r="E242" s="118">
        <v>9.3000000000000007</v>
      </c>
      <c r="F242" s="2">
        <v>7383059.0499999998</v>
      </c>
      <c r="G242" s="2">
        <f t="shared" si="28"/>
        <v>79387731.720430091</v>
      </c>
      <c r="H242" s="2">
        <f t="shared" si="29"/>
        <v>793877.31720430101</v>
      </c>
      <c r="I242" s="2">
        <f t="shared" si="32"/>
        <v>163.31563818232894</v>
      </c>
      <c r="J242" s="4">
        <f t="shared" si="30"/>
        <v>81.65781909116447</v>
      </c>
      <c r="K242" s="10">
        <f t="shared" si="31"/>
        <v>396938.65860215051</v>
      </c>
      <c r="L242" s="7">
        <f t="shared" si="33"/>
        <v>1.736278690040848</v>
      </c>
      <c r="M242" s="1">
        <f t="shared" si="34"/>
        <v>0</v>
      </c>
      <c r="N242" s="17">
        <f t="shared" si="35"/>
        <v>0</v>
      </c>
      <c r="P242" s="2">
        <f t="shared" si="36"/>
        <v>79387731.720430091</v>
      </c>
    </row>
    <row r="243" spans="1:16" x14ac:dyDescent="0.4">
      <c r="A243" s="120">
        <v>749</v>
      </c>
      <c r="B243" s="3" t="s">
        <v>235</v>
      </c>
      <c r="C243" s="1">
        <v>21348</v>
      </c>
      <c r="D243" s="7">
        <v>9.4</v>
      </c>
      <c r="E243" s="118">
        <v>9.4</v>
      </c>
      <c r="F243" s="2">
        <v>44763685.07</v>
      </c>
      <c r="G243" s="2">
        <f t="shared" si="28"/>
        <v>476209415.63829786</v>
      </c>
      <c r="H243" s="2">
        <f t="shared" si="29"/>
        <v>4762094.1563829789</v>
      </c>
      <c r="I243" s="2">
        <f t="shared" si="32"/>
        <v>223.06980309082718</v>
      </c>
      <c r="J243" s="4">
        <f t="shared" si="30"/>
        <v>111.53490154541359</v>
      </c>
      <c r="K243" s="10">
        <f t="shared" si="31"/>
        <v>2381047.0781914894</v>
      </c>
      <c r="L243" s="7">
        <f t="shared" si="33"/>
        <v>1.8362786900408476</v>
      </c>
      <c r="M243" s="1">
        <f t="shared" si="34"/>
        <v>0</v>
      </c>
      <c r="N243" s="17">
        <f t="shared" si="35"/>
        <v>0</v>
      </c>
      <c r="P243" s="2">
        <f t="shared" si="36"/>
        <v>476209415.63829786</v>
      </c>
    </row>
    <row r="244" spans="1:16" x14ac:dyDescent="0.4">
      <c r="A244" s="120">
        <v>751</v>
      </c>
      <c r="B244" s="3" t="s">
        <v>195</v>
      </c>
      <c r="C244" s="1">
        <v>2701</v>
      </c>
      <c r="D244" s="7">
        <v>9.4</v>
      </c>
      <c r="E244" s="118">
        <v>9.4</v>
      </c>
      <c r="F244" s="2">
        <v>5648939.2999999998</v>
      </c>
      <c r="G244" s="2">
        <f t="shared" si="28"/>
        <v>60095098.936170213</v>
      </c>
      <c r="H244" s="2">
        <f t="shared" si="29"/>
        <v>600950.98936170212</v>
      </c>
      <c r="I244" s="2">
        <f t="shared" si="32"/>
        <v>222.49203604653911</v>
      </c>
      <c r="J244" s="4">
        <f t="shared" si="30"/>
        <v>111.24601802326956</v>
      </c>
      <c r="K244" s="10">
        <f t="shared" si="31"/>
        <v>300475.49468085106</v>
      </c>
      <c r="L244" s="7">
        <f t="shared" si="33"/>
        <v>1.8362786900408476</v>
      </c>
      <c r="M244" s="1">
        <f t="shared" si="34"/>
        <v>0</v>
      </c>
      <c r="N244" s="17">
        <f t="shared" si="35"/>
        <v>0</v>
      </c>
      <c r="P244" s="2">
        <f t="shared" si="36"/>
        <v>60095098.936170213</v>
      </c>
    </row>
    <row r="245" spans="1:16" x14ac:dyDescent="0.4">
      <c r="A245" s="120">
        <v>753</v>
      </c>
      <c r="B245" s="3" t="s">
        <v>286</v>
      </c>
      <c r="C245" s="1">
        <v>23006</v>
      </c>
      <c r="D245" s="7">
        <v>6.6000000000000005</v>
      </c>
      <c r="E245" s="118">
        <v>6.8000000000000007</v>
      </c>
      <c r="F245" s="2">
        <v>43042551.299999997</v>
      </c>
      <c r="G245" s="2">
        <f t="shared" si="28"/>
        <v>652159868.18181813</v>
      </c>
      <c r="H245" s="2">
        <f t="shared" si="29"/>
        <v>6521598.6818181807</v>
      </c>
      <c r="I245" s="2">
        <f t="shared" si="32"/>
        <v>283.4738190827689</v>
      </c>
      <c r="J245" s="4">
        <f t="shared" si="30"/>
        <v>141.73690954138445</v>
      </c>
      <c r="K245" s="10">
        <f t="shared" si="31"/>
        <v>3260799.3409090904</v>
      </c>
      <c r="L245" s="7">
        <f t="shared" si="33"/>
        <v>-0.76372130995915199</v>
      </c>
      <c r="M245" s="1">
        <f t="shared" si="34"/>
        <v>0</v>
      </c>
      <c r="N245" s="17">
        <f t="shared" si="35"/>
        <v>0</v>
      </c>
      <c r="P245" s="2">
        <f t="shared" si="36"/>
        <v>632978695.58823526</v>
      </c>
    </row>
    <row r="246" spans="1:16" x14ac:dyDescent="0.4">
      <c r="A246" s="120">
        <v>755</v>
      </c>
      <c r="B246" s="3" t="s">
        <v>282</v>
      </c>
      <c r="C246" s="1">
        <v>6192</v>
      </c>
      <c r="D246" s="7">
        <v>8.6</v>
      </c>
      <c r="E246" s="118">
        <v>8.6</v>
      </c>
      <c r="F246" s="2">
        <v>14826019.48</v>
      </c>
      <c r="G246" s="2">
        <f t="shared" si="28"/>
        <v>172395575.34883723</v>
      </c>
      <c r="H246" s="2">
        <f t="shared" si="29"/>
        <v>1723955.7534883723</v>
      </c>
      <c r="I246" s="2">
        <f t="shared" si="32"/>
        <v>278.41662685535726</v>
      </c>
      <c r="J246" s="4">
        <f t="shared" si="30"/>
        <v>139.20831342767863</v>
      </c>
      <c r="K246" s="10">
        <f t="shared" si="31"/>
        <v>861977.87674418616</v>
      </c>
      <c r="L246" s="7">
        <f t="shared" si="33"/>
        <v>1.0362786900408469</v>
      </c>
      <c r="M246" s="1">
        <f t="shared" si="34"/>
        <v>0</v>
      </c>
      <c r="N246" s="17">
        <f t="shared" si="35"/>
        <v>0</v>
      </c>
      <c r="P246" s="2">
        <f t="shared" si="36"/>
        <v>172395575.34883723</v>
      </c>
    </row>
    <row r="247" spans="1:16" x14ac:dyDescent="0.4">
      <c r="A247" s="120">
        <v>758</v>
      </c>
      <c r="B247" s="3" t="s">
        <v>226</v>
      </c>
      <c r="C247" s="1">
        <v>8095</v>
      </c>
      <c r="D247" s="7">
        <v>8</v>
      </c>
      <c r="E247" s="118">
        <v>7.5</v>
      </c>
      <c r="F247" s="2">
        <v>14631450.310000001</v>
      </c>
      <c r="G247" s="2">
        <f t="shared" si="28"/>
        <v>182893128.875</v>
      </c>
      <c r="H247" s="2">
        <f t="shared" si="29"/>
        <v>1828931.2887500001</v>
      </c>
      <c r="I247" s="2">
        <f t="shared" si="32"/>
        <v>225.93345135886349</v>
      </c>
      <c r="J247" s="4">
        <f t="shared" si="30"/>
        <v>112.96672567943175</v>
      </c>
      <c r="K247" s="10">
        <f t="shared" si="31"/>
        <v>914465.64437500003</v>
      </c>
      <c r="L247" s="7">
        <f t="shared" si="33"/>
        <v>-6.3721309959152705E-2</v>
      </c>
      <c r="M247" s="1">
        <f t="shared" si="34"/>
        <v>0</v>
      </c>
      <c r="N247" s="17">
        <f t="shared" si="35"/>
        <v>0</v>
      </c>
      <c r="P247" s="2">
        <f t="shared" si="36"/>
        <v>195086004.13333336</v>
      </c>
    </row>
    <row r="248" spans="1:16" x14ac:dyDescent="0.4">
      <c r="A248" s="120">
        <v>759</v>
      </c>
      <c r="B248" s="3" t="s">
        <v>3</v>
      </c>
      <c r="C248" s="1">
        <v>1772</v>
      </c>
      <c r="D248" s="7">
        <v>9.1000000000000014</v>
      </c>
      <c r="E248" s="118">
        <v>9.1</v>
      </c>
      <c r="F248" s="2">
        <v>2508679.86</v>
      </c>
      <c r="G248" s="2">
        <f t="shared" si="28"/>
        <v>27567910.549450543</v>
      </c>
      <c r="H248" s="2">
        <f t="shared" si="29"/>
        <v>275679.10549450543</v>
      </c>
      <c r="I248" s="2">
        <f t="shared" si="32"/>
        <v>155.57511596755387</v>
      </c>
      <c r="J248" s="4">
        <f t="shared" si="30"/>
        <v>77.787557983776935</v>
      </c>
      <c r="K248" s="10">
        <f t="shared" si="31"/>
        <v>137839.55274725272</v>
      </c>
      <c r="L248" s="7">
        <f t="shared" si="33"/>
        <v>1.5362786900408469</v>
      </c>
      <c r="M248" s="1">
        <f t="shared" si="34"/>
        <v>0</v>
      </c>
      <c r="N248" s="17">
        <f t="shared" si="35"/>
        <v>0</v>
      </c>
      <c r="P248" s="2">
        <f t="shared" si="36"/>
        <v>27567910.54945055</v>
      </c>
    </row>
    <row r="249" spans="1:16" x14ac:dyDescent="0.4">
      <c r="A249" s="120">
        <v>761</v>
      </c>
      <c r="B249" s="3" t="s">
        <v>145</v>
      </c>
      <c r="C249" s="1">
        <v>8339</v>
      </c>
      <c r="D249" s="7">
        <v>8.1999999999999993</v>
      </c>
      <c r="E249" s="118">
        <v>8.5</v>
      </c>
      <c r="F249" s="2">
        <v>13226715.51</v>
      </c>
      <c r="G249" s="2">
        <f t="shared" si="28"/>
        <v>161301408.65853661</v>
      </c>
      <c r="H249" s="2">
        <f t="shared" si="29"/>
        <v>1613014.0865853659</v>
      </c>
      <c r="I249" s="2">
        <f t="shared" si="32"/>
        <v>193.43015788288355</v>
      </c>
      <c r="J249" s="4">
        <f t="shared" si="30"/>
        <v>96.715078941441774</v>
      </c>
      <c r="K249" s="10">
        <f t="shared" si="31"/>
        <v>806507.04329268297</v>
      </c>
      <c r="L249" s="7">
        <f t="shared" si="33"/>
        <v>0.93627869004084729</v>
      </c>
      <c r="M249" s="1">
        <f t="shared" si="34"/>
        <v>0</v>
      </c>
      <c r="N249" s="17">
        <f t="shared" si="35"/>
        <v>0</v>
      </c>
      <c r="P249" s="2">
        <f t="shared" si="36"/>
        <v>155608417.76470587</v>
      </c>
    </row>
    <row r="250" spans="1:16" x14ac:dyDescent="0.4">
      <c r="A250" s="120">
        <v>762</v>
      </c>
      <c r="B250" s="3" t="s">
        <v>58</v>
      </c>
      <c r="C250" s="1">
        <v>3521</v>
      </c>
      <c r="D250" s="7">
        <v>8.6</v>
      </c>
      <c r="E250" s="118">
        <v>8.6</v>
      </c>
      <c r="F250" s="2">
        <v>5173204.57</v>
      </c>
      <c r="G250" s="2">
        <f t="shared" si="28"/>
        <v>60153541.511627913</v>
      </c>
      <c r="H250" s="2">
        <f t="shared" si="29"/>
        <v>601535.41511627915</v>
      </c>
      <c r="I250" s="2">
        <f t="shared" si="32"/>
        <v>170.84220821251893</v>
      </c>
      <c r="J250" s="4">
        <f t="shared" si="30"/>
        <v>85.421104106259463</v>
      </c>
      <c r="K250" s="10">
        <f t="shared" si="31"/>
        <v>300767.70755813958</v>
      </c>
      <c r="L250" s="7">
        <f t="shared" si="33"/>
        <v>1.0362786900408469</v>
      </c>
      <c r="M250" s="1">
        <f t="shared" si="34"/>
        <v>0</v>
      </c>
      <c r="N250" s="17">
        <f t="shared" si="35"/>
        <v>0</v>
      </c>
      <c r="P250" s="2">
        <f t="shared" si="36"/>
        <v>60153541.511627913</v>
      </c>
    </row>
    <row r="251" spans="1:16" x14ac:dyDescent="0.4">
      <c r="A251" s="120">
        <v>765</v>
      </c>
      <c r="B251" s="3" t="s">
        <v>213</v>
      </c>
      <c r="C251" s="1">
        <v>10161</v>
      </c>
      <c r="D251" s="7">
        <v>8.5</v>
      </c>
      <c r="E251" s="118">
        <v>8.5</v>
      </c>
      <c r="F251" s="2">
        <v>18271122.890000001</v>
      </c>
      <c r="G251" s="2">
        <f t="shared" si="28"/>
        <v>214954386.94117647</v>
      </c>
      <c r="H251" s="2">
        <f t="shared" si="29"/>
        <v>2149543.8694117647</v>
      </c>
      <c r="I251" s="2">
        <f t="shared" si="32"/>
        <v>211.54845678690725</v>
      </c>
      <c r="J251" s="4">
        <f t="shared" si="30"/>
        <v>105.77422839345363</v>
      </c>
      <c r="K251" s="10">
        <f t="shared" si="31"/>
        <v>1074771.9347058823</v>
      </c>
      <c r="L251" s="7">
        <f t="shared" si="33"/>
        <v>0.93627869004084729</v>
      </c>
      <c r="M251" s="1">
        <f t="shared" si="34"/>
        <v>0</v>
      </c>
      <c r="N251" s="17">
        <f t="shared" si="35"/>
        <v>0</v>
      </c>
      <c r="P251" s="2">
        <f t="shared" si="36"/>
        <v>214954386.94117647</v>
      </c>
    </row>
    <row r="252" spans="1:16" x14ac:dyDescent="0.4">
      <c r="A252" s="120">
        <v>768</v>
      </c>
      <c r="B252" s="3" t="s">
        <v>38</v>
      </c>
      <c r="C252" s="1">
        <v>2310</v>
      </c>
      <c r="D252" s="7">
        <v>8.4</v>
      </c>
      <c r="E252" s="118">
        <v>8.4</v>
      </c>
      <c r="F252" s="2">
        <v>3275284.83</v>
      </c>
      <c r="G252" s="2">
        <f t="shared" si="28"/>
        <v>38991486.071428567</v>
      </c>
      <c r="H252" s="2">
        <f t="shared" si="29"/>
        <v>389914.86071428569</v>
      </c>
      <c r="I252" s="2">
        <f t="shared" si="32"/>
        <v>168.79431199752628</v>
      </c>
      <c r="J252" s="4">
        <f t="shared" si="30"/>
        <v>84.397155998763139</v>
      </c>
      <c r="K252" s="10">
        <f t="shared" si="31"/>
        <v>194957.43035714285</v>
      </c>
      <c r="L252" s="7">
        <f t="shared" si="33"/>
        <v>0.83627869004084765</v>
      </c>
      <c r="M252" s="1">
        <f t="shared" si="34"/>
        <v>0</v>
      </c>
      <c r="N252" s="17">
        <f t="shared" si="35"/>
        <v>0</v>
      </c>
      <c r="P252" s="2">
        <f t="shared" si="36"/>
        <v>38991486.071428567</v>
      </c>
    </row>
    <row r="253" spans="1:16" x14ac:dyDescent="0.4">
      <c r="A253" s="120">
        <v>777</v>
      </c>
      <c r="B253" s="3" t="s">
        <v>75</v>
      </c>
      <c r="C253" s="1">
        <v>6957</v>
      </c>
      <c r="D253" s="7">
        <v>8.9</v>
      </c>
      <c r="E253" s="118">
        <v>8.9</v>
      </c>
      <c r="F253" s="2">
        <v>10801451.91</v>
      </c>
      <c r="G253" s="2">
        <f t="shared" si="28"/>
        <v>121364628.20224717</v>
      </c>
      <c r="H253" s="2">
        <f t="shared" si="29"/>
        <v>1213646.2820224718</v>
      </c>
      <c r="I253" s="2">
        <f t="shared" si="32"/>
        <v>174.44965962663099</v>
      </c>
      <c r="J253" s="4">
        <f t="shared" si="30"/>
        <v>87.224829813315495</v>
      </c>
      <c r="K253" s="10">
        <f t="shared" si="31"/>
        <v>606823.14101123589</v>
      </c>
      <c r="L253" s="7">
        <f t="shared" si="33"/>
        <v>1.3362786900408476</v>
      </c>
      <c r="M253" s="1">
        <f t="shared" si="34"/>
        <v>0</v>
      </c>
      <c r="N253" s="17">
        <f t="shared" si="35"/>
        <v>0</v>
      </c>
      <c r="P253" s="2">
        <f t="shared" si="36"/>
        <v>121364628.20224717</v>
      </c>
    </row>
    <row r="254" spans="1:16" x14ac:dyDescent="0.4">
      <c r="A254" s="120">
        <v>778</v>
      </c>
      <c r="B254" s="3" t="s">
        <v>99</v>
      </c>
      <c r="C254" s="1">
        <v>6549</v>
      </c>
      <c r="D254" s="7">
        <v>9.1</v>
      </c>
      <c r="E254" s="118">
        <v>9.1</v>
      </c>
      <c r="F254" s="2">
        <v>11081532.73</v>
      </c>
      <c r="G254" s="2">
        <f t="shared" si="28"/>
        <v>121775084.94505495</v>
      </c>
      <c r="H254" s="2">
        <f t="shared" si="29"/>
        <v>1217750.8494505496</v>
      </c>
      <c r="I254" s="2">
        <f t="shared" si="32"/>
        <v>185.94454870217584</v>
      </c>
      <c r="J254" s="4">
        <f t="shared" si="30"/>
        <v>92.972274351087918</v>
      </c>
      <c r="K254" s="10">
        <f t="shared" si="31"/>
        <v>608875.42472527479</v>
      </c>
      <c r="L254" s="7">
        <f t="shared" si="33"/>
        <v>1.5362786900408469</v>
      </c>
      <c r="M254" s="1">
        <f t="shared" si="34"/>
        <v>0</v>
      </c>
      <c r="N254" s="17">
        <f t="shared" si="35"/>
        <v>0</v>
      </c>
      <c r="P254" s="2">
        <f t="shared" si="36"/>
        <v>121775084.94505495</v>
      </c>
    </row>
    <row r="255" spans="1:16" x14ac:dyDescent="0.4">
      <c r="A255" s="120">
        <v>781</v>
      </c>
      <c r="B255" s="3" t="s">
        <v>67</v>
      </c>
      <c r="C255" s="1">
        <v>3367</v>
      </c>
      <c r="D255" s="7">
        <v>6.4</v>
      </c>
      <c r="E255" s="118">
        <v>6.4</v>
      </c>
      <c r="F255" s="2">
        <v>3822243.99</v>
      </c>
      <c r="G255" s="2">
        <f t="shared" si="28"/>
        <v>59722562.34375</v>
      </c>
      <c r="H255" s="2">
        <f t="shared" si="29"/>
        <v>597225.62343749998</v>
      </c>
      <c r="I255" s="2">
        <f t="shared" si="32"/>
        <v>177.37618753712502</v>
      </c>
      <c r="J255" s="4">
        <f t="shared" si="30"/>
        <v>88.68809376856251</v>
      </c>
      <c r="K255" s="10">
        <f t="shared" si="31"/>
        <v>298612.81171874999</v>
      </c>
      <c r="L255" s="7">
        <f t="shared" si="33"/>
        <v>-1.1637213099591524</v>
      </c>
      <c r="M255" s="1">
        <f t="shared" si="34"/>
        <v>0</v>
      </c>
      <c r="N255" s="17">
        <f t="shared" si="35"/>
        <v>0</v>
      </c>
      <c r="P255" s="2">
        <f t="shared" si="36"/>
        <v>59722562.34375</v>
      </c>
    </row>
    <row r="256" spans="1:16" x14ac:dyDescent="0.4">
      <c r="A256" s="120">
        <v>783</v>
      </c>
      <c r="B256" s="3" t="s">
        <v>225</v>
      </c>
      <c r="C256" s="1">
        <v>6221</v>
      </c>
      <c r="D256" s="7">
        <v>8.9</v>
      </c>
      <c r="E256" s="118">
        <v>8.9</v>
      </c>
      <c r="F256" s="2">
        <v>12102569.85</v>
      </c>
      <c r="G256" s="2">
        <f t="shared" si="28"/>
        <v>135983930.8988764</v>
      </c>
      <c r="H256" s="2">
        <f t="shared" si="29"/>
        <v>1359839.308988764</v>
      </c>
      <c r="I256" s="2">
        <f t="shared" si="32"/>
        <v>218.58854026503198</v>
      </c>
      <c r="J256" s="4">
        <f t="shared" si="30"/>
        <v>109.29427013251599</v>
      </c>
      <c r="K256" s="10">
        <f t="shared" si="31"/>
        <v>679919.65449438198</v>
      </c>
      <c r="L256" s="7">
        <f t="shared" si="33"/>
        <v>1.3362786900408476</v>
      </c>
      <c r="M256" s="1">
        <f t="shared" si="34"/>
        <v>0</v>
      </c>
      <c r="N256" s="17">
        <f t="shared" si="35"/>
        <v>0</v>
      </c>
      <c r="P256" s="2">
        <f t="shared" si="36"/>
        <v>135983930.8988764</v>
      </c>
    </row>
    <row r="257" spans="1:16" x14ac:dyDescent="0.4">
      <c r="A257" s="120">
        <v>831</v>
      </c>
      <c r="B257" s="3" t="s">
        <v>253</v>
      </c>
      <c r="C257" s="1">
        <v>4574</v>
      </c>
      <c r="D257" s="7">
        <v>8.4</v>
      </c>
      <c r="E257" s="118">
        <v>8.4</v>
      </c>
      <c r="F257" s="2">
        <v>8881209.1999999993</v>
      </c>
      <c r="G257" s="2">
        <f t="shared" si="28"/>
        <v>105728680.95238094</v>
      </c>
      <c r="H257" s="2">
        <f t="shared" si="29"/>
        <v>1057286.8095238095</v>
      </c>
      <c r="I257" s="2">
        <f t="shared" si="32"/>
        <v>231.15146688321153</v>
      </c>
      <c r="J257" s="4">
        <f t="shared" si="30"/>
        <v>115.57573344160576</v>
      </c>
      <c r="K257" s="10">
        <f t="shared" si="31"/>
        <v>528643.40476190473</v>
      </c>
      <c r="L257" s="7">
        <f t="shared" si="33"/>
        <v>0.83627869004084765</v>
      </c>
      <c r="M257" s="1">
        <f t="shared" si="34"/>
        <v>0</v>
      </c>
      <c r="N257" s="17">
        <f t="shared" si="35"/>
        <v>0</v>
      </c>
      <c r="P257" s="2">
        <f t="shared" si="36"/>
        <v>105728680.95238094</v>
      </c>
    </row>
    <row r="258" spans="1:16" x14ac:dyDescent="0.4">
      <c r="A258" s="120">
        <v>832</v>
      </c>
      <c r="B258" s="3" t="s">
        <v>48</v>
      </c>
      <c r="C258" s="1">
        <v>3555</v>
      </c>
      <c r="D258" s="7">
        <v>7.9</v>
      </c>
      <c r="E258" s="118">
        <v>8.5</v>
      </c>
      <c r="F258" s="2">
        <v>4790120.1100000003</v>
      </c>
      <c r="G258" s="2">
        <f t="shared" si="28"/>
        <v>60634431.772151902</v>
      </c>
      <c r="H258" s="2">
        <f t="shared" si="29"/>
        <v>606344.31772151904</v>
      </c>
      <c r="I258" s="2">
        <f t="shared" si="32"/>
        <v>170.56098951378877</v>
      </c>
      <c r="J258" s="4">
        <f t="shared" si="30"/>
        <v>85.280494756894385</v>
      </c>
      <c r="K258" s="10">
        <f t="shared" si="31"/>
        <v>303172.15886075952</v>
      </c>
      <c r="L258" s="7">
        <f t="shared" si="33"/>
        <v>0.93627869004084729</v>
      </c>
      <c r="M258" s="1">
        <f t="shared" si="34"/>
        <v>0</v>
      </c>
      <c r="N258" s="17">
        <f t="shared" si="35"/>
        <v>0</v>
      </c>
      <c r="P258" s="2">
        <f t="shared" si="36"/>
        <v>56354354.235294119</v>
      </c>
    </row>
    <row r="259" spans="1:16" x14ac:dyDescent="0.4">
      <c r="A259" s="120">
        <v>833</v>
      </c>
      <c r="B259" s="3" t="s">
        <v>159</v>
      </c>
      <c r="C259" s="1">
        <v>1707</v>
      </c>
      <c r="D259" s="7">
        <v>6.9</v>
      </c>
      <c r="E259" s="118">
        <v>6.9</v>
      </c>
      <c r="F259" s="2">
        <v>2336565.2400000002</v>
      </c>
      <c r="G259" s="2">
        <f t="shared" si="28"/>
        <v>33863264.347826086</v>
      </c>
      <c r="H259" s="2">
        <f t="shared" si="29"/>
        <v>338632.6434782609</v>
      </c>
      <c r="I259" s="2">
        <f t="shared" si="32"/>
        <v>198.37881867502102</v>
      </c>
      <c r="J259" s="4">
        <f t="shared" si="30"/>
        <v>99.189409337510511</v>
      </c>
      <c r="K259" s="10">
        <f t="shared" si="31"/>
        <v>169316.32173913045</v>
      </c>
      <c r="L259" s="7">
        <f t="shared" si="33"/>
        <v>-0.66372130995915235</v>
      </c>
      <c r="M259" s="1">
        <f t="shared" si="34"/>
        <v>0</v>
      </c>
      <c r="N259" s="17">
        <f t="shared" si="35"/>
        <v>0</v>
      </c>
      <c r="P259" s="2">
        <f t="shared" si="36"/>
        <v>33863264.347826086</v>
      </c>
    </row>
    <row r="260" spans="1:16" x14ac:dyDescent="0.4">
      <c r="A260" s="120">
        <v>834</v>
      </c>
      <c r="B260" s="3" t="s">
        <v>201</v>
      </c>
      <c r="C260" s="1">
        <v>5777</v>
      </c>
      <c r="D260" s="7">
        <v>8.6</v>
      </c>
      <c r="E260" s="118">
        <v>8.9</v>
      </c>
      <c r="F260" s="2">
        <v>10698365.08</v>
      </c>
      <c r="G260" s="2">
        <f t="shared" si="28"/>
        <v>124399593.95348838</v>
      </c>
      <c r="H260" s="2">
        <f t="shared" si="29"/>
        <v>1243995.9395348837</v>
      </c>
      <c r="I260" s="2">
        <f t="shared" si="32"/>
        <v>215.33597707025856</v>
      </c>
      <c r="J260" s="4">
        <f t="shared" si="30"/>
        <v>107.66798853512928</v>
      </c>
      <c r="K260" s="10">
        <f t="shared" si="31"/>
        <v>621997.96976744186</v>
      </c>
      <c r="L260" s="7">
        <f t="shared" si="33"/>
        <v>1.3362786900408476</v>
      </c>
      <c r="M260" s="1">
        <f t="shared" si="34"/>
        <v>0</v>
      </c>
      <c r="N260" s="17">
        <f t="shared" si="35"/>
        <v>0</v>
      </c>
      <c r="P260" s="2">
        <f t="shared" si="36"/>
        <v>120206349.21348314</v>
      </c>
    </row>
    <row r="261" spans="1:16" x14ac:dyDescent="0.4">
      <c r="A261" s="120">
        <v>837</v>
      </c>
      <c r="B261" s="3" t="s">
        <v>254</v>
      </c>
      <c r="C261" s="1">
        <v>263337</v>
      </c>
      <c r="D261" s="7">
        <v>7.6</v>
      </c>
      <c r="E261" s="118">
        <v>7.6</v>
      </c>
      <c r="F261" s="2">
        <v>453129154.92000002</v>
      </c>
      <c r="G261" s="2">
        <f t="shared" si="28"/>
        <v>5962225722.6315794</v>
      </c>
      <c r="H261" s="2">
        <f t="shared" si="29"/>
        <v>59622257.226315796</v>
      </c>
      <c r="I261" s="2">
        <f t="shared" si="32"/>
        <v>226.41048248562032</v>
      </c>
      <c r="J261" s="4">
        <f t="shared" si="30"/>
        <v>113.20524124281016</v>
      </c>
      <c r="K261" s="10">
        <f t="shared" si="31"/>
        <v>29811128.613157898</v>
      </c>
      <c r="L261" s="7">
        <f t="shared" si="33"/>
        <v>3.6278690040846939E-2</v>
      </c>
      <c r="M261" s="1">
        <f t="shared" si="34"/>
        <v>0</v>
      </c>
      <c r="N261" s="17">
        <f t="shared" si="35"/>
        <v>0</v>
      </c>
      <c r="P261" s="2">
        <f t="shared" si="36"/>
        <v>5962225722.6315794</v>
      </c>
    </row>
    <row r="262" spans="1:16" x14ac:dyDescent="0.4">
      <c r="A262" s="120">
        <v>844</v>
      </c>
      <c r="B262" s="3" t="s">
        <v>21</v>
      </c>
      <c r="C262" s="1">
        <v>1388</v>
      </c>
      <c r="D262" s="7">
        <v>9.9</v>
      </c>
      <c r="E262" s="118">
        <v>9.9</v>
      </c>
      <c r="F262" s="2">
        <v>2280242.5099999998</v>
      </c>
      <c r="G262" s="2">
        <f t="shared" si="28"/>
        <v>23032752.626262624</v>
      </c>
      <c r="H262" s="2">
        <f t="shared" si="29"/>
        <v>230327.52626262623</v>
      </c>
      <c r="I262" s="2">
        <f t="shared" si="32"/>
        <v>165.94202180304484</v>
      </c>
      <c r="J262" s="4">
        <f t="shared" si="30"/>
        <v>82.971010901522419</v>
      </c>
      <c r="K262" s="10">
        <f t="shared" si="31"/>
        <v>115163.76313131311</v>
      </c>
      <c r="L262" s="7">
        <f t="shared" si="33"/>
        <v>2.3362786900408476</v>
      </c>
      <c r="M262" s="1">
        <f t="shared" si="34"/>
        <v>1</v>
      </c>
      <c r="N262" s="17">
        <f t="shared" si="35"/>
        <v>86372.822348484828</v>
      </c>
      <c r="P262" s="2">
        <f t="shared" si="36"/>
        <v>23032752.626262624</v>
      </c>
    </row>
    <row r="263" spans="1:16" x14ac:dyDescent="0.4">
      <c r="A263" s="120">
        <v>845</v>
      </c>
      <c r="B263" s="3" t="s">
        <v>292</v>
      </c>
      <c r="C263" s="1">
        <v>2837</v>
      </c>
      <c r="D263" s="7">
        <v>6.9</v>
      </c>
      <c r="E263" s="118">
        <v>6.9</v>
      </c>
      <c r="F263" s="2">
        <v>3757460.96</v>
      </c>
      <c r="G263" s="2">
        <f t="shared" si="28"/>
        <v>54455955.942028977</v>
      </c>
      <c r="H263" s="2">
        <f t="shared" si="29"/>
        <v>544559.55942028982</v>
      </c>
      <c r="I263" s="2">
        <f t="shared" si="32"/>
        <v>191.94908685946064</v>
      </c>
      <c r="J263" s="4">
        <f t="shared" si="30"/>
        <v>95.974543429730318</v>
      </c>
      <c r="K263" s="10">
        <f t="shared" si="31"/>
        <v>272279.77971014491</v>
      </c>
      <c r="L263" s="7">
        <f t="shared" si="33"/>
        <v>-0.66372130995915235</v>
      </c>
      <c r="M263" s="1">
        <f t="shared" si="34"/>
        <v>0</v>
      </c>
      <c r="N263" s="17">
        <f t="shared" si="35"/>
        <v>0</v>
      </c>
      <c r="P263" s="2">
        <f t="shared" si="36"/>
        <v>54455955.942028977</v>
      </c>
    </row>
    <row r="264" spans="1:16" x14ac:dyDescent="0.4">
      <c r="A264" s="120">
        <v>846</v>
      </c>
      <c r="B264" s="3" t="s">
        <v>79</v>
      </c>
      <c r="C264" s="1">
        <v>4574</v>
      </c>
      <c r="D264" s="7">
        <v>9.6</v>
      </c>
      <c r="E264" s="118">
        <v>9.6</v>
      </c>
      <c r="F264" s="2">
        <v>7879686.8700000001</v>
      </c>
      <c r="G264" s="2">
        <f t="shared" si="28"/>
        <v>82080071.5625</v>
      </c>
      <c r="H264" s="2">
        <f t="shared" si="29"/>
        <v>820800.71562500007</v>
      </c>
      <c r="I264" s="2">
        <f t="shared" si="32"/>
        <v>179.44921635876696</v>
      </c>
      <c r="J264" s="4">
        <f t="shared" si="30"/>
        <v>89.72460817938348</v>
      </c>
      <c r="K264" s="10">
        <f t="shared" si="31"/>
        <v>410400.35781250003</v>
      </c>
      <c r="L264" s="7">
        <f t="shared" si="33"/>
        <v>2.0362786900408469</v>
      </c>
      <c r="M264" s="1">
        <f t="shared" si="34"/>
        <v>1</v>
      </c>
      <c r="N264" s="17">
        <f t="shared" si="35"/>
        <v>307800.26835937501</v>
      </c>
      <c r="P264" s="2">
        <f t="shared" si="36"/>
        <v>82080071.5625</v>
      </c>
    </row>
    <row r="265" spans="1:16" x14ac:dyDescent="0.4">
      <c r="A265" s="120">
        <v>848</v>
      </c>
      <c r="B265" s="3" t="s">
        <v>45</v>
      </c>
      <c r="C265" s="1">
        <v>3869</v>
      </c>
      <c r="D265" s="7">
        <v>9.1</v>
      </c>
      <c r="E265" s="118">
        <v>9.1</v>
      </c>
      <c r="F265" s="2">
        <v>5960214.0099999998</v>
      </c>
      <c r="G265" s="2">
        <f t="shared" ref="G265:G301" si="37">IFERROR((F265/(D265/100)),"")</f>
        <v>65496857.252747253</v>
      </c>
      <c r="H265" s="2">
        <f t="shared" ref="H265:H301" si="38">IFERROR((F265/D265),"")</f>
        <v>654968.57252747251</v>
      </c>
      <c r="I265" s="2">
        <f t="shared" si="32"/>
        <v>169.28626842271194</v>
      </c>
      <c r="J265" s="4">
        <f t="shared" ref="J265:J301" si="39">IFERROR((I265/2),"")</f>
        <v>84.643134211355971</v>
      </c>
      <c r="K265" s="10">
        <f t="shared" ref="K265:K301" si="40">IFERROR((0.5*H265),"")</f>
        <v>327484.28626373626</v>
      </c>
      <c r="L265" s="7">
        <f t="shared" si="33"/>
        <v>1.5362786900408469</v>
      </c>
      <c r="M265" s="1">
        <f t="shared" si="34"/>
        <v>0</v>
      </c>
      <c r="N265" s="17">
        <f t="shared" si="35"/>
        <v>0</v>
      </c>
      <c r="P265" s="2">
        <f t="shared" si="36"/>
        <v>65496857.252747253</v>
      </c>
    </row>
    <row r="266" spans="1:16" x14ac:dyDescent="0.4">
      <c r="A266" s="120">
        <v>849</v>
      </c>
      <c r="B266" s="3" t="s">
        <v>33</v>
      </c>
      <c r="C266" s="1">
        <v>2750</v>
      </c>
      <c r="D266" s="7">
        <v>9.8999999999999986</v>
      </c>
      <c r="E266" s="118">
        <v>9.9</v>
      </c>
      <c r="F266" s="2">
        <v>4672857.2699999996</v>
      </c>
      <c r="G266" s="2">
        <f t="shared" si="37"/>
        <v>47200578.484848484</v>
      </c>
      <c r="H266" s="2">
        <f t="shared" si="38"/>
        <v>472005.78484848485</v>
      </c>
      <c r="I266" s="2">
        <f t="shared" ref="I266:I301" si="41">IFERROR((H266/C266),"")</f>
        <v>171.63846721763085</v>
      </c>
      <c r="J266" s="4">
        <f t="shared" si="39"/>
        <v>85.819233608815424</v>
      </c>
      <c r="K266" s="10">
        <f t="shared" si="40"/>
        <v>236002.89242424243</v>
      </c>
      <c r="L266" s="7">
        <f t="shared" ref="L266:L301" si="42">IFERROR((E266-$E$8),"")</f>
        <v>2.3362786900408476</v>
      </c>
      <c r="M266" s="1">
        <f t="shared" ref="M266:M301" si="43">IF(L266&gt;1.99,1,0)</f>
        <v>1</v>
      </c>
      <c r="N266" s="17">
        <f t="shared" ref="N266:N301" si="44">IF(M266=1,0.75*K266,0)</f>
        <v>177002.16931818181</v>
      </c>
      <c r="P266" s="2">
        <f t="shared" ref="P266:P301" si="45">IFERROR((F266/(E266/100)),"")</f>
        <v>47200578.484848477</v>
      </c>
    </row>
    <row r="267" spans="1:16" x14ac:dyDescent="0.4">
      <c r="A267" s="120">
        <v>850</v>
      </c>
      <c r="B267" s="3" t="s">
        <v>91</v>
      </c>
      <c r="C267" s="1">
        <v>2307</v>
      </c>
      <c r="D267" s="7">
        <v>9.4</v>
      </c>
      <c r="E267" s="118">
        <v>9.4</v>
      </c>
      <c r="F267" s="2">
        <v>4193625.62</v>
      </c>
      <c r="G267" s="2">
        <f t="shared" si="37"/>
        <v>44613038.510638297</v>
      </c>
      <c r="H267" s="2">
        <f t="shared" si="38"/>
        <v>446130.38510638295</v>
      </c>
      <c r="I267" s="2">
        <f t="shared" si="41"/>
        <v>193.38118123380275</v>
      </c>
      <c r="J267" s="4">
        <f t="shared" si="39"/>
        <v>96.690590616901375</v>
      </c>
      <c r="K267" s="10">
        <f t="shared" si="40"/>
        <v>223065.19255319147</v>
      </c>
      <c r="L267" s="7">
        <f t="shared" si="42"/>
        <v>1.8362786900408476</v>
      </c>
      <c r="M267" s="1">
        <f t="shared" si="43"/>
        <v>0</v>
      </c>
      <c r="N267" s="17">
        <f t="shared" si="44"/>
        <v>0</v>
      </c>
      <c r="P267" s="2">
        <f t="shared" si="45"/>
        <v>44613038.510638297</v>
      </c>
    </row>
    <row r="268" spans="1:16" x14ac:dyDescent="0.4">
      <c r="A268" s="120">
        <v>851</v>
      </c>
      <c r="B268" s="3" t="s">
        <v>221</v>
      </c>
      <c r="C268" s="1">
        <v>20823</v>
      </c>
      <c r="D268" s="7">
        <v>8.4</v>
      </c>
      <c r="E268" s="118">
        <v>8.6999999999999993</v>
      </c>
      <c r="F268" s="2">
        <v>38933819.460000001</v>
      </c>
      <c r="G268" s="2">
        <f t="shared" si="37"/>
        <v>463497850.71428567</v>
      </c>
      <c r="H268" s="2">
        <f t="shared" si="38"/>
        <v>4634978.5071428567</v>
      </c>
      <c r="I268" s="2">
        <f t="shared" si="41"/>
        <v>222.58937267170228</v>
      </c>
      <c r="J268" s="4">
        <f t="shared" si="39"/>
        <v>111.29468633585114</v>
      </c>
      <c r="K268" s="10">
        <f t="shared" si="40"/>
        <v>2317489.2535714284</v>
      </c>
      <c r="L268" s="7">
        <f t="shared" si="42"/>
        <v>1.1362786900408466</v>
      </c>
      <c r="M268" s="1">
        <f t="shared" si="43"/>
        <v>0</v>
      </c>
      <c r="N268" s="17">
        <f t="shared" si="44"/>
        <v>0</v>
      </c>
      <c r="P268" s="2">
        <f t="shared" si="45"/>
        <v>447515166.2068966</v>
      </c>
    </row>
    <row r="269" spans="1:16" x14ac:dyDescent="0.4">
      <c r="A269" s="120">
        <v>853</v>
      </c>
      <c r="B269" s="3" t="s">
        <v>236</v>
      </c>
      <c r="C269" s="1">
        <v>209633</v>
      </c>
      <c r="D269" s="7">
        <v>7.1</v>
      </c>
      <c r="E269" s="118">
        <v>7.1</v>
      </c>
      <c r="F269" s="2">
        <v>322323649.79000002</v>
      </c>
      <c r="G269" s="2">
        <f t="shared" si="37"/>
        <v>4539769715.3521137</v>
      </c>
      <c r="H269" s="2">
        <f t="shared" si="38"/>
        <v>45397697.153521135</v>
      </c>
      <c r="I269" s="2">
        <f t="shared" si="41"/>
        <v>216.55797109005326</v>
      </c>
      <c r="J269" s="4">
        <f t="shared" si="39"/>
        <v>108.27898554502663</v>
      </c>
      <c r="K269" s="10">
        <f t="shared" si="40"/>
        <v>22698848.576760568</v>
      </c>
      <c r="L269" s="7">
        <f t="shared" si="42"/>
        <v>-0.46372130995915306</v>
      </c>
      <c r="M269" s="1">
        <f t="shared" si="43"/>
        <v>0</v>
      </c>
      <c r="N269" s="17">
        <f t="shared" si="44"/>
        <v>0</v>
      </c>
      <c r="P269" s="2">
        <f t="shared" si="45"/>
        <v>4539769715.3521137</v>
      </c>
    </row>
    <row r="270" spans="1:16" x14ac:dyDescent="0.4">
      <c r="A270" s="120">
        <v>857</v>
      </c>
      <c r="B270" s="3" t="s">
        <v>25</v>
      </c>
      <c r="C270" s="1">
        <v>2270</v>
      </c>
      <c r="D270" s="7">
        <v>9.4</v>
      </c>
      <c r="E270" s="118">
        <v>9.9</v>
      </c>
      <c r="F270" s="2">
        <v>3691940.09</v>
      </c>
      <c r="G270" s="2">
        <f t="shared" si="37"/>
        <v>39275958.404255316</v>
      </c>
      <c r="H270" s="2">
        <f t="shared" si="38"/>
        <v>392759.58404255315</v>
      </c>
      <c r="I270" s="2">
        <f t="shared" si="41"/>
        <v>173.02184319055206</v>
      </c>
      <c r="J270" s="4">
        <f t="shared" si="39"/>
        <v>86.510921595276031</v>
      </c>
      <c r="K270" s="10">
        <f t="shared" si="40"/>
        <v>196379.79202127657</v>
      </c>
      <c r="L270" s="7">
        <f t="shared" si="42"/>
        <v>2.3362786900408476</v>
      </c>
      <c r="M270" s="1">
        <f t="shared" si="43"/>
        <v>1</v>
      </c>
      <c r="N270" s="17">
        <f t="shared" si="44"/>
        <v>147284.84401595744</v>
      </c>
      <c r="P270" s="2">
        <f t="shared" si="45"/>
        <v>37292324.141414136</v>
      </c>
    </row>
    <row r="271" spans="1:16" x14ac:dyDescent="0.4">
      <c r="A271" s="120">
        <v>858</v>
      </c>
      <c r="B271" s="3" t="s">
        <v>285</v>
      </c>
      <c r="C271" s="1">
        <v>42479</v>
      </c>
      <c r="D271" s="7">
        <v>7.1</v>
      </c>
      <c r="E271" s="118">
        <v>7.3</v>
      </c>
      <c r="F271" s="2">
        <v>84204065.719999999</v>
      </c>
      <c r="G271" s="2">
        <f t="shared" si="37"/>
        <v>1185972756.6197183</v>
      </c>
      <c r="H271" s="2">
        <f t="shared" si="38"/>
        <v>11859727.566197183</v>
      </c>
      <c r="I271" s="2">
        <f t="shared" si="41"/>
        <v>279.19036620911942</v>
      </c>
      <c r="J271" s="4">
        <f t="shared" si="39"/>
        <v>139.59518310455971</v>
      </c>
      <c r="K271" s="10">
        <f t="shared" si="40"/>
        <v>5929863.7830985915</v>
      </c>
      <c r="L271" s="7">
        <f t="shared" si="42"/>
        <v>-0.26372130995915288</v>
      </c>
      <c r="M271" s="1">
        <f t="shared" si="43"/>
        <v>0</v>
      </c>
      <c r="N271" s="17">
        <f t="shared" si="44"/>
        <v>0</v>
      </c>
      <c r="P271" s="2">
        <f t="shared" si="45"/>
        <v>1153480352.3287671</v>
      </c>
    </row>
    <row r="272" spans="1:16" x14ac:dyDescent="0.4">
      <c r="A272" s="120">
        <v>859</v>
      </c>
      <c r="B272" s="3" t="s">
        <v>51</v>
      </c>
      <c r="C272" s="1">
        <v>6470</v>
      </c>
      <c r="D272" s="7">
        <v>9.9</v>
      </c>
      <c r="E272" s="118">
        <v>9.9</v>
      </c>
      <c r="F272" s="2">
        <v>10995956.66</v>
      </c>
      <c r="G272" s="2">
        <f t="shared" si="37"/>
        <v>111070269.29292929</v>
      </c>
      <c r="H272" s="2">
        <f t="shared" si="38"/>
        <v>1110702.6929292928</v>
      </c>
      <c r="I272" s="2">
        <f t="shared" si="41"/>
        <v>171.66965887624309</v>
      </c>
      <c r="J272" s="4">
        <f t="shared" si="39"/>
        <v>85.834829438121545</v>
      </c>
      <c r="K272" s="10">
        <f t="shared" si="40"/>
        <v>555351.3464646464</v>
      </c>
      <c r="L272" s="7">
        <f t="shared" si="42"/>
        <v>2.3362786900408476</v>
      </c>
      <c r="M272" s="1">
        <f t="shared" si="43"/>
        <v>1</v>
      </c>
      <c r="N272" s="17">
        <f t="shared" si="44"/>
        <v>416513.50984848477</v>
      </c>
      <c r="P272" s="2">
        <f t="shared" si="45"/>
        <v>111070269.29292929</v>
      </c>
    </row>
    <row r="273" spans="1:16" x14ac:dyDescent="0.4">
      <c r="A273" s="120">
        <v>886</v>
      </c>
      <c r="B273" s="3" t="s">
        <v>219</v>
      </c>
      <c r="C273" s="1">
        <v>12339</v>
      </c>
      <c r="D273" s="7">
        <v>9.4</v>
      </c>
      <c r="E273" s="118">
        <v>9.4</v>
      </c>
      <c r="F273" s="2">
        <v>25615276.949999999</v>
      </c>
      <c r="G273" s="2">
        <f t="shared" si="37"/>
        <v>272502946.27659571</v>
      </c>
      <c r="H273" s="2">
        <f t="shared" si="38"/>
        <v>2725029.4627659572</v>
      </c>
      <c r="I273" s="2">
        <f t="shared" si="41"/>
        <v>220.84686463781159</v>
      </c>
      <c r="J273" s="4">
        <f t="shared" si="39"/>
        <v>110.4234323189058</v>
      </c>
      <c r="K273" s="10">
        <f t="shared" si="40"/>
        <v>1362514.7313829786</v>
      </c>
      <c r="L273" s="7">
        <f t="shared" si="42"/>
        <v>1.8362786900408476</v>
      </c>
      <c r="M273" s="1">
        <f t="shared" si="43"/>
        <v>0</v>
      </c>
      <c r="N273" s="17">
        <f t="shared" si="44"/>
        <v>0</v>
      </c>
      <c r="P273" s="2">
        <f t="shared" si="45"/>
        <v>272502946.27659571</v>
      </c>
    </row>
    <row r="274" spans="1:16" x14ac:dyDescent="0.4">
      <c r="A274" s="120">
        <v>887</v>
      </c>
      <c r="B274" s="3" t="s">
        <v>76</v>
      </c>
      <c r="C274" s="1">
        <v>4440</v>
      </c>
      <c r="D274" s="7">
        <v>10.3</v>
      </c>
      <c r="E274" s="118">
        <v>10.3</v>
      </c>
      <c r="F274" s="2">
        <v>8238155.6100000003</v>
      </c>
      <c r="G274" s="2">
        <f t="shared" si="37"/>
        <v>79982093.300970867</v>
      </c>
      <c r="H274" s="2">
        <f t="shared" si="38"/>
        <v>799820.93300970877</v>
      </c>
      <c r="I274" s="2">
        <f t="shared" si="41"/>
        <v>180.13984977696143</v>
      </c>
      <c r="J274" s="4">
        <f t="shared" si="39"/>
        <v>90.069924888480713</v>
      </c>
      <c r="K274" s="10">
        <f t="shared" si="40"/>
        <v>399910.46650485438</v>
      </c>
      <c r="L274" s="7">
        <f t="shared" si="42"/>
        <v>2.736278690040848</v>
      </c>
      <c r="M274" s="1">
        <f t="shared" si="43"/>
        <v>1</v>
      </c>
      <c r="N274" s="17">
        <f t="shared" si="44"/>
        <v>299932.84987864079</v>
      </c>
      <c r="P274" s="2">
        <f t="shared" si="45"/>
        <v>79982093.300970867</v>
      </c>
    </row>
    <row r="275" spans="1:16" x14ac:dyDescent="0.4">
      <c r="A275" s="120">
        <v>889</v>
      </c>
      <c r="B275" s="3" t="s">
        <v>46</v>
      </c>
      <c r="C275" s="1">
        <v>2399</v>
      </c>
      <c r="D275" s="7">
        <v>8.4</v>
      </c>
      <c r="E275" s="118">
        <v>8.4</v>
      </c>
      <c r="F275" s="2">
        <v>3432620.21</v>
      </c>
      <c r="G275" s="2">
        <f t="shared" si="37"/>
        <v>40864526.309523806</v>
      </c>
      <c r="H275" s="2">
        <f t="shared" si="38"/>
        <v>408645.26309523807</v>
      </c>
      <c r="I275" s="2">
        <f t="shared" si="41"/>
        <v>170.33983455408006</v>
      </c>
      <c r="J275" s="4">
        <f t="shared" si="39"/>
        <v>85.169917277040028</v>
      </c>
      <c r="K275" s="10">
        <f t="shared" si="40"/>
        <v>204322.63154761904</v>
      </c>
      <c r="L275" s="7">
        <f t="shared" si="42"/>
        <v>0.83627869004084765</v>
      </c>
      <c r="M275" s="1">
        <f t="shared" si="43"/>
        <v>0</v>
      </c>
      <c r="N275" s="17">
        <f t="shared" si="44"/>
        <v>0</v>
      </c>
      <c r="P275" s="2">
        <f t="shared" si="45"/>
        <v>40864526.309523806</v>
      </c>
    </row>
    <row r="276" spans="1:16" x14ac:dyDescent="0.4">
      <c r="A276" s="120">
        <v>890</v>
      </c>
      <c r="B276" s="3" t="s">
        <v>168</v>
      </c>
      <c r="C276" s="1">
        <v>1112</v>
      </c>
      <c r="D276" s="7">
        <v>8.4</v>
      </c>
      <c r="E276" s="118">
        <v>8.9</v>
      </c>
      <c r="F276" s="2">
        <v>2024983.55</v>
      </c>
      <c r="G276" s="2">
        <f t="shared" si="37"/>
        <v>24106947.023809522</v>
      </c>
      <c r="H276" s="2">
        <f t="shared" si="38"/>
        <v>241069.47023809524</v>
      </c>
      <c r="I276" s="2">
        <f t="shared" si="41"/>
        <v>216.78909194073313</v>
      </c>
      <c r="J276" s="4">
        <f t="shared" si="39"/>
        <v>108.39454597036656</v>
      </c>
      <c r="K276" s="10">
        <f t="shared" si="40"/>
        <v>120534.73511904762</v>
      </c>
      <c r="L276" s="7">
        <f t="shared" si="42"/>
        <v>1.3362786900408476</v>
      </c>
      <c r="M276" s="1">
        <f t="shared" si="43"/>
        <v>0</v>
      </c>
      <c r="N276" s="17">
        <f t="shared" si="44"/>
        <v>0</v>
      </c>
      <c r="P276" s="2">
        <f t="shared" si="45"/>
        <v>22752624.157303371</v>
      </c>
    </row>
    <row r="277" spans="1:16" x14ac:dyDescent="0.4">
      <c r="A277" s="120">
        <v>892</v>
      </c>
      <c r="B277" s="3" t="s">
        <v>82</v>
      </c>
      <c r="C277" s="1">
        <v>3651</v>
      </c>
      <c r="D277" s="7">
        <v>9.1999999999999993</v>
      </c>
      <c r="E277" s="118">
        <v>9.1999999999999993</v>
      </c>
      <c r="F277" s="2">
        <v>5907881.6699999999</v>
      </c>
      <c r="G277" s="2">
        <f t="shared" si="37"/>
        <v>64216105.108695656</v>
      </c>
      <c r="H277" s="2">
        <f t="shared" si="38"/>
        <v>642161.05108695652</v>
      </c>
      <c r="I277" s="2">
        <f t="shared" si="41"/>
        <v>175.8863465042335</v>
      </c>
      <c r="J277" s="4">
        <f t="shared" si="39"/>
        <v>87.94317325211675</v>
      </c>
      <c r="K277" s="10">
        <f t="shared" si="40"/>
        <v>321080.52554347826</v>
      </c>
      <c r="L277" s="7">
        <f t="shared" si="42"/>
        <v>1.6362786900408466</v>
      </c>
      <c r="M277" s="1">
        <f t="shared" si="43"/>
        <v>0</v>
      </c>
      <c r="N277" s="17">
        <f t="shared" si="44"/>
        <v>0</v>
      </c>
      <c r="P277" s="2">
        <f t="shared" si="45"/>
        <v>64216105.108695656</v>
      </c>
    </row>
    <row r="278" spans="1:16" x14ac:dyDescent="0.4">
      <c r="A278" s="120">
        <v>893</v>
      </c>
      <c r="B278" s="3" t="s">
        <v>134</v>
      </c>
      <c r="C278" s="1">
        <v>7391</v>
      </c>
      <c r="D278" s="7">
        <v>8.6</v>
      </c>
      <c r="E278" s="118">
        <v>8.6</v>
      </c>
      <c r="F278" s="2">
        <v>12050635.07</v>
      </c>
      <c r="G278" s="2">
        <f t="shared" si="37"/>
        <v>140123663.60465118</v>
      </c>
      <c r="H278" s="2">
        <f t="shared" si="38"/>
        <v>1401236.6360465118</v>
      </c>
      <c r="I278" s="2">
        <f t="shared" si="41"/>
        <v>189.58688080726719</v>
      </c>
      <c r="J278" s="4">
        <f t="shared" si="39"/>
        <v>94.793440403633596</v>
      </c>
      <c r="K278" s="10">
        <f t="shared" si="40"/>
        <v>700618.31802325591</v>
      </c>
      <c r="L278" s="7">
        <f t="shared" si="42"/>
        <v>1.0362786900408469</v>
      </c>
      <c r="M278" s="1">
        <f t="shared" si="43"/>
        <v>0</v>
      </c>
      <c r="N278" s="17">
        <f t="shared" si="44"/>
        <v>0</v>
      </c>
      <c r="P278" s="2">
        <f t="shared" si="45"/>
        <v>140123663.60465118</v>
      </c>
    </row>
    <row r="279" spans="1:16" x14ac:dyDescent="0.4">
      <c r="A279" s="120">
        <v>895</v>
      </c>
      <c r="B279" s="3" t="s">
        <v>223</v>
      </c>
      <c r="C279" s="1">
        <v>14783</v>
      </c>
      <c r="D279" s="7">
        <v>8.6</v>
      </c>
      <c r="E279" s="118">
        <v>8.9</v>
      </c>
      <c r="F279" s="2">
        <v>27328806.170000002</v>
      </c>
      <c r="G279" s="2">
        <f t="shared" si="37"/>
        <v>317776815.93023258</v>
      </c>
      <c r="H279" s="2">
        <f t="shared" si="38"/>
        <v>3177768.1593023259</v>
      </c>
      <c r="I279" s="2">
        <f t="shared" si="41"/>
        <v>214.96097945628938</v>
      </c>
      <c r="J279" s="4">
        <f t="shared" si="39"/>
        <v>107.48048972814469</v>
      </c>
      <c r="K279" s="10">
        <f t="shared" si="40"/>
        <v>1588884.079651163</v>
      </c>
      <c r="L279" s="7">
        <f t="shared" si="42"/>
        <v>1.3362786900408476</v>
      </c>
      <c r="M279" s="1">
        <f t="shared" si="43"/>
        <v>0</v>
      </c>
      <c r="N279" s="17">
        <f t="shared" si="44"/>
        <v>0</v>
      </c>
      <c r="P279" s="2">
        <f t="shared" si="45"/>
        <v>307065237.86516851</v>
      </c>
    </row>
    <row r="280" spans="1:16" x14ac:dyDescent="0.4">
      <c r="A280" s="120">
        <v>785</v>
      </c>
      <c r="B280" s="3" t="s">
        <v>37</v>
      </c>
      <c r="C280" s="1">
        <v>2544</v>
      </c>
      <c r="D280" s="7">
        <v>8.3000000000000007</v>
      </c>
      <c r="E280" s="118">
        <v>8.3000000000000007</v>
      </c>
      <c r="F280" s="2">
        <v>3620058.38</v>
      </c>
      <c r="G280" s="2">
        <f t="shared" si="37"/>
        <v>43615161.204819277</v>
      </c>
      <c r="H280" s="2">
        <f t="shared" si="38"/>
        <v>436151.61204819271</v>
      </c>
      <c r="I280" s="2">
        <f t="shared" si="41"/>
        <v>171.4432437296355</v>
      </c>
      <c r="J280" s="4">
        <f t="shared" si="39"/>
        <v>85.721621864817749</v>
      </c>
      <c r="K280" s="10">
        <f t="shared" si="40"/>
        <v>218075.80602409635</v>
      </c>
      <c r="L280" s="7">
        <f t="shared" si="42"/>
        <v>0.73627869004084801</v>
      </c>
      <c r="M280" s="1">
        <f t="shared" si="43"/>
        <v>0</v>
      </c>
      <c r="N280" s="17">
        <f t="shared" si="44"/>
        <v>0</v>
      </c>
      <c r="P280" s="2">
        <f t="shared" si="45"/>
        <v>43615161.204819277</v>
      </c>
    </row>
    <row r="281" spans="1:16" x14ac:dyDescent="0.4">
      <c r="A281" s="120">
        <v>905</v>
      </c>
      <c r="B281" s="3" t="s">
        <v>242</v>
      </c>
      <c r="C281" s="1">
        <v>71209</v>
      </c>
      <c r="D281" s="7">
        <v>8.4</v>
      </c>
      <c r="E281" s="118">
        <v>8.4</v>
      </c>
      <c r="F281" s="2">
        <v>136241220.69999999</v>
      </c>
      <c r="G281" s="2">
        <f t="shared" si="37"/>
        <v>1621919294.0476189</v>
      </c>
      <c r="H281" s="2">
        <f t="shared" si="38"/>
        <v>16219192.940476188</v>
      </c>
      <c r="I281" s="2">
        <f t="shared" si="41"/>
        <v>227.76886265045414</v>
      </c>
      <c r="J281" s="4">
        <f t="shared" si="39"/>
        <v>113.88443132522707</v>
      </c>
      <c r="K281" s="10">
        <f t="shared" si="40"/>
        <v>8109596.4702380942</v>
      </c>
      <c r="L281" s="7">
        <f t="shared" si="42"/>
        <v>0.83627869004084765</v>
      </c>
      <c r="M281" s="1">
        <f t="shared" si="43"/>
        <v>0</v>
      </c>
      <c r="N281" s="17">
        <f t="shared" si="44"/>
        <v>0</v>
      </c>
      <c r="P281" s="2">
        <f t="shared" si="45"/>
        <v>1621919294.0476189</v>
      </c>
    </row>
    <row r="282" spans="1:16" x14ac:dyDescent="0.4">
      <c r="A282" s="120">
        <v>908</v>
      </c>
      <c r="B282" s="3" t="s">
        <v>229</v>
      </c>
      <c r="C282" s="1">
        <v>20762</v>
      </c>
      <c r="D282" s="7">
        <v>8.9</v>
      </c>
      <c r="E282" s="118">
        <v>9.1</v>
      </c>
      <c r="F282" s="2">
        <v>41436538.020000003</v>
      </c>
      <c r="G282" s="2">
        <f t="shared" si="37"/>
        <v>465579078.87640446</v>
      </c>
      <c r="H282" s="2">
        <f t="shared" si="38"/>
        <v>4655790.7887640456</v>
      </c>
      <c r="I282" s="2">
        <f t="shared" si="41"/>
        <v>224.24577539562881</v>
      </c>
      <c r="J282" s="4">
        <f t="shared" si="39"/>
        <v>112.12288769781441</v>
      </c>
      <c r="K282" s="10">
        <f t="shared" si="40"/>
        <v>2327895.3943820228</v>
      </c>
      <c r="L282" s="7">
        <f t="shared" si="42"/>
        <v>1.5362786900408469</v>
      </c>
      <c r="M282" s="1">
        <f t="shared" si="43"/>
        <v>0</v>
      </c>
      <c r="N282" s="17">
        <f t="shared" si="44"/>
        <v>0</v>
      </c>
      <c r="P282" s="2">
        <f t="shared" si="45"/>
        <v>455346571.64835167</v>
      </c>
    </row>
    <row r="283" spans="1:16" x14ac:dyDescent="0.4">
      <c r="A283" s="120">
        <v>92</v>
      </c>
      <c r="B283" s="3" t="s">
        <v>271</v>
      </c>
      <c r="C283" s="1">
        <v>252956</v>
      </c>
      <c r="D283" s="7">
        <v>6.4</v>
      </c>
      <c r="E283" s="118">
        <v>6.4</v>
      </c>
      <c r="F283" s="2">
        <v>387711444.04000002</v>
      </c>
      <c r="G283" s="2">
        <f t="shared" si="37"/>
        <v>6057991313.125</v>
      </c>
      <c r="H283" s="2">
        <f t="shared" si="38"/>
        <v>60579913.131250001</v>
      </c>
      <c r="I283" s="2">
        <f t="shared" si="41"/>
        <v>239.48794703920839</v>
      </c>
      <c r="J283" s="4">
        <f t="shared" si="39"/>
        <v>119.7439735196042</v>
      </c>
      <c r="K283" s="10">
        <f t="shared" si="40"/>
        <v>30289956.565625001</v>
      </c>
      <c r="L283" s="7">
        <f t="shared" si="42"/>
        <v>-1.1637213099591524</v>
      </c>
      <c r="M283" s="1">
        <f t="shared" si="43"/>
        <v>0</v>
      </c>
      <c r="N283" s="17">
        <f t="shared" si="44"/>
        <v>0</v>
      </c>
      <c r="P283" s="2">
        <f t="shared" si="45"/>
        <v>6057991313.125</v>
      </c>
    </row>
    <row r="284" spans="1:16" x14ac:dyDescent="0.4">
      <c r="A284" s="120">
        <v>915</v>
      </c>
      <c r="B284" s="3" t="s">
        <v>206</v>
      </c>
      <c r="C284" s="1">
        <v>19433</v>
      </c>
      <c r="D284" s="7">
        <v>9.3000000000000007</v>
      </c>
      <c r="E284" s="118">
        <v>9.3000000000000007</v>
      </c>
      <c r="F284" s="2">
        <v>37746644.200000003</v>
      </c>
      <c r="G284" s="2">
        <f t="shared" si="37"/>
        <v>405877894.62365592</v>
      </c>
      <c r="H284" s="2">
        <f t="shared" si="38"/>
        <v>4058778.9462365592</v>
      </c>
      <c r="I284" s="2">
        <f t="shared" si="41"/>
        <v>208.86013205560434</v>
      </c>
      <c r="J284" s="4">
        <f t="shared" si="39"/>
        <v>104.43006602780217</v>
      </c>
      <c r="K284" s="10">
        <f t="shared" si="40"/>
        <v>2029389.4731182796</v>
      </c>
      <c r="L284" s="7">
        <f t="shared" si="42"/>
        <v>1.736278690040848</v>
      </c>
      <c r="M284" s="1">
        <f t="shared" si="43"/>
        <v>0</v>
      </c>
      <c r="N284" s="17">
        <f t="shared" si="44"/>
        <v>0</v>
      </c>
      <c r="P284" s="2">
        <f t="shared" si="45"/>
        <v>405877894.62365592</v>
      </c>
    </row>
    <row r="285" spans="1:16" x14ac:dyDescent="0.4">
      <c r="A285" s="120">
        <v>918</v>
      </c>
      <c r="B285" s="3" t="s">
        <v>110</v>
      </c>
      <c r="C285" s="1">
        <v>2263</v>
      </c>
      <c r="D285" s="7">
        <v>9.5</v>
      </c>
      <c r="E285" s="118">
        <v>9.1</v>
      </c>
      <c r="F285" s="2">
        <v>3895383.15</v>
      </c>
      <c r="G285" s="2">
        <f t="shared" si="37"/>
        <v>41004033.157894738</v>
      </c>
      <c r="H285" s="2">
        <f t="shared" si="38"/>
        <v>410040.33157894737</v>
      </c>
      <c r="I285" s="2">
        <f t="shared" si="41"/>
        <v>181.19325301765238</v>
      </c>
      <c r="J285" s="4">
        <f t="shared" si="39"/>
        <v>90.596626508826191</v>
      </c>
      <c r="K285" s="10">
        <f t="shared" si="40"/>
        <v>205020.16578947369</v>
      </c>
      <c r="L285" s="7">
        <f t="shared" si="42"/>
        <v>1.5362786900408469</v>
      </c>
      <c r="M285" s="1">
        <f t="shared" si="43"/>
        <v>0</v>
      </c>
      <c r="N285" s="17">
        <f t="shared" si="44"/>
        <v>0</v>
      </c>
      <c r="P285" s="2">
        <f t="shared" si="45"/>
        <v>42806408.241758242</v>
      </c>
    </row>
    <row r="286" spans="1:16" x14ac:dyDescent="0.4">
      <c r="A286" s="120">
        <v>921</v>
      </c>
      <c r="B286" s="3" t="s">
        <v>22</v>
      </c>
      <c r="C286" s="1">
        <v>1787</v>
      </c>
      <c r="D286" s="7">
        <v>9.5</v>
      </c>
      <c r="E286" s="118">
        <v>9.5</v>
      </c>
      <c r="F286" s="2">
        <v>2741789.51</v>
      </c>
      <c r="G286" s="2">
        <f t="shared" si="37"/>
        <v>28860942.210526314</v>
      </c>
      <c r="H286" s="2">
        <f t="shared" si="38"/>
        <v>288609.42210526316</v>
      </c>
      <c r="I286" s="2">
        <f t="shared" si="41"/>
        <v>161.50499278414279</v>
      </c>
      <c r="J286" s="4">
        <f t="shared" si="39"/>
        <v>80.752496392071393</v>
      </c>
      <c r="K286" s="10">
        <f t="shared" si="40"/>
        <v>144304.71105263158</v>
      </c>
      <c r="L286" s="7">
        <f t="shared" si="42"/>
        <v>1.9362786900408473</v>
      </c>
      <c r="M286" s="1">
        <f t="shared" si="43"/>
        <v>0</v>
      </c>
      <c r="N286" s="17">
        <f t="shared" si="44"/>
        <v>0</v>
      </c>
      <c r="P286" s="2">
        <f t="shared" si="45"/>
        <v>28860942.210526314</v>
      </c>
    </row>
    <row r="287" spans="1:16" x14ac:dyDescent="0.4">
      <c r="A287" s="120">
        <v>922</v>
      </c>
      <c r="B287" s="3" t="s">
        <v>252</v>
      </c>
      <c r="C287" s="1">
        <v>4532</v>
      </c>
      <c r="D287" s="7">
        <v>9.3000000000000007</v>
      </c>
      <c r="E287" s="118">
        <v>9.3000000000000007</v>
      </c>
      <c r="F287" s="2">
        <v>9809061.1500000004</v>
      </c>
      <c r="G287" s="2">
        <f t="shared" si="37"/>
        <v>105473775.8064516</v>
      </c>
      <c r="H287" s="2">
        <f t="shared" si="38"/>
        <v>1054737.7580645161</v>
      </c>
      <c r="I287" s="2">
        <f t="shared" si="41"/>
        <v>232.7311910998491</v>
      </c>
      <c r="J287" s="4">
        <f t="shared" si="39"/>
        <v>116.36559554992455</v>
      </c>
      <c r="K287" s="10">
        <f t="shared" si="40"/>
        <v>527368.87903225806</v>
      </c>
      <c r="L287" s="7">
        <f t="shared" si="42"/>
        <v>1.736278690040848</v>
      </c>
      <c r="M287" s="1">
        <f t="shared" si="43"/>
        <v>0</v>
      </c>
      <c r="N287" s="17">
        <f t="shared" si="44"/>
        <v>0</v>
      </c>
      <c r="P287" s="2">
        <f t="shared" si="45"/>
        <v>105473775.8064516</v>
      </c>
    </row>
    <row r="288" spans="1:16" x14ac:dyDescent="0.4">
      <c r="A288" s="120">
        <v>924</v>
      </c>
      <c r="B288" s="3" t="s">
        <v>72</v>
      </c>
      <c r="C288" s="1">
        <v>2912</v>
      </c>
      <c r="D288" s="7">
        <v>9.8000000000000007</v>
      </c>
      <c r="E288" s="118">
        <v>9.8000000000000007</v>
      </c>
      <c r="F288" s="2">
        <v>4978810.1100000003</v>
      </c>
      <c r="G288" s="2">
        <f t="shared" si="37"/>
        <v>50804184.795918368</v>
      </c>
      <c r="H288" s="2">
        <f t="shared" si="38"/>
        <v>508041.84795918368</v>
      </c>
      <c r="I288" s="2">
        <f t="shared" si="41"/>
        <v>174.46492031565373</v>
      </c>
      <c r="J288" s="4">
        <f t="shared" si="39"/>
        <v>87.232460157826864</v>
      </c>
      <c r="K288" s="10">
        <f t="shared" si="40"/>
        <v>254020.92397959184</v>
      </c>
      <c r="L288" s="7">
        <f t="shared" si="42"/>
        <v>2.236278690040848</v>
      </c>
      <c r="M288" s="1">
        <f t="shared" si="43"/>
        <v>1</v>
      </c>
      <c r="N288" s="17">
        <f t="shared" si="44"/>
        <v>190515.69298469389</v>
      </c>
      <c r="P288" s="2">
        <f t="shared" si="45"/>
        <v>50804184.795918368</v>
      </c>
    </row>
    <row r="289" spans="1:16" x14ac:dyDescent="0.4">
      <c r="A289" s="120">
        <v>925</v>
      </c>
      <c r="B289" s="3" t="s">
        <v>120</v>
      </c>
      <c r="C289" s="1">
        <v>3295</v>
      </c>
      <c r="D289" s="7">
        <v>8.4</v>
      </c>
      <c r="E289" s="118">
        <v>8.4</v>
      </c>
      <c r="F289" s="2">
        <v>4950107.49</v>
      </c>
      <c r="G289" s="2">
        <f t="shared" si="37"/>
        <v>58929851.071428567</v>
      </c>
      <c r="H289" s="2">
        <f t="shared" si="38"/>
        <v>589298.51071428577</v>
      </c>
      <c r="I289" s="2">
        <f t="shared" si="41"/>
        <v>178.84628549750707</v>
      </c>
      <c r="J289" s="4">
        <f t="shared" si="39"/>
        <v>89.423142748753534</v>
      </c>
      <c r="K289" s="10">
        <f t="shared" si="40"/>
        <v>294649.25535714289</v>
      </c>
      <c r="L289" s="7">
        <f t="shared" si="42"/>
        <v>0.83627869004084765</v>
      </c>
      <c r="M289" s="1">
        <f t="shared" si="43"/>
        <v>0</v>
      </c>
      <c r="N289" s="17">
        <f t="shared" si="44"/>
        <v>0</v>
      </c>
      <c r="P289" s="2">
        <f t="shared" si="45"/>
        <v>58929851.071428567</v>
      </c>
    </row>
    <row r="290" spans="1:16" x14ac:dyDescent="0.4">
      <c r="A290" s="120">
        <v>927</v>
      </c>
      <c r="B290" s="3" t="s">
        <v>276</v>
      </c>
      <c r="C290" s="1">
        <v>28852</v>
      </c>
      <c r="D290" s="7">
        <v>7.8</v>
      </c>
      <c r="E290" s="118">
        <v>7.8</v>
      </c>
      <c r="F290" s="2">
        <v>58410873.030000001</v>
      </c>
      <c r="G290" s="2">
        <f t="shared" si="37"/>
        <v>748857346.53846157</v>
      </c>
      <c r="H290" s="2">
        <f t="shared" si="38"/>
        <v>7488573.4653846156</v>
      </c>
      <c r="I290" s="2">
        <f t="shared" si="41"/>
        <v>259.55127774104449</v>
      </c>
      <c r="J290" s="4">
        <f t="shared" si="39"/>
        <v>129.77563887052224</v>
      </c>
      <c r="K290" s="10">
        <f t="shared" si="40"/>
        <v>3744286.7326923078</v>
      </c>
      <c r="L290" s="7">
        <f t="shared" si="42"/>
        <v>0.23627869004084712</v>
      </c>
      <c r="M290" s="1">
        <f t="shared" si="43"/>
        <v>0</v>
      </c>
      <c r="N290" s="17">
        <f t="shared" si="44"/>
        <v>0</v>
      </c>
      <c r="P290" s="2">
        <f t="shared" si="45"/>
        <v>748857346.53846157</v>
      </c>
    </row>
    <row r="291" spans="1:16" x14ac:dyDescent="0.4">
      <c r="A291" s="120">
        <v>931</v>
      </c>
      <c r="B291" s="3" t="s">
        <v>90</v>
      </c>
      <c r="C291" s="1">
        <v>5695</v>
      </c>
      <c r="D291" s="7">
        <v>8.4</v>
      </c>
      <c r="E291" s="118">
        <v>8.4</v>
      </c>
      <c r="F291" s="2">
        <v>8371060.3399999999</v>
      </c>
      <c r="G291" s="2">
        <f t="shared" si="37"/>
        <v>99655480.238095224</v>
      </c>
      <c r="H291" s="2">
        <f t="shared" si="38"/>
        <v>996554.80238095229</v>
      </c>
      <c r="I291" s="2">
        <f t="shared" si="41"/>
        <v>174.98767381579495</v>
      </c>
      <c r="J291" s="4">
        <f t="shared" si="39"/>
        <v>87.493836907897474</v>
      </c>
      <c r="K291" s="10">
        <f t="shared" si="40"/>
        <v>498277.40119047614</v>
      </c>
      <c r="L291" s="7">
        <f t="shared" si="42"/>
        <v>0.83627869004084765</v>
      </c>
      <c r="M291" s="1">
        <f t="shared" si="43"/>
        <v>0</v>
      </c>
      <c r="N291" s="17">
        <f t="shared" si="44"/>
        <v>0</v>
      </c>
      <c r="P291" s="2">
        <f t="shared" si="45"/>
        <v>99655480.238095224</v>
      </c>
    </row>
    <row r="292" spans="1:16" x14ac:dyDescent="0.4">
      <c r="A292" s="120">
        <v>934</v>
      </c>
      <c r="B292" s="3" t="s">
        <v>111</v>
      </c>
      <c r="C292" s="1">
        <v>2554</v>
      </c>
      <c r="D292" s="7">
        <v>9.6</v>
      </c>
      <c r="E292" s="118">
        <v>9.8000000000000007</v>
      </c>
      <c r="F292" s="2">
        <v>4672380.5</v>
      </c>
      <c r="G292" s="2">
        <f t="shared" si="37"/>
        <v>48670630.208333336</v>
      </c>
      <c r="H292" s="2">
        <f t="shared" si="38"/>
        <v>486706.30208333337</v>
      </c>
      <c r="I292" s="2">
        <f t="shared" si="41"/>
        <v>190.56628899112505</v>
      </c>
      <c r="J292" s="4">
        <f t="shared" si="39"/>
        <v>95.283144495562524</v>
      </c>
      <c r="K292" s="10">
        <f t="shared" si="40"/>
        <v>243353.15104166669</v>
      </c>
      <c r="L292" s="7">
        <f t="shared" si="42"/>
        <v>2.236278690040848</v>
      </c>
      <c r="M292" s="1">
        <f t="shared" si="43"/>
        <v>1</v>
      </c>
      <c r="N292" s="17">
        <f t="shared" si="44"/>
        <v>182514.86328125</v>
      </c>
      <c r="P292" s="2">
        <f t="shared" si="45"/>
        <v>47677352.040816322</v>
      </c>
    </row>
    <row r="293" spans="1:16" x14ac:dyDescent="0.4">
      <c r="A293" s="120">
        <v>935</v>
      </c>
      <c r="B293" s="3" t="s">
        <v>105</v>
      </c>
      <c r="C293" s="1">
        <v>2751</v>
      </c>
      <c r="D293" s="7">
        <v>9.9</v>
      </c>
      <c r="E293" s="118">
        <v>10.1</v>
      </c>
      <c r="F293" s="2">
        <v>5210855.29</v>
      </c>
      <c r="G293" s="2">
        <f t="shared" si="37"/>
        <v>52634901.919191919</v>
      </c>
      <c r="H293" s="2">
        <f t="shared" si="38"/>
        <v>526349.01919191913</v>
      </c>
      <c r="I293" s="2">
        <f t="shared" si="41"/>
        <v>191.33006877205349</v>
      </c>
      <c r="J293" s="4">
        <f t="shared" si="39"/>
        <v>95.665034386026747</v>
      </c>
      <c r="K293" s="10">
        <f t="shared" si="40"/>
        <v>263174.50959595956</v>
      </c>
      <c r="L293" s="7">
        <f t="shared" si="42"/>
        <v>2.5362786900408469</v>
      </c>
      <c r="M293" s="1">
        <f t="shared" si="43"/>
        <v>1</v>
      </c>
      <c r="N293" s="17">
        <f t="shared" si="44"/>
        <v>197380.88219696967</v>
      </c>
      <c r="P293" s="2">
        <f t="shared" si="45"/>
        <v>51592626.633663371</v>
      </c>
    </row>
    <row r="294" spans="1:16" x14ac:dyDescent="0.4">
      <c r="A294" s="120">
        <v>936</v>
      </c>
      <c r="B294" s="3" t="s">
        <v>78</v>
      </c>
      <c r="C294" s="1">
        <v>6126</v>
      </c>
      <c r="D294" s="7">
        <v>8.6</v>
      </c>
      <c r="E294" s="118">
        <v>8.6</v>
      </c>
      <c r="F294" s="2">
        <v>9489836.5600000005</v>
      </c>
      <c r="G294" s="2">
        <f t="shared" si="37"/>
        <v>110346936.74418606</v>
      </c>
      <c r="H294" s="2">
        <f t="shared" si="38"/>
        <v>1103469.3674418605</v>
      </c>
      <c r="I294" s="2">
        <f t="shared" si="41"/>
        <v>180.12885527944181</v>
      </c>
      <c r="J294" s="4">
        <f t="shared" si="39"/>
        <v>90.064427639720904</v>
      </c>
      <c r="K294" s="10">
        <f t="shared" si="40"/>
        <v>551734.68372093025</v>
      </c>
      <c r="L294" s="7">
        <f t="shared" si="42"/>
        <v>1.0362786900408469</v>
      </c>
      <c r="M294" s="1">
        <f t="shared" si="43"/>
        <v>0</v>
      </c>
      <c r="N294" s="17">
        <f t="shared" si="44"/>
        <v>0</v>
      </c>
      <c r="P294" s="2">
        <f t="shared" si="45"/>
        <v>110346936.74418606</v>
      </c>
    </row>
    <row r="295" spans="1:16" x14ac:dyDescent="0.4">
      <c r="A295" s="120">
        <v>946</v>
      </c>
      <c r="B295" s="3" t="s">
        <v>143</v>
      </c>
      <c r="C295" s="1">
        <v>6185</v>
      </c>
      <c r="D295" s="7">
        <v>9.2000000000000011</v>
      </c>
      <c r="E295" s="118">
        <v>9.1999999999999993</v>
      </c>
      <c r="F295" s="2">
        <v>11361105.050000001</v>
      </c>
      <c r="G295" s="2">
        <f t="shared" si="37"/>
        <v>123490272.28260869</v>
      </c>
      <c r="H295" s="2">
        <f t="shared" si="38"/>
        <v>1234902.7228260869</v>
      </c>
      <c r="I295" s="2">
        <f t="shared" si="41"/>
        <v>199.66090910688553</v>
      </c>
      <c r="J295" s="4">
        <f t="shared" si="39"/>
        <v>99.830454553442763</v>
      </c>
      <c r="K295" s="10">
        <f t="shared" si="40"/>
        <v>617451.36141304346</v>
      </c>
      <c r="L295" s="7">
        <f t="shared" si="42"/>
        <v>1.6362786900408466</v>
      </c>
      <c r="M295" s="1">
        <f t="shared" si="43"/>
        <v>0</v>
      </c>
      <c r="N295" s="17">
        <f t="shared" si="44"/>
        <v>0</v>
      </c>
      <c r="P295" s="2">
        <f t="shared" si="45"/>
        <v>123490272.2826087</v>
      </c>
    </row>
    <row r="296" spans="1:16" x14ac:dyDescent="0.4">
      <c r="A296" s="120">
        <v>976</v>
      </c>
      <c r="B296" s="3" t="s">
        <v>109</v>
      </c>
      <c r="C296" s="1">
        <v>3673</v>
      </c>
      <c r="D296" s="7">
        <v>8.4</v>
      </c>
      <c r="E296" s="118">
        <v>8.4</v>
      </c>
      <c r="F296" s="2">
        <v>5716307.8200000003</v>
      </c>
      <c r="G296" s="2">
        <f t="shared" si="37"/>
        <v>68051283.571428567</v>
      </c>
      <c r="H296" s="2">
        <f t="shared" si="38"/>
        <v>680512.83571428573</v>
      </c>
      <c r="I296" s="2">
        <f t="shared" si="41"/>
        <v>185.2743903387655</v>
      </c>
      <c r="J296" s="4">
        <f t="shared" si="39"/>
        <v>92.63719516938275</v>
      </c>
      <c r="K296" s="10">
        <f t="shared" si="40"/>
        <v>340256.41785714286</v>
      </c>
      <c r="L296" s="7">
        <f t="shared" si="42"/>
        <v>0.83627869004084765</v>
      </c>
      <c r="M296" s="1">
        <f t="shared" si="43"/>
        <v>0</v>
      </c>
      <c r="N296" s="17">
        <f t="shared" si="44"/>
        <v>0</v>
      </c>
      <c r="P296" s="2">
        <f t="shared" si="45"/>
        <v>68051283.571428567</v>
      </c>
    </row>
    <row r="297" spans="1:16" x14ac:dyDescent="0.4">
      <c r="A297" s="120">
        <v>977</v>
      </c>
      <c r="B297" s="3" t="s">
        <v>167</v>
      </c>
      <c r="C297" s="1">
        <v>15274</v>
      </c>
      <c r="D297" s="7">
        <v>10.3</v>
      </c>
      <c r="E297" s="118">
        <v>10.3</v>
      </c>
      <c r="F297" s="2">
        <v>30823687.48</v>
      </c>
      <c r="G297" s="2">
        <f t="shared" si="37"/>
        <v>299259101.74757278</v>
      </c>
      <c r="H297" s="2">
        <f t="shared" si="38"/>
        <v>2992591.0174757279</v>
      </c>
      <c r="I297" s="2">
        <f t="shared" si="41"/>
        <v>195.92713221655939</v>
      </c>
      <c r="J297" s="4">
        <f t="shared" si="39"/>
        <v>97.963566108279693</v>
      </c>
      <c r="K297" s="10">
        <f t="shared" si="40"/>
        <v>1496295.508737864</v>
      </c>
      <c r="L297" s="7">
        <f t="shared" si="42"/>
        <v>2.736278690040848</v>
      </c>
      <c r="M297" s="1">
        <f t="shared" si="43"/>
        <v>1</v>
      </c>
      <c r="N297" s="17">
        <f t="shared" si="44"/>
        <v>1122221.631553398</v>
      </c>
      <c r="P297" s="2">
        <f t="shared" si="45"/>
        <v>299259101.74757278</v>
      </c>
    </row>
    <row r="298" spans="1:16" x14ac:dyDescent="0.4">
      <c r="A298" s="120">
        <v>980</v>
      </c>
      <c r="B298" s="3" t="s">
        <v>246</v>
      </c>
      <c r="C298" s="1">
        <v>33658</v>
      </c>
      <c r="D298" s="7">
        <v>8.4</v>
      </c>
      <c r="E298" s="118">
        <v>9.1999999999999993</v>
      </c>
      <c r="F298" s="2">
        <v>66172240.100000001</v>
      </c>
      <c r="G298" s="2">
        <f t="shared" si="37"/>
        <v>787764763.09523809</v>
      </c>
      <c r="H298" s="2">
        <f t="shared" si="38"/>
        <v>7877647.6309523806</v>
      </c>
      <c r="I298" s="2">
        <f t="shared" si="41"/>
        <v>234.04978403209878</v>
      </c>
      <c r="J298" s="4">
        <f t="shared" si="39"/>
        <v>117.02489201604939</v>
      </c>
      <c r="K298" s="10">
        <f t="shared" si="40"/>
        <v>3938823.8154761903</v>
      </c>
      <c r="L298" s="7">
        <f t="shared" si="42"/>
        <v>1.6362786900408466</v>
      </c>
      <c r="M298" s="1">
        <f t="shared" si="43"/>
        <v>0</v>
      </c>
      <c r="N298" s="17">
        <f t="shared" si="44"/>
        <v>0</v>
      </c>
      <c r="P298" s="2">
        <f t="shared" si="45"/>
        <v>719263479.34782612</v>
      </c>
    </row>
    <row r="299" spans="1:16" x14ac:dyDescent="0.4">
      <c r="A299" s="120">
        <v>981</v>
      </c>
      <c r="B299" s="3" t="s">
        <v>137</v>
      </c>
      <c r="C299" s="1">
        <v>2186</v>
      </c>
      <c r="D299" s="7">
        <v>9.3000000000000007</v>
      </c>
      <c r="E299" s="118">
        <v>9.3000000000000007</v>
      </c>
      <c r="F299" s="2">
        <v>3961485.45</v>
      </c>
      <c r="G299" s="2">
        <f t="shared" si="37"/>
        <v>42596617.741935477</v>
      </c>
      <c r="H299" s="2">
        <f t="shared" si="38"/>
        <v>425966.17741935485</v>
      </c>
      <c r="I299" s="2">
        <f t="shared" si="41"/>
        <v>194.86101437298942</v>
      </c>
      <c r="J299" s="4">
        <f t="shared" si="39"/>
        <v>97.430507186494708</v>
      </c>
      <c r="K299" s="10">
        <f t="shared" si="40"/>
        <v>212983.08870967742</v>
      </c>
      <c r="L299" s="7">
        <f t="shared" si="42"/>
        <v>1.736278690040848</v>
      </c>
      <c r="M299" s="1">
        <f t="shared" si="43"/>
        <v>0</v>
      </c>
      <c r="N299" s="17">
        <f t="shared" si="44"/>
        <v>0</v>
      </c>
      <c r="P299" s="2">
        <f t="shared" si="45"/>
        <v>42596617.741935477</v>
      </c>
    </row>
    <row r="300" spans="1:16" x14ac:dyDescent="0.4">
      <c r="A300" s="120">
        <v>989</v>
      </c>
      <c r="B300" s="3" t="s">
        <v>81</v>
      </c>
      <c r="C300" s="1">
        <v>5121</v>
      </c>
      <c r="D300" s="7">
        <v>10.600000000000001</v>
      </c>
      <c r="E300" s="118">
        <v>10.6</v>
      </c>
      <c r="F300" s="2">
        <v>9956212.1099999994</v>
      </c>
      <c r="G300" s="2">
        <f t="shared" si="37"/>
        <v>93926529.339622632</v>
      </c>
      <c r="H300" s="2">
        <f t="shared" si="38"/>
        <v>939265.29339622625</v>
      </c>
      <c r="I300" s="2">
        <f t="shared" si="41"/>
        <v>183.41442948569153</v>
      </c>
      <c r="J300" s="4">
        <f t="shared" si="39"/>
        <v>91.707214742845764</v>
      </c>
      <c r="K300" s="10">
        <f t="shared" si="40"/>
        <v>469632.64669811312</v>
      </c>
      <c r="L300" s="7">
        <f t="shared" si="42"/>
        <v>3.0362786900408469</v>
      </c>
      <c r="M300" s="1">
        <f t="shared" si="43"/>
        <v>1</v>
      </c>
      <c r="N300" s="17">
        <f t="shared" si="44"/>
        <v>352224.48502358486</v>
      </c>
      <c r="P300" s="2">
        <f t="shared" si="45"/>
        <v>93926529.339622632</v>
      </c>
    </row>
    <row r="301" spans="1:16" x14ac:dyDescent="0.4">
      <c r="A301" s="120">
        <v>992</v>
      </c>
      <c r="B301" s="3" t="s">
        <v>165</v>
      </c>
      <c r="C301" s="1">
        <v>17492</v>
      </c>
      <c r="D301" s="7">
        <v>9.4</v>
      </c>
      <c r="E301" s="118">
        <v>9.4</v>
      </c>
      <c r="F301" s="2">
        <v>33087697.390000001</v>
      </c>
      <c r="G301" s="2">
        <f t="shared" si="37"/>
        <v>351996780.74468088</v>
      </c>
      <c r="H301" s="2">
        <f t="shared" si="38"/>
        <v>3519967.8074468086</v>
      </c>
      <c r="I301" s="2">
        <f t="shared" si="41"/>
        <v>201.23300980144114</v>
      </c>
      <c r="J301" s="4">
        <f t="shared" si="39"/>
        <v>100.61650490072057</v>
      </c>
      <c r="K301" s="10">
        <f t="shared" si="40"/>
        <v>1759983.9037234043</v>
      </c>
      <c r="L301" s="7">
        <f t="shared" si="42"/>
        <v>1.8362786900408476</v>
      </c>
      <c r="M301" s="1">
        <f t="shared" si="43"/>
        <v>0</v>
      </c>
      <c r="N301" s="17">
        <f t="shared" si="44"/>
        <v>0</v>
      </c>
      <c r="P301" s="2">
        <f t="shared" si="45"/>
        <v>351996780.74468088</v>
      </c>
    </row>
  </sheetData>
  <sortState xmlns:xlrd2="http://schemas.microsoft.com/office/spreadsheetml/2017/richdata2" ref="B10:P301">
    <sortCondition ref="B10:B3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3</vt:i4>
      </vt:variant>
    </vt:vector>
  </HeadingPairs>
  <TitlesOfParts>
    <vt:vector size="7" baseType="lpstr">
      <vt:lpstr>Määritelmät ja selitteet</vt:lpstr>
      <vt:lpstr>LOMAKE_Kustannukset ja tuotot</vt:lpstr>
      <vt:lpstr>KORVAUS</vt:lpstr>
      <vt:lpstr>kaikki kunnat</vt:lpstr>
      <vt:lpstr>KORVAUS!Tulostusalue</vt:lpstr>
      <vt:lpstr>'LOMAKE_Kustannukset ja tuotot'!Tulostusalue</vt:lpstr>
      <vt:lpstr>'LOMAKE_Kustannukset ja tuotot'!Tulostusotsikot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Salonen Ville (VM)</dc:creator>
  <cp:lastModifiedBy>Seppänen Kirsi (VM)</cp:lastModifiedBy>
  <cp:lastPrinted>2026-04-13T10:14:43Z</cp:lastPrinted>
  <dcterms:created xsi:type="dcterms:W3CDTF">2025-02-13T10:59:46Z</dcterms:created>
  <dcterms:modified xsi:type="dcterms:W3CDTF">2026-06-03T07:20:25Z</dcterms:modified>
</cp:coreProperties>
</file>