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Juhta työpaja 9\"/>
    </mc:Choice>
  </mc:AlternateContent>
  <bookViews>
    <workbookView xWindow="0" yWindow="0" windowWidth="28800" windowHeight="12300" activeTab="2"/>
  </bookViews>
  <sheets>
    <sheet name="Kansilehti" sheetId="7" r:id="rId1"/>
    <sheet name="Ohje" sheetId="4" r:id="rId2"/>
    <sheet name="Kriittisyysluokittelutyökalu" sheetId="2" r:id="rId3"/>
    <sheet name="Raportti - Palveluluokitus" sheetId="6" r:id="rId4"/>
  </sheets>
  <definedNames>
    <definedName name="_xlnm._FilterDatabase" localSheetId="2" hidden="1">Kriittisyysluokittelutyökalu!$B$10:$M$19</definedName>
    <definedName name="_xlnm._FilterDatabase" localSheetId="3" hidden="1">'Raportti - Palveluluokitus'!$B$13:$E$21</definedName>
    <definedName name="_Toc438130127" localSheetId="0">Kansilehti!$C$1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M22" i="2"/>
  <c r="M23" i="2"/>
  <c r="M24" i="2"/>
  <c r="M25" i="2"/>
  <c r="M26" i="2"/>
  <c r="M27" i="2"/>
  <c r="M28" i="2"/>
  <c r="M29" i="2"/>
  <c r="M30" i="2"/>
  <c r="M20" i="2" l="1"/>
  <c r="M19" i="2"/>
  <c r="M18" i="2"/>
  <c r="M17" i="2"/>
  <c r="M16" i="2"/>
  <c r="M15" i="2"/>
  <c r="M14" i="2"/>
  <c r="M13" i="2"/>
  <c r="M12" i="2"/>
  <c r="M11" i="2" l="1"/>
  <c r="A28" i="2" l="1"/>
  <c r="A24" i="2"/>
  <c r="A20" i="2"/>
  <c r="A16" i="2"/>
  <c r="A12" i="2"/>
  <c r="A27" i="2"/>
  <c r="A23" i="2"/>
  <c r="A19" i="2"/>
  <c r="A15" i="2"/>
  <c r="A11" i="2"/>
  <c r="A30" i="2"/>
  <c r="A26" i="2"/>
  <c r="A22" i="2"/>
  <c r="A18" i="2"/>
  <c r="A14" i="2"/>
  <c r="A29" i="2"/>
  <c r="A25" i="2"/>
  <c r="A21" i="2"/>
  <c r="A17" i="2"/>
  <c r="A13" i="2"/>
  <c r="B33" i="6" l="1"/>
  <c r="B29" i="6"/>
  <c r="B25" i="6"/>
  <c r="D31" i="6"/>
  <c r="E31" i="6" s="1"/>
  <c r="D27" i="6"/>
  <c r="C33" i="6"/>
  <c r="C29" i="6"/>
  <c r="C25" i="6"/>
  <c r="B23" i="6"/>
  <c r="D21" i="6"/>
  <c r="E21" i="6" s="1"/>
  <c r="C20" i="6"/>
  <c r="B19" i="6"/>
  <c r="D17" i="6"/>
  <c r="E17" i="6" s="1"/>
  <c r="C16" i="6"/>
  <c r="B15" i="6"/>
  <c r="B32" i="6"/>
  <c r="B28" i="6"/>
  <c r="B24" i="6"/>
  <c r="D30" i="6"/>
  <c r="E30" i="6" s="1"/>
  <c r="D26" i="6"/>
  <c r="E26" i="6" s="1"/>
  <c r="C32" i="6"/>
  <c r="C28" i="6"/>
  <c r="C24" i="6"/>
  <c r="D22" i="6"/>
  <c r="E22" i="6" s="1"/>
  <c r="C21" i="6"/>
  <c r="B20" i="6"/>
  <c r="D18" i="6"/>
  <c r="E18" i="6" s="1"/>
  <c r="C17" i="6"/>
  <c r="B16" i="6"/>
  <c r="D14" i="6"/>
  <c r="E14" i="6" s="1"/>
  <c r="B31" i="6"/>
  <c r="B27" i="6"/>
  <c r="D33" i="6"/>
  <c r="E33" i="6" s="1"/>
  <c r="D29" i="6"/>
  <c r="E29" i="6" s="1"/>
  <c r="D25" i="6"/>
  <c r="E25" i="6" s="1"/>
  <c r="C31" i="6"/>
  <c r="C27" i="6"/>
  <c r="D23" i="6"/>
  <c r="E23" i="6" s="1"/>
  <c r="C22" i="6"/>
  <c r="B21" i="6"/>
  <c r="D19" i="6"/>
  <c r="E19" i="6" s="1"/>
  <c r="C18" i="6"/>
  <c r="B17" i="6"/>
  <c r="D15" i="6"/>
  <c r="E15" i="6" s="1"/>
  <c r="C14" i="6"/>
  <c r="B30" i="6"/>
  <c r="B26" i="6"/>
  <c r="D32" i="6"/>
  <c r="E32" i="6" s="1"/>
  <c r="D28" i="6"/>
  <c r="E28" i="6" s="1"/>
  <c r="D24" i="6"/>
  <c r="E24" i="6" s="1"/>
  <c r="C30" i="6"/>
  <c r="C26" i="6"/>
  <c r="C23" i="6"/>
  <c r="B22" i="6"/>
  <c r="D20" i="6"/>
  <c r="E20" i="6" s="1"/>
  <c r="C19" i="6"/>
  <c r="B18" i="6"/>
  <c r="D16" i="6"/>
  <c r="E16" i="6" s="1"/>
  <c r="C15" i="6"/>
  <c r="B14" i="6"/>
  <c r="E27" i="6"/>
</calcChain>
</file>

<file path=xl/comments1.xml><?xml version="1.0" encoding="utf-8"?>
<comments xmlns="http://schemas.openxmlformats.org/spreadsheetml/2006/main">
  <authors>
    <author>Haukola, Timo</author>
    <author>Rousku Kimmo</author>
    <author>Kaskenmaa, Erika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Asteikko:</t>
        </r>
        <r>
          <rPr>
            <sz val="9"/>
            <color indexed="81"/>
            <rFont val="Tahoma"/>
            <family val="2"/>
          </rPr>
          <t xml:space="preserve">
1: Merkityksetön
2: Vähäinen
3: Kohtalainen
4: Merkittävä
5: Hyvin suuri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</rPr>
          <t>Toiminto tarkoittaa tässä ...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 xml:space="preserve">Lisää tähän arvioitavan palvelun tai prosessin, muun kohteen nimi
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Suosittelemme, että arviointi suoritetaan ainakin kahdesta eri näkökulmasta: organisaation omasta sekä asiakkaan ja/tai kansalaisen näkökulmasta.</t>
        </r>
      </text>
    </comment>
    <comment ref="I10" authorId="2" shapeId="0">
      <text>
        <r>
          <rPr>
            <sz val="9"/>
            <color indexed="81"/>
            <rFont val="Tahoma"/>
            <family val="2"/>
          </rPr>
          <t>Kuinka suurta julkisuuskuvahaittaa palvelun saatavuusongelmat aiheuttavat</t>
        </r>
      </text>
    </comment>
    <comment ref="J10" authorId="2" shapeId="0">
      <text>
        <r>
          <rPr>
            <sz val="9"/>
            <color indexed="81"/>
            <rFont val="Tahoma"/>
            <family val="2"/>
          </rPr>
          <t>Kuinka suuri vaikutus saatavuusongelmilla on lakisääteisiin tehtäviin</t>
        </r>
      </text>
    </comment>
    <comment ref="K10" authorId="2" shapeId="0">
      <text>
        <r>
          <rPr>
            <sz val="9"/>
            <color indexed="81"/>
            <rFont val="Tahoma"/>
            <family val="2"/>
          </rPr>
          <t>Kuinka suuria vaikutuksia saatavuusongelmilla on taloudellista näkökulmasta? On suositeltavaa määritellä asteikko organisaatiokohtaisesti</t>
        </r>
      </text>
    </comment>
    <comment ref="L10" authorId="2" shapeId="0">
      <text>
        <r>
          <rPr>
            <sz val="9"/>
            <color indexed="81"/>
            <rFont val="Tahoma"/>
            <family val="2"/>
          </rPr>
          <t>Kuinka suuri vaikutus saatavuusongelmilla on tiedon eheyteen?</t>
        </r>
      </text>
    </comment>
  </commentList>
</comments>
</file>

<file path=xl/sharedStrings.xml><?xml version="1.0" encoding="utf-8"?>
<sst xmlns="http://schemas.openxmlformats.org/spreadsheetml/2006/main" count="94" uniqueCount="73">
  <si>
    <t>Kuvaus</t>
  </si>
  <si>
    <t>Julkisuuskuva</t>
  </si>
  <si>
    <t>Tiedon eheys</t>
  </si>
  <si>
    <t>Vaikutusanalyysin kuvaus</t>
  </si>
  <si>
    <t>Toiminto</t>
  </si>
  <si>
    <t>Kokonaisvaikutus / palvelun kriittisyystaso</t>
  </si>
  <si>
    <t>Keskeytyksen vaikutus toiminnalle (asteikolla 1-5)</t>
  </si>
  <si>
    <t>Palvelun / prosessin nimi</t>
  </si>
  <si>
    <t>Palvelun toiminnallisuus / saatavuus</t>
  </si>
  <si>
    <t>Palvelun/prosessin käytettävyysvaade</t>
  </si>
  <si>
    <t>Ohje</t>
  </si>
  <si>
    <t>Taloudelliset vaikutukset (vaikutus resurssien käyttöön, sanktiot, korkokulut jne.)</t>
  </si>
  <si>
    <t>Alaraja</t>
  </si>
  <si>
    <t>Yläraja</t>
  </si>
  <si>
    <t>Kriittisyysryhmän määrittely kriittisyystason mukaan</t>
  </si>
  <si>
    <t>Toiminto A</t>
  </si>
  <si>
    <t>Mitä palvelu tuottaa tai mitä prosessi saa aikaiseksi?</t>
  </si>
  <si>
    <t>Esimerkkipalvelu 3</t>
  </si>
  <si>
    <t>Esimerkkipalvelu 4</t>
  </si>
  <si>
    <t>Esimerkkipalvelu 2</t>
  </si>
  <si>
    <t>Esimerkkipalvelu 6</t>
  </si>
  <si>
    <t>Lähtökohtaisesti kaikissa olosuhteissa ylläpidettävät palvelut ja prosessit.</t>
  </si>
  <si>
    <t>Harkinnan ja tilanteen mukaan keskeytettävät tai ylläpidettävät palvelut ja prosessit.</t>
  </si>
  <si>
    <t>Palvelut/prosessit, jotka palautetaan viimeisimpänä.</t>
  </si>
  <si>
    <t>Palvelun kriittisyystaso</t>
  </si>
  <si>
    <t>Palvelun kriittisyysryhmä</t>
  </si>
  <si>
    <t xml:space="preserve">Esimerkkipalvelu 1 </t>
  </si>
  <si>
    <t>Esimerkkipalvelu 5</t>
  </si>
  <si>
    <t>Toiminto B</t>
  </si>
  <si>
    <t>Taustaa</t>
  </si>
  <si>
    <t>Työkalun käyttö</t>
  </si>
  <si>
    <t>Kriittisyysryhmä
(1,2,3)</t>
  </si>
  <si>
    <t xml:space="preserve">Lakisääteiset tehtävät (lait, määräykset, ohjeet) </t>
  </si>
  <si>
    <t>B. Palvelun kriittisyystason määrittely (odottamattoman katkoksen seuraukset ja vaikutusanalyysi)</t>
  </si>
  <si>
    <t>A. Kriittisyysryhmien määrittely (palvelujen / prosessien ryhmittely jatkuvuuden näkökulmasta)</t>
  </si>
  <si>
    <t>Toiminto C</t>
  </si>
  <si>
    <t>Esimerkkipalvelu 7</t>
  </si>
  <si>
    <t>Esimerkkipalvelu 8</t>
  </si>
  <si>
    <t>Esimerkkipalvelu 9</t>
  </si>
  <si>
    <t>Esimerkkipalvelu 10</t>
  </si>
  <si>
    <r>
      <t xml:space="preserve">Perustan jatkuvuuden hallinnalle luovat toiminnan vaikutusanalyysin tulokset sekä toimintojen, palveluiden ja järjestelmien tärkeysluokittelu. Vaikutusanalyysissä arvioidaan keskeytysten vaikutuksia toiminnalle, ja siinä voidaan käyttää esimerkiksi seuraavia rahallisia tai laadullisia tekijöitä:
• Toiminnalliset / palvelun saatavuusvaikutukset (laadullinen)
• Kansalaisen luottamus viranomaiseen (laadullinen)
• Julkisuuskuva, uskottavuus, brändi (laadullinen)
• Organisaation lakisääteiset tehtävät (rahallinen / laadullinen)
• Mahdolliset sanktiot jotka lankeavat palvelun toimimattomuuden seurauksena (rahallinen)
• Korjaustyöt ja toimintojen palauttaminen normaalitilaan (rahallinen)
• Työpanoksen menetys keskeytyksen vuoksi (rahallinen)
• Asiakastuen kuormittuminen (rahallinen / laadullinen)
• Taloudelliset vaikutukset (rahallinen)
• Tulonmenetys palvelun toimimattomuuden vuoksi, kuten tulonmenetys / liikevaihdon menetys, ei voida tilata, ostaa, prosessoida, toimittaa, laskuttaa (rahallinen).
Koska yllä mainittuja tekijöitä on vaikea vertailla keskenään, voidaan vertailun helpottamiseksi ja kriittisyysluokan arvioimiseksi käyttää erilaisia työkaluja ja malleja. </t>
    </r>
    <r>
      <rPr>
        <b/>
        <sz val="11"/>
        <color theme="1"/>
        <rFont val="Calibri"/>
        <family val="2"/>
        <scheme val="minor"/>
      </rPr>
      <t>Lisää jatkuvuuden hallinnasta: VAHTI 2/2016 "Toiminnan jatkuvuuden hallinta", https://www.vahtiohje.fi/</t>
    </r>
  </si>
  <si>
    <t>Työkalun tarkoitus</t>
  </si>
  <si>
    <t>Määrittelyn ajankohta ja tekijä</t>
  </si>
  <si>
    <t>Päivämäärä ja hyväksyjä</t>
  </si>
  <si>
    <t>Mikäli kohteen tärkeys vaihtelee esimerkiksi ajankohdan mukaa (kerran viikossa, kuukaudessa, ajanjakso vuodessa), tulisi arvioida aina tärkeimmän ajanjakson mukaisesti.</t>
  </si>
  <si>
    <t>Tämän työkalun ylläpidosta vastaa julkisen hallinnon digitaalisen turvallisuuden johtoryhmä (VAHTI) ja se on kehitetty osana</t>
  </si>
  <si>
    <t>JUHTA/VAHTI tietosuojan osoitusvelvollisuutta edistäviä yhteishankkeita. Palaute ja kehittämisehdotukset: vahti@vrk.fi</t>
  </si>
  <si>
    <t>Määrittelyn hyväksyjän ajankohta ja tekijä</t>
  </si>
  <si>
    <t>Mitkä ovat odottamattoman katkoksen seuraukset / vaikutukset:
1) omalle organisaatiolle?
2) kumppaneille tai alihankintatahoille?
3) asiakkaille tai loppukäyttäjille?
Näistä ainakin kaksi ensimmäistä tulisi tehdä erillisinä arviointeina.</t>
  </si>
  <si>
    <t>Organisaation xxx arvioimista toiminnoista ja prosesseista.</t>
  </si>
  <si>
    <t>Käsittelijät</t>
  </si>
  <si>
    <t>Viimeksi käsitelty ja hyväksytty</t>
  </si>
  <si>
    <t xml:space="preserve">Tämän työkalun (Palveluiden kriittisyysluokittelutyökalu) tarkoituksena on tukea palvelujen keskinäistä tärkeysluokittelua jatkuvuuden näkökulmasta. Prosessikohtaiseen ja tarkemman tason keskeytyksen vaikutusarviontiin (BIA, Business Impact analysis) on suositeltavaa hyödyntää  BIA-vaikutusarviotyökalua: http://vm.fi/documents/10623/1898625/BIA-ty%C3%B6kalu/194ac92b-95fc-46c6-9946-a209b72efd6f
</t>
  </si>
  <si>
    <t>Organisaation johtoryhmä</t>
  </si>
  <si>
    <t>Raportti - Yhteenveto</t>
  </si>
  <si>
    <t>Yhteishankkeiden toteuttamisessa ovat mukana JUHTA-asiantuntijaryhmän lisäksi</t>
  </si>
  <si>
    <t>Huomautuksia</t>
  </si>
  <si>
    <t>Palveluiden kriittisyysluokittelutyökalu</t>
  </si>
  <si>
    <t>Esimerkkipalvelu 11</t>
  </si>
  <si>
    <t>Esimerkkipalvelu 12</t>
  </si>
  <si>
    <t>Esimerkkipalvelu 13</t>
  </si>
  <si>
    <t>Esimerkkipalvelu 14</t>
  </si>
  <si>
    <t>Esimerkkipalvelu 15</t>
  </si>
  <si>
    <t>Esimerkkipalvelu 16</t>
  </si>
  <si>
    <t>Esimerkkipalvelu 17</t>
  </si>
  <si>
    <t>Esimerkkipalvelu 18</t>
  </si>
  <si>
    <t>Esimerkkipalvelu 19</t>
  </si>
  <si>
    <t>Esimerkkipalvelu 20</t>
  </si>
  <si>
    <t>Toiminto D</t>
  </si>
  <si>
    <t>Toiminto E</t>
  </si>
  <si>
    <t>Toiminto F</t>
  </si>
  <si>
    <t>Toiminto G</t>
  </si>
  <si>
    <r>
      <t xml:space="preserve">Työkalu  koostuu tämän sivun lisäksi kahdesta välisivusta: "Kriittisyysluokittelutyökalu" ja "Raportti: Palveluluokitus". 
"Kriittisyysluokittelytyökalu"-välisivu koostuu kahdesta täytettävästä alueesta. Ensimmäisessä osa-aluessa "A. Kriittisyysryhmien määrittely" määritetään palvelujen / prosessien kriittisyysryhmittely jatkuvuuden näkökulmasta. Työkalussa on esitetty organisaation palvelut ryhmiteltäväksi kolmeen ryhmään: 1) Lähtökohtaisesti kaikissa olosuhteissa ylläpidettävät palvelut ja prosessit, 2) Harkinnan ja tilanteen mukaan keskeytettävät tai ylläpidettävät palvelut ja prosessit sekä 3) Palvelut/prosessit, jotka palautetaan viimeisimpänä.
"Kriittisyysluokittelytyökalu"-välisivun toisessa osiossa "B. Palvelun kriittisyystason määrittely" arvioidaan odottamattoman katkoksen vaikutuksia prosessikohtaisesti. Jokaista prosessia käsitellään rivikohtaisesti. Suosittelemme, että vaikutusarviointi suoritetaan ainakin kahdesta eri näkökulmasta (sarake D); organisaation omasta sekä asiakkaan ja/tai kansalaisen näkökulmasta. Samoin tulee arvioida, onko tarvetta arvioida lisäksi vielä jokin muu mahdollinen näkökulma. Odottamattoman katkoksen vaikutuksia omalle organisaatiolle arvioidaan sarakkeissa F-K olevia osa-alueiden näkökulmasta asteikolla 1 (merkityksentön) - 5 (hyvin suuri), joiden kautta muodostuu </t>
    </r>
    <r>
      <rPr>
        <i/>
        <sz val="11"/>
        <color theme="1"/>
        <rFont val="Calibri"/>
        <family val="2"/>
        <scheme val="minor"/>
      </rPr>
      <t xml:space="preserve">Palvelun kriittisyysluokittelu </t>
    </r>
    <r>
      <rPr>
        <sz val="11"/>
        <color theme="1"/>
        <rFont val="Calibri"/>
        <family val="2"/>
        <scheme val="minor"/>
      </rPr>
      <t>(sarake L)</t>
    </r>
    <r>
      <rPr>
        <i/>
        <sz val="11"/>
        <color theme="1"/>
        <rFont val="Calibri"/>
        <family val="2"/>
        <scheme val="minor"/>
      </rPr>
      <t>, joka</t>
    </r>
    <r>
      <rPr>
        <sz val="11"/>
        <color theme="1"/>
        <rFont val="Calibri"/>
        <family val="2"/>
        <scheme val="minor"/>
      </rPr>
      <t xml:space="preserve"> on osatekijöiden keskiarvo. Työkalussa on käytetty esimerkkinä luokittelun osatekijöinä 1) Palvelun toiminnallisuutta / saatavuutta, 2) Julkisuuskuvaa, 3) Lakisääteisiä tehtäviä ja 4) Taloudelliset vaikutukset ja 5) Tiedon eheyttä.
"Raportti: Palveluluokitus"-välisivu koostaa "Kriittisyysluokittelutyökalu"-välisivulle syötetyn tiedon yhteen näkymään. Raportti esittää prosessit kriittisyysluokittelun mukaisessa järjestyksessä. Sivulle on myös hyvä tarkentaa raportin käsittelypäivä sekä käsittelijän tiedot.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</si>
</sst>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orbel"/>
      <family val="2"/>
    </font>
    <font>
      <sz val="12"/>
      <name val="Corbe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8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7" borderId="0" xfId="0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9" borderId="1" xfId="0" applyFont="1" applyFill="1" applyBorder="1"/>
    <xf numFmtId="0" fontId="0" fillId="7" borderId="1" xfId="0" applyFill="1" applyBorder="1" applyAlignment="1">
      <alignment wrapText="1"/>
    </xf>
    <xf numFmtId="0" fontId="5" fillId="14" borderId="0" xfId="0" applyFont="1" applyFill="1" applyAlignment="1">
      <alignment vertical="center"/>
    </xf>
    <xf numFmtId="0" fontId="6" fillId="13" borderId="0" xfId="0" applyFont="1" applyFill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7" fillId="0" borderId="0" xfId="0" applyFont="1"/>
    <xf numFmtId="0" fontId="5" fillId="14" borderId="0" xfId="0" applyFont="1" applyFill="1" applyAlignment="1">
      <alignment horizontal="centerContinuous" vertical="center"/>
    </xf>
    <xf numFmtId="0" fontId="5" fillId="14" borderId="0" xfId="0" applyFont="1" applyFill="1" applyAlignment="1">
      <alignment horizontal="centerContinuous"/>
    </xf>
    <xf numFmtId="0" fontId="7" fillId="0" borderId="0" xfId="0" applyFont="1" applyFill="1"/>
    <xf numFmtId="0" fontId="5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vertical="center"/>
    </xf>
    <xf numFmtId="0" fontId="5" fillId="14" borderId="5" xfId="0" applyFont="1" applyFill="1" applyBorder="1" applyAlignment="1">
      <alignment vertical="center"/>
    </xf>
    <xf numFmtId="0" fontId="5" fillId="14" borderId="5" xfId="0" applyFont="1" applyFill="1" applyBorder="1" applyAlignment="1">
      <alignment horizontal="centerContinuous" vertical="center"/>
    </xf>
    <xf numFmtId="0" fontId="7" fillId="14" borderId="5" xfId="0" applyFont="1" applyFill="1" applyBorder="1"/>
    <xf numFmtId="0" fontId="7" fillId="14" borderId="6" xfId="0" applyFont="1" applyFill="1" applyBorder="1"/>
    <xf numFmtId="0" fontId="4" fillId="8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4" fillId="8" borderId="8" xfId="0" applyFont="1" applyFill="1" applyBorder="1" applyAlignment="1">
      <alignment horizontal="centerContinuous" vertical="center"/>
    </xf>
    <xf numFmtId="0" fontId="4" fillId="4" borderId="9" xfId="0" applyFont="1" applyFill="1" applyBorder="1" applyAlignment="1">
      <alignment horizontal="centerContinuous"/>
    </xf>
    <xf numFmtId="0" fontId="8" fillId="10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12" borderId="12" xfId="0" applyFill="1" applyBorder="1"/>
    <xf numFmtId="0" fontId="0" fillId="12" borderId="13" xfId="0" applyFill="1" applyBorder="1"/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0" fontId="16" fillId="0" borderId="4" xfId="0" applyFont="1" applyBorder="1"/>
    <xf numFmtId="0" fontId="1" fillId="0" borderId="5" xfId="0" applyFont="1" applyBorder="1"/>
    <xf numFmtId="0" fontId="0" fillId="0" borderId="6" xfId="0" applyFont="1" applyBorder="1"/>
    <xf numFmtId="0" fontId="1" fillId="0" borderId="0" xfId="0" applyFont="1" applyBorder="1"/>
    <xf numFmtId="0" fontId="0" fillId="0" borderId="11" xfId="0" applyFont="1" applyBorder="1"/>
    <xf numFmtId="0" fontId="0" fillId="0" borderId="10" xfId="0" applyFont="1" applyBorder="1"/>
    <xf numFmtId="14" fontId="1" fillId="0" borderId="0" xfId="0" applyNumberFormat="1" applyFont="1" applyBorder="1" applyAlignment="1">
      <alignment horizontal="left"/>
    </xf>
    <xf numFmtId="0" fontId="0" fillId="0" borderId="7" xfId="0" applyFont="1" applyBorder="1"/>
    <xf numFmtId="0" fontId="1" fillId="0" borderId="8" xfId="0" applyFont="1" applyBorder="1"/>
    <xf numFmtId="0" fontId="0" fillId="0" borderId="9" xfId="0" applyFont="1" applyBorder="1"/>
    <xf numFmtId="0" fontId="0" fillId="7" borderId="0" xfId="0" applyFill="1" applyBorder="1" applyAlignment="1">
      <alignment wrapText="1"/>
    </xf>
    <xf numFmtId="0" fontId="0" fillId="0" borderId="0" xfId="0" applyBorder="1"/>
    <xf numFmtId="0" fontId="1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7" borderId="14" xfId="0" applyFill="1" applyBorder="1" applyAlignment="1">
      <alignment wrapText="1"/>
    </xf>
    <xf numFmtId="0" fontId="5" fillId="13" borderId="1" xfId="0" applyFont="1" applyFill="1" applyBorder="1" applyAlignment="1">
      <alignment vertical="top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top" wrapText="1"/>
    </xf>
    <xf numFmtId="0" fontId="7" fillId="8" borderId="11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8" borderId="0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</cellXfs>
  <cellStyles count="1">
    <cellStyle name="Normaali" xfId="0" builtinId="0"/>
  </cellStyles>
  <dxfs count="33"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380365</xdr:colOff>
      <xdr:row>9</xdr:row>
      <xdr:rowOff>85725</xdr:rowOff>
    </xdr:to>
    <xdr:pic>
      <xdr:nvPicPr>
        <xdr:cNvPr id="8" name="Kuva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9565" cy="1731645"/>
        </a:xfrm>
        <a:prstGeom prst="rect">
          <a:avLst/>
        </a:prstGeom>
      </xdr:spPr>
    </xdr:pic>
    <xdr:clientData/>
  </xdr:twoCellAnchor>
  <xdr:twoCellAnchor editAs="oneCell">
    <xdr:from>
      <xdr:col>6</xdr:col>
      <xdr:colOff>274320</xdr:colOff>
      <xdr:row>0</xdr:row>
      <xdr:rowOff>0</xdr:rowOff>
    </xdr:from>
    <xdr:to>
      <xdr:col>10</xdr:col>
      <xdr:colOff>52070</xdr:colOff>
      <xdr:row>8</xdr:row>
      <xdr:rowOff>5080</xdr:rowOff>
    </xdr:to>
    <xdr:pic>
      <xdr:nvPicPr>
        <xdr:cNvPr id="9" name="Kuva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0"/>
          <a:ext cx="2216150" cy="14681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152400</xdr:rowOff>
    </xdr:from>
    <xdr:to>
      <xdr:col>9</xdr:col>
      <xdr:colOff>248920</xdr:colOff>
      <xdr:row>26</xdr:row>
      <xdr:rowOff>105109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D0415E39-2E64-41E5-926F-0EE54A25C59E}"/>
            </a:ext>
          </a:extLst>
        </xdr:cNvPr>
        <xdr:cNvGrpSpPr/>
      </xdr:nvGrpSpPr>
      <xdr:grpSpPr>
        <a:xfrm>
          <a:off x="0" y="3360420"/>
          <a:ext cx="5735320" cy="1781509"/>
          <a:chOff x="0" y="3360420"/>
          <a:chExt cx="5735320" cy="1781509"/>
        </a:xfrm>
      </xdr:grpSpPr>
      <xdr:pic>
        <xdr:nvPicPr>
          <xdr:cNvPr id="10" name="Kuva 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3360420"/>
            <a:ext cx="5735320" cy="1239520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A967D915-1A14-483D-A07C-2B7505E9BF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" y="4572000"/>
            <a:ext cx="784860" cy="569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14"/>
  <sheetViews>
    <sheetView showGridLines="0" workbookViewId="0"/>
  </sheetViews>
  <sheetFormatPr defaultColWidth="8.85546875" defaultRowHeight="15" x14ac:dyDescent="0.25"/>
  <cols>
    <col min="1" max="16384" width="8.85546875" style="71"/>
  </cols>
  <sheetData>
    <row r="12" spans="1:1" ht="36" x14ac:dyDescent="0.25">
      <c r="A12" s="77" t="s">
        <v>57</v>
      </c>
    </row>
    <row r="14" spans="1:1" x14ac:dyDescent="0.25">
      <c r="A14" s="78" t="s">
        <v>55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zoomScale="85" zoomScaleNormal="85" workbookViewId="0">
      <selection activeCell="B1" sqref="B1"/>
    </sheetView>
  </sheetViews>
  <sheetFormatPr defaultColWidth="8.85546875" defaultRowHeight="15" x14ac:dyDescent="0.25"/>
  <cols>
    <col min="1" max="1" width="2.140625" style="6" customWidth="1"/>
    <col min="2" max="2" width="120.42578125" style="6" customWidth="1"/>
    <col min="3" max="16384" width="8.85546875" style="6"/>
  </cols>
  <sheetData>
    <row r="2" spans="2:2" x14ac:dyDescent="0.25">
      <c r="B2" s="12" t="s">
        <v>10</v>
      </c>
    </row>
    <row r="3" spans="2:2" x14ac:dyDescent="0.25">
      <c r="B3" s="13" t="s">
        <v>29</v>
      </c>
    </row>
    <row r="4" spans="2:2" ht="264" customHeight="1" x14ac:dyDescent="0.25">
      <c r="B4" s="10" t="s">
        <v>40</v>
      </c>
    </row>
    <row r="5" spans="2:2" x14ac:dyDescent="0.25">
      <c r="B5" s="13" t="s">
        <v>41</v>
      </c>
    </row>
    <row r="6" spans="2:2" ht="75" x14ac:dyDescent="0.25">
      <c r="B6" s="14" t="s">
        <v>52</v>
      </c>
    </row>
    <row r="7" spans="2:2" x14ac:dyDescent="0.25">
      <c r="B7" s="13" t="s">
        <v>30</v>
      </c>
    </row>
    <row r="8" spans="2:2" ht="300" x14ac:dyDescent="0.25">
      <c r="B8" s="14" t="s">
        <v>72</v>
      </c>
    </row>
    <row r="9" spans="2:2" ht="15.75" thickBot="1" x14ac:dyDescent="0.3">
      <c r="B9" s="70"/>
    </row>
    <row r="10" spans="2:2" ht="30.75" thickBot="1" x14ac:dyDescent="0.3">
      <c r="B10" s="79" t="s">
        <v>44</v>
      </c>
    </row>
    <row r="11" spans="2:2" ht="15.75" thickBot="1" x14ac:dyDescent="0.3"/>
    <row r="12" spans="2:2" x14ac:dyDescent="0.25">
      <c r="B12" s="53" t="s">
        <v>45</v>
      </c>
    </row>
    <row r="13" spans="2:2" ht="15.75" thickBot="1" x14ac:dyDescent="0.3">
      <c r="B13" s="54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showGridLines="0" tabSelected="1" zoomScale="50" zoomScaleNormal="50" workbookViewId="0">
      <pane ySplit="10" topLeftCell="A11" activePane="bottomLeft" state="frozen"/>
      <selection activeCell="C1" sqref="C1"/>
      <selection pane="bottomLeft" activeCell="B11" sqref="B11"/>
    </sheetView>
  </sheetViews>
  <sheetFormatPr defaultColWidth="8.85546875" defaultRowHeight="199.9" customHeight="1" x14ac:dyDescent="0.25"/>
  <cols>
    <col min="1" max="1" width="3.42578125" style="16" customWidth="1"/>
    <col min="2" max="2" width="30.28515625" style="17" customWidth="1"/>
    <col min="3" max="3" width="49.28515625" style="35" customWidth="1"/>
    <col min="4" max="5" width="32.28515625" style="35" customWidth="1"/>
    <col min="6" max="7" width="60.140625" style="17" customWidth="1"/>
    <col min="8" max="13" width="26.28515625" style="17" customWidth="1"/>
    <col min="14" max="16384" width="8.85546875" style="17"/>
  </cols>
  <sheetData>
    <row r="1" spans="1:13" s="39" customFormat="1" ht="60" customHeight="1" x14ac:dyDescent="0.25">
      <c r="A1" s="15" t="s">
        <v>34</v>
      </c>
      <c r="B1" s="15"/>
      <c r="C1" s="15"/>
      <c r="D1" s="15"/>
      <c r="E1" s="15"/>
      <c r="F1" s="15"/>
      <c r="G1" s="36"/>
      <c r="H1" s="85"/>
      <c r="I1" s="85"/>
      <c r="J1" s="85"/>
      <c r="K1" s="85"/>
      <c r="L1" s="85"/>
      <c r="M1" s="37"/>
    </row>
    <row r="2" spans="1:13" ht="34.9" customHeight="1" x14ac:dyDescent="0.25">
      <c r="B2" s="81" t="s">
        <v>31</v>
      </c>
      <c r="C2" s="81" t="s">
        <v>9</v>
      </c>
      <c r="D2" s="86"/>
      <c r="E2" s="87"/>
      <c r="F2" s="82" t="s">
        <v>14</v>
      </c>
      <c r="G2" s="83"/>
    </row>
    <row r="3" spans="1:13" ht="34.9" customHeight="1" x14ac:dyDescent="0.25">
      <c r="B3" s="81"/>
      <c r="C3" s="81"/>
      <c r="D3" s="86"/>
      <c r="E3" s="87"/>
      <c r="F3" s="52" t="s">
        <v>12</v>
      </c>
      <c r="G3" s="52" t="s">
        <v>13</v>
      </c>
    </row>
    <row r="4" spans="1:13" ht="39.6" customHeight="1" x14ac:dyDescent="0.25">
      <c r="B4" s="51">
        <v>1</v>
      </c>
      <c r="C4" s="88" t="s">
        <v>21</v>
      </c>
      <c r="D4" s="88"/>
      <c r="E4" s="88"/>
      <c r="F4" s="18">
        <v>4</v>
      </c>
      <c r="G4" s="40">
        <v>5</v>
      </c>
    </row>
    <row r="5" spans="1:13" ht="39.6" customHeight="1" x14ac:dyDescent="0.25">
      <c r="B5" s="20">
        <v>2</v>
      </c>
      <c r="C5" s="88" t="s">
        <v>22</v>
      </c>
      <c r="D5" s="88"/>
      <c r="E5" s="88"/>
      <c r="F5" s="18">
        <v>2.6</v>
      </c>
      <c r="G5" s="19">
        <v>3.9</v>
      </c>
    </row>
    <row r="6" spans="1:13" ht="39.6" customHeight="1" x14ac:dyDescent="0.25">
      <c r="B6" s="21">
        <v>3</v>
      </c>
      <c r="C6" s="89" t="s">
        <v>23</v>
      </c>
      <c r="D6" s="89"/>
      <c r="E6" s="89"/>
      <c r="F6" s="40">
        <v>0</v>
      </c>
      <c r="G6" s="19">
        <v>2.5</v>
      </c>
    </row>
    <row r="7" spans="1:13" ht="22.9" customHeight="1" x14ac:dyDescent="0.25"/>
    <row r="8" spans="1:13" s="38" customFormat="1" ht="60" customHeight="1" x14ac:dyDescent="0.25">
      <c r="A8" s="42" t="s">
        <v>33</v>
      </c>
      <c r="B8" s="43"/>
      <c r="C8" s="43"/>
      <c r="D8" s="43"/>
      <c r="E8" s="43"/>
      <c r="F8" s="43"/>
      <c r="G8" s="44"/>
      <c r="H8" s="45"/>
      <c r="I8" s="45"/>
      <c r="J8" s="45"/>
      <c r="K8" s="45"/>
      <c r="L8" s="45"/>
      <c r="M8" s="46"/>
    </row>
    <row r="9" spans="1:13" s="22" customFormat="1" ht="16.899999999999999" customHeight="1" x14ac:dyDescent="0.25">
      <c r="A9" s="58"/>
      <c r="B9" s="47"/>
      <c r="C9" s="48"/>
      <c r="D9" s="48"/>
      <c r="E9" s="48"/>
      <c r="F9" s="47"/>
      <c r="G9" s="49"/>
      <c r="H9" s="84" t="s">
        <v>6</v>
      </c>
      <c r="I9" s="84"/>
      <c r="J9" s="84"/>
      <c r="K9" s="84"/>
      <c r="L9" s="84"/>
      <c r="M9" s="50"/>
    </row>
    <row r="10" spans="1:13" s="26" customFormat="1" ht="63" x14ac:dyDescent="0.25">
      <c r="A10" s="80"/>
      <c r="B10" s="23" t="s">
        <v>4</v>
      </c>
      <c r="C10" s="23" t="s">
        <v>7</v>
      </c>
      <c r="D10" s="23" t="s">
        <v>42</v>
      </c>
      <c r="E10" s="23" t="s">
        <v>47</v>
      </c>
      <c r="F10" s="23" t="s">
        <v>0</v>
      </c>
      <c r="G10" s="23" t="s">
        <v>3</v>
      </c>
      <c r="H10" s="24" t="s">
        <v>8</v>
      </c>
      <c r="I10" s="24" t="s">
        <v>1</v>
      </c>
      <c r="J10" s="24" t="s">
        <v>32</v>
      </c>
      <c r="K10" s="24" t="s">
        <v>11</v>
      </c>
      <c r="L10" s="24" t="s">
        <v>2</v>
      </c>
      <c r="M10" s="25" t="s">
        <v>5</v>
      </c>
    </row>
    <row r="11" spans="1:13" s="31" customFormat="1" ht="199.9" customHeight="1" x14ac:dyDescent="0.25">
      <c r="A11" s="59">
        <f>RANK(M11,$M$11:$M$30,0)+COUNTIF($M$11:M11,M11)-1</f>
        <v>1</v>
      </c>
      <c r="B11" s="27" t="s">
        <v>15</v>
      </c>
      <c r="C11" s="28" t="s">
        <v>26</v>
      </c>
      <c r="D11" s="28" t="s">
        <v>43</v>
      </c>
      <c r="E11" s="28" t="s">
        <v>43</v>
      </c>
      <c r="F11" s="28" t="s">
        <v>16</v>
      </c>
      <c r="G11" s="28" t="s">
        <v>48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30">
        <f t="shared" ref="M11:M20" si="0">AVERAGE(H11:L11)</f>
        <v>0</v>
      </c>
    </row>
    <row r="12" spans="1:13" s="31" customFormat="1" ht="199.9" customHeight="1" x14ac:dyDescent="0.25">
      <c r="A12" s="59">
        <f>RANK(M12,$M$11:$M$30,0)+COUNTIF($M$11:M12,M12)-1</f>
        <v>2</v>
      </c>
      <c r="B12" s="27" t="s">
        <v>15</v>
      </c>
      <c r="C12" s="28" t="s">
        <v>19</v>
      </c>
      <c r="D12" s="28"/>
      <c r="E12" s="28"/>
      <c r="F12" s="28"/>
      <c r="G12" s="28"/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30">
        <f t="shared" si="0"/>
        <v>0</v>
      </c>
    </row>
    <row r="13" spans="1:13" s="31" customFormat="1" ht="199.9" customHeight="1" x14ac:dyDescent="0.25">
      <c r="A13" s="59">
        <f>RANK(M13,$M$11:$M$30,0)+COUNTIF($M$11:M13,M13)-1</f>
        <v>3</v>
      </c>
      <c r="B13" s="27" t="s">
        <v>15</v>
      </c>
      <c r="C13" s="28" t="s">
        <v>17</v>
      </c>
      <c r="D13" s="28"/>
      <c r="E13" s="28"/>
      <c r="F13" s="28"/>
      <c r="G13" s="28"/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30">
        <f t="shared" si="0"/>
        <v>0</v>
      </c>
    </row>
    <row r="14" spans="1:13" s="31" customFormat="1" ht="199.9" customHeight="1" x14ac:dyDescent="0.25">
      <c r="A14" s="59">
        <f>RANK(M14,$M$11:$M$30,0)+COUNTIF($M$11:M14,M14)-1</f>
        <v>4</v>
      </c>
      <c r="B14" s="27" t="s">
        <v>28</v>
      </c>
      <c r="C14" s="28" t="s">
        <v>18</v>
      </c>
      <c r="D14" s="28"/>
      <c r="E14" s="28"/>
      <c r="F14" s="28"/>
      <c r="G14" s="28"/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0">
        <f t="shared" si="0"/>
        <v>0</v>
      </c>
    </row>
    <row r="15" spans="1:13" s="31" customFormat="1" ht="199.9" customHeight="1" x14ac:dyDescent="0.25">
      <c r="A15" s="59">
        <f>RANK(M15,$M$11:$M$30,0)+COUNTIF($M$11:M15,M15)-1</f>
        <v>5</v>
      </c>
      <c r="B15" s="27" t="s">
        <v>28</v>
      </c>
      <c r="C15" s="28" t="s">
        <v>27</v>
      </c>
      <c r="D15" s="28"/>
      <c r="E15" s="28"/>
      <c r="F15" s="28"/>
      <c r="G15" s="28"/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0">
        <f t="shared" si="0"/>
        <v>0</v>
      </c>
    </row>
    <row r="16" spans="1:13" s="32" customFormat="1" ht="199.9" customHeight="1" x14ac:dyDescent="0.25">
      <c r="A16" s="59">
        <f>RANK(M16,$M$11:$M$30,0)+COUNTIF($M$11:M16,M16)-1</f>
        <v>6</v>
      </c>
      <c r="B16" s="27" t="s">
        <v>28</v>
      </c>
      <c r="C16" s="28" t="s">
        <v>20</v>
      </c>
      <c r="D16" s="28"/>
      <c r="E16" s="28"/>
      <c r="F16" s="28"/>
      <c r="G16" s="28"/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f t="shared" si="0"/>
        <v>0</v>
      </c>
    </row>
    <row r="17" spans="1:13" s="32" customFormat="1" ht="199.9" customHeight="1" x14ac:dyDescent="0.25">
      <c r="A17" s="59">
        <f>RANK(M17,$M$11:$M$30,0)+COUNTIF($M$11:M17,M17)-1</f>
        <v>7</v>
      </c>
      <c r="B17" s="27" t="s">
        <v>35</v>
      </c>
      <c r="C17" s="28" t="s">
        <v>36</v>
      </c>
      <c r="D17" s="28"/>
      <c r="E17" s="28"/>
      <c r="F17" s="28"/>
      <c r="G17" s="28"/>
      <c r="H17" s="29">
        <v>0</v>
      </c>
      <c r="I17" s="29">
        <v>0</v>
      </c>
      <c r="J17" s="29">
        <v>0</v>
      </c>
      <c r="K17" s="19">
        <v>0</v>
      </c>
      <c r="L17" s="29">
        <v>0</v>
      </c>
      <c r="M17" s="30">
        <f t="shared" si="0"/>
        <v>0</v>
      </c>
    </row>
    <row r="18" spans="1:13" s="34" customFormat="1" ht="199.9" customHeight="1" x14ac:dyDescent="0.25">
      <c r="A18" s="59">
        <f>RANK(M18,$M$11:$M$30,0)+COUNTIF($M$11:M18,M18)-1</f>
        <v>8</v>
      </c>
      <c r="B18" s="27" t="s">
        <v>35</v>
      </c>
      <c r="C18" s="28" t="s">
        <v>37</v>
      </c>
      <c r="D18" s="28"/>
      <c r="E18" s="28"/>
      <c r="F18" s="28"/>
      <c r="G18" s="28"/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0">
        <f t="shared" si="0"/>
        <v>0</v>
      </c>
    </row>
    <row r="19" spans="1:13" s="34" customFormat="1" ht="199.9" customHeight="1" x14ac:dyDescent="0.25">
      <c r="A19" s="59">
        <f>RANK(M19,$M$11:$M$30,0)+COUNTIF($M$11:M19,M19)-1</f>
        <v>9</v>
      </c>
      <c r="B19" s="27" t="s">
        <v>35</v>
      </c>
      <c r="C19" s="28" t="s">
        <v>38</v>
      </c>
      <c r="D19" s="28"/>
      <c r="E19" s="28"/>
      <c r="F19" s="28"/>
      <c r="G19" s="28"/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0">
        <f t="shared" si="0"/>
        <v>0</v>
      </c>
    </row>
    <row r="20" spans="1:13" ht="199.9" customHeight="1" x14ac:dyDescent="0.25">
      <c r="A20" s="59">
        <f>RANK(M20,$M$11:$M$30,0)+COUNTIF($M$11:M20,M20)-1</f>
        <v>10</v>
      </c>
      <c r="B20" s="27" t="s">
        <v>35</v>
      </c>
      <c r="C20" s="28" t="s">
        <v>39</v>
      </c>
      <c r="D20" s="28"/>
      <c r="E20" s="28"/>
      <c r="F20" s="28"/>
      <c r="G20" s="28"/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0">
        <f t="shared" si="0"/>
        <v>0</v>
      </c>
    </row>
    <row r="21" spans="1:13" ht="199.9" customHeight="1" x14ac:dyDescent="0.25">
      <c r="A21" s="59">
        <f>RANK(M21,$M$11:$M$30,0)+COUNTIF($M$11:M21,M21)-1</f>
        <v>11</v>
      </c>
      <c r="B21" s="27" t="s">
        <v>68</v>
      </c>
      <c r="C21" s="28" t="s">
        <v>58</v>
      </c>
      <c r="D21" s="28"/>
      <c r="E21" s="28"/>
      <c r="F21" s="28"/>
      <c r="G21" s="28"/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0">
        <f t="shared" ref="M21:M30" si="1">AVERAGE(H21:L21)</f>
        <v>0</v>
      </c>
    </row>
    <row r="22" spans="1:13" ht="199.9" customHeight="1" x14ac:dyDescent="0.25">
      <c r="A22" s="59">
        <f>RANK(M22,$M$11:$M$30,0)+COUNTIF($M$11:M22,M22)-1</f>
        <v>12</v>
      </c>
      <c r="B22" s="27" t="s">
        <v>68</v>
      </c>
      <c r="C22" s="28" t="s">
        <v>59</v>
      </c>
      <c r="D22" s="28"/>
      <c r="E22" s="28"/>
      <c r="F22" s="28"/>
      <c r="G22" s="28"/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0">
        <f t="shared" si="1"/>
        <v>0</v>
      </c>
    </row>
    <row r="23" spans="1:13" ht="199.9" customHeight="1" x14ac:dyDescent="0.25">
      <c r="A23" s="59">
        <f>RANK(M23,$M$11:$M$30,0)+COUNTIF($M$11:M23,M23)-1</f>
        <v>13</v>
      </c>
      <c r="B23" s="27" t="s">
        <v>68</v>
      </c>
      <c r="C23" s="28" t="s">
        <v>60</v>
      </c>
      <c r="D23" s="28"/>
      <c r="E23" s="28"/>
      <c r="F23" s="28"/>
      <c r="G23" s="28"/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0">
        <f t="shared" si="1"/>
        <v>0</v>
      </c>
    </row>
    <row r="24" spans="1:13" ht="199.9" customHeight="1" x14ac:dyDescent="0.25">
      <c r="A24" s="59">
        <f>RANK(M24,$M$11:$M$30,0)+COUNTIF($M$11:M24,M24)-1</f>
        <v>14</v>
      </c>
      <c r="B24" s="27" t="s">
        <v>69</v>
      </c>
      <c r="C24" s="28" t="s">
        <v>61</v>
      </c>
      <c r="D24" s="28"/>
      <c r="E24" s="28"/>
      <c r="F24" s="28"/>
      <c r="G24" s="28"/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0">
        <f t="shared" si="1"/>
        <v>0</v>
      </c>
    </row>
    <row r="25" spans="1:13" ht="199.9" customHeight="1" x14ac:dyDescent="0.25">
      <c r="A25" s="59">
        <f>RANK(M25,$M$11:$M$30,0)+COUNTIF($M$11:M25,M25)-1</f>
        <v>15</v>
      </c>
      <c r="B25" s="27" t="s">
        <v>69</v>
      </c>
      <c r="C25" s="28" t="s">
        <v>62</v>
      </c>
      <c r="D25" s="28"/>
      <c r="E25" s="28"/>
      <c r="F25" s="28"/>
      <c r="G25" s="28"/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0">
        <f t="shared" si="1"/>
        <v>0</v>
      </c>
    </row>
    <row r="26" spans="1:13" ht="199.9" customHeight="1" x14ac:dyDescent="0.25">
      <c r="A26" s="59">
        <f>RANK(M26,$M$11:$M$30,0)+COUNTIF($M$11:M26,M26)-1</f>
        <v>16</v>
      </c>
      <c r="B26" s="27" t="s">
        <v>69</v>
      </c>
      <c r="C26" s="28" t="s">
        <v>63</v>
      </c>
      <c r="D26" s="28"/>
      <c r="E26" s="28"/>
      <c r="F26" s="28"/>
      <c r="G26" s="28"/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0">
        <f t="shared" si="1"/>
        <v>0</v>
      </c>
    </row>
    <row r="27" spans="1:13" ht="199.9" customHeight="1" x14ac:dyDescent="0.25">
      <c r="A27" s="59">
        <f>RANK(M27,$M$11:$M$30,0)+COUNTIF($M$11:M27,M27)-1</f>
        <v>17</v>
      </c>
      <c r="B27" s="27" t="s">
        <v>70</v>
      </c>
      <c r="C27" s="28" t="s">
        <v>64</v>
      </c>
      <c r="D27" s="28"/>
      <c r="E27" s="28"/>
      <c r="F27" s="28"/>
      <c r="G27" s="28"/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0">
        <f t="shared" si="1"/>
        <v>0</v>
      </c>
    </row>
    <row r="28" spans="1:13" ht="199.9" customHeight="1" x14ac:dyDescent="0.25">
      <c r="A28" s="59">
        <f>RANK(M28,$M$11:$M$30,0)+COUNTIF($M$11:M28,M28)-1</f>
        <v>18</v>
      </c>
      <c r="B28" s="27" t="s">
        <v>70</v>
      </c>
      <c r="C28" s="28" t="s">
        <v>65</v>
      </c>
      <c r="D28" s="28"/>
      <c r="E28" s="28"/>
      <c r="F28" s="28"/>
      <c r="G28" s="28"/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0">
        <f t="shared" si="1"/>
        <v>0</v>
      </c>
    </row>
    <row r="29" spans="1:13" ht="199.9" customHeight="1" x14ac:dyDescent="0.25">
      <c r="A29" s="59">
        <f>RANK(M29,$M$11:$M$30,0)+COUNTIF($M$11:M29,M29)-1</f>
        <v>19</v>
      </c>
      <c r="B29" s="27" t="s">
        <v>70</v>
      </c>
      <c r="C29" s="28" t="s">
        <v>66</v>
      </c>
      <c r="D29" s="28"/>
      <c r="E29" s="28"/>
      <c r="F29" s="28"/>
      <c r="G29" s="28"/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0">
        <f t="shared" si="1"/>
        <v>0</v>
      </c>
    </row>
    <row r="30" spans="1:13" ht="199.9" customHeight="1" x14ac:dyDescent="0.25">
      <c r="A30" s="59">
        <f>RANK(M30,$M$11:$M$30,0)+COUNTIF($M$11:M30,M30)-1</f>
        <v>20</v>
      </c>
      <c r="B30" s="27" t="s">
        <v>71</v>
      </c>
      <c r="C30" s="28" t="s">
        <v>67</v>
      </c>
      <c r="D30" s="28"/>
      <c r="E30" s="28"/>
      <c r="F30" s="28"/>
      <c r="G30" s="28"/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0">
        <f t="shared" si="1"/>
        <v>0</v>
      </c>
    </row>
  </sheetData>
  <mergeCells count="8">
    <mergeCell ref="B2:B3"/>
    <mergeCell ref="F2:G2"/>
    <mergeCell ref="H9:L9"/>
    <mergeCell ref="H1:L1"/>
    <mergeCell ref="C2:E3"/>
    <mergeCell ref="C4:E4"/>
    <mergeCell ref="C5:E5"/>
    <mergeCell ref="C6:E6"/>
  </mergeCells>
  <conditionalFormatting sqref="M11:M30">
    <cfRule type="cellIs" dxfId="32" priority="3" operator="greaterThan">
      <formula>$F$4</formula>
    </cfRule>
    <cfRule type="cellIs" dxfId="31" priority="2" operator="lessThan">
      <formula>$G$6</formula>
    </cfRule>
    <cfRule type="cellIs" dxfId="30" priority="1" operator="between">
      <formula>$F$5</formula>
      <formula>$G$5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zoomScale="70" zoomScaleNormal="70" workbookViewId="0">
      <selection activeCell="A6" sqref="A6"/>
    </sheetView>
  </sheetViews>
  <sheetFormatPr defaultColWidth="8.85546875" defaultRowHeight="42.75" customHeight="1" x14ac:dyDescent="0.25"/>
  <cols>
    <col min="1" max="1" width="3.28515625" style="7" customWidth="1"/>
    <col min="2" max="2" width="26.85546875" style="7" customWidth="1"/>
    <col min="3" max="3" width="45.42578125" style="1" customWidth="1"/>
    <col min="4" max="4" width="25.7109375" style="1" customWidth="1"/>
    <col min="5" max="5" width="26.7109375" style="7" customWidth="1"/>
    <col min="6" max="6" width="21" style="7" customWidth="1"/>
    <col min="7" max="16384" width="8.85546875" style="7"/>
  </cols>
  <sheetData>
    <row r="1" spans="2:6" ht="15" customHeight="1" x14ac:dyDescent="0.25"/>
    <row r="2" spans="2:6" ht="31.5" x14ac:dyDescent="0.5">
      <c r="B2" s="60" t="s">
        <v>54</v>
      </c>
      <c r="C2" s="61"/>
      <c r="D2" s="61"/>
      <c r="E2" s="62"/>
    </row>
    <row r="3" spans="2:6" ht="18" customHeight="1" x14ac:dyDescent="0.25">
      <c r="B3" s="65" t="s">
        <v>49</v>
      </c>
      <c r="C3" s="63"/>
      <c r="D3" s="63"/>
      <c r="E3" s="64"/>
    </row>
    <row r="4" spans="2:6" ht="18" customHeight="1" x14ac:dyDescent="0.25">
      <c r="B4" s="65" t="s">
        <v>51</v>
      </c>
      <c r="C4" s="66">
        <v>43138</v>
      </c>
      <c r="D4" s="63"/>
      <c r="E4" s="64"/>
    </row>
    <row r="5" spans="2:6" ht="18" customHeight="1" x14ac:dyDescent="0.25">
      <c r="B5" s="67" t="s">
        <v>50</v>
      </c>
      <c r="C5" s="68" t="s">
        <v>53</v>
      </c>
      <c r="D5" s="68"/>
      <c r="E5" s="69"/>
    </row>
    <row r="6" spans="2:6" ht="18" customHeight="1" x14ac:dyDescent="0.25"/>
    <row r="7" spans="2:6" ht="42.75" customHeight="1" x14ac:dyDescent="0.25">
      <c r="B7" s="41" t="s">
        <v>31</v>
      </c>
      <c r="C7" s="82" t="s">
        <v>9</v>
      </c>
      <c r="D7" s="90"/>
      <c r="E7" s="90"/>
    </row>
    <row r="8" spans="2:6" ht="42.75" customHeight="1" x14ac:dyDescent="0.25">
      <c r="B8" s="55">
        <v>1</v>
      </c>
      <c r="C8" s="88" t="s">
        <v>21</v>
      </c>
      <c r="D8" s="88"/>
      <c r="E8" s="88"/>
    </row>
    <row r="9" spans="2:6" ht="42.75" customHeight="1" x14ac:dyDescent="0.25">
      <c r="B9" s="56">
        <v>2</v>
      </c>
      <c r="C9" s="88" t="s">
        <v>22</v>
      </c>
      <c r="D9" s="88"/>
      <c r="E9" s="88"/>
    </row>
    <row r="10" spans="2:6" ht="42.75" customHeight="1" x14ac:dyDescent="0.25">
      <c r="B10" s="57">
        <v>3</v>
      </c>
      <c r="C10" s="89" t="s">
        <v>23</v>
      </c>
      <c r="D10" s="89"/>
      <c r="E10" s="89"/>
    </row>
    <row r="11" spans="2:6" ht="16.899999999999999" customHeight="1" x14ac:dyDescent="0.25"/>
    <row r="12" spans="2:6" s="4" customFormat="1" ht="33.6" customHeight="1" x14ac:dyDescent="0.25">
      <c r="B12" s="93" t="s">
        <v>4</v>
      </c>
      <c r="C12" s="93" t="s">
        <v>7</v>
      </c>
      <c r="D12" s="95" t="s">
        <v>24</v>
      </c>
      <c r="E12" s="91" t="s">
        <v>25</v>
      </c>
      <c r="F12" s="91" t="s">
        <v>56</v>
      </c>
    </row>
    <row r="13" spans="2:6" s="4" customFormat="1" ht="34.9" customHeight="1" x14ac:dyDescent="0.25">
      <c r="B13" s="94"/>
      <c r="C13" s="94"/>
      <c r="D13" s="96"/>
      <c r="E13" s="92"/>
      <c r="F13" s="92"/>
    </row>
    <row r="14" spans="2:6" s="8" customFormat="1" ht="44.45" customHeight="1" x14ac:dyDescent="0.25">
      <c r="B14" s="5" t="str">
        <f>INDEX(Kriittisyysluokittelutyökalu!$B$11:$B$30,MATCH(1,Kriittisyysluokittelutyökalu!$A$11:$A$30,0))</f>
        <v>Toiminto A</v>
      </c>
      <c r="C14" s="5" t="str">
        <f>INDEX(Kriittisyysluokittelutyökalu!$C$11:$C$30,MATCH(1,Kriittisyysluokittelutyökalu!$A$11:$A$30,0))</f>
        <v xml:space="preserve">Esimerkkipalvelu 1 </v>
      </c>
      <c r="D14" s="11">
        <f>INDEX(Kriittisyysluokittelutyökalu!$M$11:$M$30,MATCH(1,Kriittisyysluokittelutyökalu!$A$11:$A$30,0))</f>
        <v>0</v>
      </c>
      <c r="E14" s="9">
        <f>IF(D14&gt;Kriittisyysluokittelutyökalu!$F$4,1,(IF(D14&lt;Kriittisyysluokittelutyökalu!$G$6,3,2)))</f>
        <v>3</v>
      </c>
      <c r="F14" s="72"/>
    </row>
    <row r="15" spans="2:6" s="8" customFormat="1" ht="44.45" customHeight="1" x14ac:dyDescent="0.25">
      <c r="B15" s="5" t="str">
        <f>INDEX(Kriittisyysluokittelutyökalu!$B$11:$B$30,MATCH(2,Kriittisyysluokittelutyökalu!$A$11:$A$30,0))</f>
        <v>Toiminto A</v>
      </c>
      <c r="C15" s="5" t="str">
        <f>INDEX(Kriittisyysluokittelutyökalu!$C$11:$C$30,MATCH(2,Kriittisyysluokittelutyökalu!$A$11:$A$30,0))</f>
        <v>Esimerkkipalvelu 2</v>
      </c>
      <c r="D15" s="11">
        <f>INDEX(Kriittisyysluokittelutyökalu!$M$11:$M$30,MATCH(2,Kriittisyysluokittelutyökalu!$A$11:$A$30,0))</f>
        <v>0</v>
      </c>
      <c r="E15" s="9">
        <f>IF(D15&gt;Kriittisyysluokittelutyökalu!$F$4,1,(IF(D15&lt;Kriittisyysluokittelutyökalu!$G$6,3,2)))</f>
        <v>3</v>
      </c>
      <c r="F15" s="73"/>
    </row>
    <row r="16" spans="2:6" s="8" customFormat="1" ht="44.45" customHeight="1" x14ac:dyDescent="0.25">
      <c r="B16" s="5" t="str">
        <f>INDEX(Kriittisyysluokittelutyökalu!$B$11:$B$30,MATCH(3,Kriittisyysluokittelutyökalu!$A$11:$A$30,0))</f>
        <v>Toiminto A</v>
      </c>
      <c r="C16" s="5" t="str">
        <f>INDEX(Kriittisyysluokittelutyökalu!$C$11:$C$30,MATCH(3,Kriittisyysluokittelutyökalu!$A$11:$A$30,0))</f>
        <v>Esimerkkipalvelu 3</v>
      </c>
      <c r="D16" s="11">
        <f>INDEX(Kriittisyysluokittelutyökalu!$M$11:$M$30,MATCH(3,Kriittisyysluokittelutyökalu!$A$11:$A$30,0))</f>
        <v>0</v>
      </c>
      <c r="E16" s="9">
        <f>IF(D16&gt;Kriittisyysluokittelutyökalu!$F$4,1,(IF(D16&lt;Kriittisyysluokittelutyökalu!$G$6,3,2)))</f>
        <v>3</v>
      </c>
      <c r="F16" s="73"/>
    </row>
    <row r="17" spans="2:6" s="8" customFormat="1" ht="44.45" customHeight="1" x14ac:dyDescent="0.25">
      <c r="B17" s="5" t="str">
        <f>INDEX(Kriittisyysluokittelutyökalu!$B$11:$B$30,MATCH(4,Kriittisyysluokittelutyökalu!$A$11:$A$30,0))</f>
        <v>Toiminto B</v>
      </c>
      <c r="C17" s="5" t="str">
        <f>INDEX(Kriittisyysluokittelutyökalu!$C$11:$C$30,MATCH(4,Kriittisyysluokittelutyökalu!$A$11:$A$30,0))</f>
        <v>Esimerkkipalvelu 4</v>
      </c>
      <c r="D17" s="11">
        <f>INDEX(Kriittisyysluokittelutyökalu!$M$11:$M$30,MATCH(4,Kriittisyysluokittelutyökalu!$A$11:$A$30,0))</f>
        <v>0</v>
      </c>
      <c r="E17" s="9">
        <f>IF(D17&gt;Kriittisyysluokittelutyökalu!$F$4,1,(IF(D17&lt;Kriittisyysluokittelutyökalu!$G$6,3,2)))</f>
        <v>3</v>
      </c>
      <c r="F17" s="73"/>
    </row>
    <row r="18" spans="2:6" s="3" customFormat="1" ht="44.45" customHeight="1" x14ac:dyDescent="0.25">
      <c r="B18" s="5" t="str">
        <f>INDEX(Kriittisyysluokittelutyökalu!$B$11:$B$30,MATCH(5,Kriittisyysluokittelutyökalu!$A$11:$A$30,0))</f>
        <v>Toiminto B</v>
      </c>
      <c r="C18" s="5" t="str">
        <f>INDEX(Kriittisyysluokittelutyökalu!$C$11:$C$30,MATCH(5,Kriittisyysluokittelutyökalu!$A$11:$A$30,0))</f>
        <v>Esimerkkipalvelu 5</v>
      </c>
      <c r="D18" s="11">
        <f>INDEX(Kriittisyysluokittelutyökalu!$M$11:$M$30,MATCH(5,Kriittisyysluokittelutyökalu!$A$11:$A$30,0))</f>
        <v>0</v>
      </c>
      <c r="E18" s="9">
        <f>IF(D18&gt;Kriittisyysluokittelutyökalu!$F$4,1,(IF(D18&lt;Kriittisyysluokittelutyökalu!$G$6,3,2)))</f>
        <v>3</v>
      </c>
      <c r="F18" s="74"/>
    </row>
    <row r="19" spans="2:6" s="3" customFormat="1" ht="44.45" customHeight="1" x14ac:dyDescent="0.25">
      <c r="B19" s="5" t="str">
        <f>INDEX(Kriittisyysluokittelutyökalu!$B$11:$B$30,MATCH(6,Kriittisyysluokittelutyökalu!$A$11:$A$30,0))</f>
        <v>Toiminto B</v>
      </c>
      <c r="C19" s="5" t="str">
        <f>INDEX(Kriittisyysluokittelutyökalu!$C$11:$C$30,MATCH(6,Kriittisyysluokittelutyökalu!$A$11:$A$30,0))</f>
        <v>Esimerkkipalvelu 6</v>
      </c>
      <c r="D19" s="11">
        <f>INDEX(Kriittisyysluokittelutyökalu!$M$11:$M$30,MATCH(6,Kriittisyysluokittelutyökalu!$A$11:$A$30,0))</f>
        <v>0</v>
      </c>
      <c r="E19" s="9">
        <f>IF(D19&gt;Kriittisyysluokittelutyökalu!$F$4,1,(IF(D19&lt;Kriittisyysluokittelutyökalu!$G$6,3,2)))</f>
        <v>3</v>
      </c>
      <c r="F19" s="74"/>
    </row>
    <row r="20" spans="2:6" s="2" customFormat="1" ht="44.45" customHeight="1" x14ac:dyDescent="0.25">
      <c r="B20" s="5" t="str">
        <f>INDEX(Kriittisyysluokittelutyökalu!$B$11:$B$30,MATCH(7,Kriittisyysluokittelutyökalu!$A$11:$A$30,0))</f>
        <v>Toiminto C</v>
      </c>
      <c r="C20" s="5" t="str">
        <f>INDEX(Kriittisyysluokittelutyökalu!$C$11:$C$30,MATCH(7,Kriittisyysluokittelutyökalu!$A$11:$A$30,0))</f>
        <v>Esimerkkipalvelu 7</v>
      </c>
      <c r="D20" s="11">
        <f>INDEX(Kriittisyysluokittelutyökalu!$M$11:$M$30,MATCH(7,Kriittisyysluokittelutyökalu!$A$11:$A$30,0))</f>
        <v>0</v>
      </c>
      <c r="E20" s="9">
        <f>IF(D20&gt;Kriittisyysluokittelutyökalu!$F$4,1,(IF(D20&lt;Kriittisyysluokittelutyökalu!$G$6,3,2)))</f>
        <v>3</v>
      </c>
      <c r="F20" s="75"/>
    </row>
    <row r="21" spans="2:6" s="2" customFormat="1" ht="44.45" customHeight="1" x14ac:dyDescent="0.25">
      <c r="B21" s="5" t="str">
        <f>INDEX(Kriittisyysluokittelutyökalu!$B$11:$B$30,MATCH(8,Kriittisyysluokittelutyökalu!$A$11:$A$30,0))</f>
        <v>Toiminto C</v>
      </c>
      <c r="C21" s="5" t="str">
        <f>INDEX(Kriittisyysluokittelutyökalu!$C$11:$C$30,MATCH(8,Kriittisyysluokittelutyökalu!$A$11:$A$30,0))</f>
        <v>Esimerkkipalvelu 8</v>
      </c>
      <c r="D21" s="11">
        <f>INDEX(Kriittisyysluokittelutyökalu!$M$11:$M$30,MATCH(8,Kriittisyysluokittelutyökalu!$A$11:$A$30,0))</f>
        <v>0</v>
      </c>
      <c r="E21" s="9">
        <f>IF(D21&gt;Kriittisyysluokittelutyökalu!$F$4,1,(IF(D21&lt;Kriittisyysluokittelutyökalu!$G$6,3,2)))</f>
        <v>3</v>
      </c>
      <c r="F21" s="75"/>
    </row>
    <row r="22" spans="2:6" ht="44.45" customHeight="1" x14ac:dyDescent="0.25">
      <c r="B22" s="5" t="str">
        <f>INDEX(Kriittisyysluokittelutyökalu!$B$11:$B$30,MATCH(9,Kriittisyysluokittelutyökalu!$A$11:$A$30,0))</f>
        <v>Toiminto C</v>
      </c>
      <c r="C22" s="5" t="str">
        <f>INDEX(Kriittisyysluokittelutyökalu!$C$11:$C$30,MATCH(9,Kriittisyysluokittelutyökalu!$A$11:$A$30,0))</f>
        <v>Esimerkkipalvelu 9</v>
      </c>
      <c r="D22" s="11">
        <f>INDEX(Kriittisyysluokittelutyökalu!$M$11:$M$30,MATCH(9,Kriittisyysluokittelutyökalu!$A$11:$A$30,0))</f>
        <v>0</v>
      </c>
      <c r="E22" s="9">
        <f>IF(D22&gt;Kriittisyysluokittelutyökalu!$F$4,1,(IF(D22&lt;Kriittisyysluokittelutyökalu!$G$6,3,2)))</f>
        <v>3</v>
      </c>
      <c r="F22" s="76"/>
    </row>
    <row r="23" spans="2:6" ht="44.45" customHeight="1" x14ac:dyDescent="0.25">
      <c r="B23" s="5" t="str">
        <f>INDEX(Kriittisyysluokittelutyökalu!$B$11:$B$30,MATCH(10,Kriittisyysluokittelutyökalu!$A$11:$A$30,0))</f>
        <v>Toiminto C</v>
      </c>
      <c r="C23" s="5" t="str">
        <f>INDEX(Kriittisyysluokittelutyökalu!$C$11:$C$30,MATCH(10,Kriittisyysluokittelutyökalu!$A$11:$A$30,0))</f>
        <v>Esimerkkipalvelu 10</v>
      </c>
      <c r="D23" s="11">
        <f>INDEX(Kriittisyysluokittelutyökalu!$M$11:$M$30,MATCH(10,Kriittisyysluokittelutyökalu!$A$11:$A$30,0))</f>
        <v>0</v>
      </c>
      <c r="E23" s="9">
        <f>IF(D23&gt;Kriittisyysluokittelutyökalu!$F$4,1,(IF(D23&lt;Kriittisyysluokittelutyökalu!$G$6,3,2)))</f>
        <v>3</v>
      </c>
      <c r="F23" s="76"/>
    </row>
    <row r="24" spans="2:6" ht="44.45" customHeight="1" x14ac:dyDescent="0.25">
      <c r="B24" s="5" t="str">
        <f>INDEX(Kriittisyysluokittelutyökalu!$B$11:$B$30,MATCH(11,Kriittisyysluokittelutyökalu!$A$11:$A$30,0))</f>
        <v>Toiminto D</v>
      </c>
      <c r="C24" s="5" t="str">
        <f>INDEX(Kriittisyysluokittelutyökalu!$C$11:$C$30,MATCH(11,Kriittisyysluokittelutyökalu!$A$11:$A$30,0))</f>
        <v>Esimerkkipalvelu 11</v>
      </c>
      <c r="D24" s="11">
        <f>INDEX(Kriittisyysluokittelutyökalu!$M$11:$M$30,MATCH(11,Kriittisyysluokittelutyökalu!$A$11:$A$30,0))</f>
        <v>0</v>
      </c>
      <c r="E24" s="9">
        <f>IF(D24&gt;Kriittisyysluokittelutyökalu!$F$4,1,(IF(D24&lt;Kriittisyysluokittelutyökalu!$G$6,3,2)))</f>
        <v>3</v>
      </c>
      <c r="F24" s="76"/>
    </row>
    <row r="25" spans="2:6" ht="44.45" customHeight="1" x14ac:dyDescent="0.25">
      <c r="B25" s="5" t="str">
        <f>INDEX(Kriittisyysluokittelutyökalu!$B$11:$B$30,MATCH(12,Kriittisyysluokittelutyökalu!$A$11:$A$30,0))</f>
        <v>Toiminto D</v>
      </c>
      <c r="C25" s="5" t="str">
        <f>INDEX(Kriittisyysluokittelutyökalu!$C$11:$C$30,MATCH(12,Kriittisyysluokittelutyökalu!$A$11:$A$30,0))</f>
        <v>Esimerkkipalvelu 12</v>
      </c>
      <c r="D25" s="11">
        <f>INDEX(Kriittisyysluokittelutyökalu!$M$11:$M$30,MATCH(12,Kriittisyysluokittelutyökalu!$A$11:$A$30,0))</f>
        <v>0</v>
      </c>
      <c r="E25" s="9">
        <f>IF(D25&gt;Kriittisyysluokittelutyökalu!$F$4,1,(IF(D25&lt;Kriittisyysluokittelutyökalu!$G$6,3,2)))</f>
        <v>3</v>
      </c>
      <c r="F25" s="76"/>
    </row>
    <row r="26" spans="2:6" ht="44.45" customHeight="1" x14ac:dyDescent="0.25">
      <c r="B26" s="5" t="str">
        <f>INDEX(Kriittisyysluokittelutyökalu!$B$11:$B$30,MATCH(13,Kriittisyysluokittelutyökalu!$A$11:$A$30,0))</f>
        <v>Toiminto D</v>
      </c>
      <c r="C26" s="5" t="str">
        <f>INDEX(Kriittisyysluokittelutyökalu!$C$11:$C$30,MATCH(13,Kriittisyysluokittelutyökalu!$A$11:$A$30,0))</f>
        <v>Esimerkkipalvelu 13</v>
      </c>
      <c r="D26" s="11">
        <f>INDEX(Kriittisyysluokittelutyökalu!$M$11:$M$30,MATCH(13,Kriittisyysluokittelutyökalu!$A$11:$A$30,0))</f>
        <v>0</v>
      </c>
      <c r="E26" s="9">
        <f>IF(D26&gt;Kriittisyysluokittelutyökalu!$F$4,1,(IF(D26&lt;Kriittisyysluokittelutyökalu!$G$6,3,2)))</f>
        <v>3</v>
      </c>
      <c r="F26" s="76"/>
    </row>
    <row r="27" spans="2:6" ht="44.45" customHeight="1" x14ac:dyDescent="0.25">
      <c r="B27" s="5" t="str">
        <f>INDEX(Kriittisyysluokittelutyökalu!$B$11:$B$30,MATCH(14,Kriittisyysluokittelutyökalu!$A$11:$A$30,0))</f>
        <v>Toiminto E</v>
      </c>
      <c r="C27" s="5" t="str">
        <f>INDEX(Kriittisyysluokittelutyökalu!$C$11:$C$30,MATCH(14,Kriittisyysluokittelutyökalu!$A$11:$A$30,0))</f>
        <v>Esimerkkipalvelu 14</v>
      </c>
      <c r="D27" s="11">
        <f>INDEX(Kriittisyysluokittelutyökalu!$M$11:$M$30,MATCH(14,Kriittisyysluokittelutyökalu!$A$11:$A$30,0))</f>
        <v>0</v>
      </c>
      <c r="E27" s="9">
        <f>IF(D27&gt;Kriittisyysluokittelutyökalu!$F$4,1,(IF(D27&lt;Kriittisyysluokittelutyökalu!$G$6,3,2)))</f>
        <v>3</v>
      </c>
      <c r="F27" s="76"/>
    </row>
    <row r="28" spans="2:6" ht="44.45" customHeight="1" x14ac:dyDescent="0.25">
      <c r="B28" s="5" t="str">
        <f>INDEX(Kriittisyysluokittelutyökalu!$B$11:$B$30,MATCH(15,Kriittisyysluokittelutyökalu!$A$11:$A$30,0))</f>
        <v>Toiminto E</v>
      </c>
      <c r="C28" s="5" t="str">
        <f>INDEX(Kriittisyysluokittelutyökalu!$C$11:$C$30,MATCH(15,Kriittisyysluokittelutyökalu!$A$11:$A$30,0))</f>
        <v>Esimerkkipalvelu 15</v>
      </c>
      <c r="D28" s="11">
        <f>INDEX(Kriittisyysluokittelutyökalu!$M$11:$M$30,MATCH(15,Kriittisyysluokittelutyökalu!$A$11:$A$30,0))</f>
        <v>0</v>
      </c>
      <c r="E28" s="9">
        <f>IF(D28&gt;Kriittisyysluokittelutyökalu!$F$4,1,(IF(D28&lt;Kriittisyysluokittelutyökalu!$G$6,3,2)))</f>
        <v>3</v>
      </c>
      <c r="F28" s="76"/>
    </row>
    <row r="29" spans="2:6" ht="44.45" customHeight="1" x14ac:dyDescent="0.25">
      <c r="B29" s="5" t="str">
        <f>INDEX(Kriittisyysluokittelutyökalu!$B$11:$B$30,MATCH(16,Kriittisyysluokittelutyökalu!$A$11:$A$30,0))</f>
        <v>Toiminto E</v>
      </c>
      <c r="C29" s="5" t="str">
        <f>INDEX(Kriittisyysluokittelutyökalu!$C$11:$C$30,MATCH(16,Kriittisyysluokittelutyökalu!$A$11:$A$30,0))</f>
        <v>Esimerkkipalvelu 16</v>
      </c>
      <c r="D29" s="11">
        <f>INDEX(Kriittisyysluokittelutyökalu!$M$11:$M$30,MATCH(16,Kriittisyysluokittelutyökalu!$A$11:$A$30,0))</f>
        <v>0</v>
      </c>
      <c r="E29" s="9">
        <f>IF(D29&gt;Kriittisyysluokittelutyökalu!$F$4,1,(IF(D29&lt;Kriittisyysluokittelutyökalu!$G$6,3,2)))</f>
        <v>3</v>
      </c>
      <c r="F29" s="76"/>
    </row>
    <row r="30" spans="2:6" ht="44.45" customHeight="1" x14ac:dyDescent="0.25">
      <c r="B30" s="5" t="str">
        <f>INDEX(Kriittisyysluokittelutyökalu!$B$11:$B$30,MATCH(17,Kriittisyysluokittelutyökalu!$A$11:$A$30,0))</f>
        <v>Toiminto F</v>
      </c>
      <c r="C30" s="5" t="str">
        <f>INDEX(Kriittisyysluokittelutyökalu!$C$11:$C$30,MATCH(17,Kriittisyysluokittelutyökalu!$A$11:$A$30,0))</f>
        <v>Esimerkkipalvelu 17</v>
      </c>
      <c r="D30" s="11">
        <f>INDEX(Kriittisyysluokittelutyökalu!$M$11:$M$30,MATCH(17,Kriittisyysluokittelutyökalu!$A$11:$A$30,0))</f>
        <v>0</v>
      </c>
      <c r="E30" s="9">
        <f>IF(D30&gt;Kriittisyysluokittelutyökalu!$F$4,1,(IF(D30&lt;Kriittisyysluokittelutyökalu!$G$6,3,2)))</f>
        <v>3</v>
      </c>
      <c r="F30" s="76"/>
    </row>
    <row r="31" spans="2:6" ht="44.45" customHeight="1" x14ac:dyDescent="0.25">
      <c r="B31" s="5" t="str">
        <f>INDEX(Kriittisyysluokittelutyökalu!$B$11:$B$30,MATCH(18,Kriittisyysluokittelutyökalu!$A$11:$A$30,0))</f>
        <v>Toiminto F</v>
      </c>
      <c r="C31" s="5" t="str">
        <f>INDEX(Kriittisyysluokittelutyökalu!$C$11:$C$30,MATCH(18,Kriittisyysluokittelutyökalu!$A$11:$A$30,0))</f>
        <v>Esimerkkipalvelu 18</v>
      </c>
      <c r="D31" s="11">
        <f>INDEX(Kriittisyysluokittelutyökalu!$M$11:$M$30,MATCH(18,Kriittisyysluokittelutyökalu!$A$11:$A$30,0))</f>
        <v>0</v>
      </c>
      <c r="E31" s="9">
        <f>IF(D31&gt;Kriittisyysluokittelutyökalu!$F$4,1,(IF(D31&lt;Kriittisyysluokittelutyökalu!$G$6,3,2)))</f>
        <v>3</v>
      </c>
      <c r="F31" s="76"/>
    </row>
    <row r="32" spans="2:6" ht="44.45" customHeight="1" x14ac:dyDescent="0.25">
      <c r="B32" s="5" t="str">
        <f>INDEX(Kriittisyysluokittelutyökalu!$B$11:$B$30,MATCH(19,Kriittisyysluokittelutyökalu!$A$11:$A$30,0))</f>
        <v>Toiminto F</v>
      </c>
      <c r="C32" s="5" t="str">
        <f>INDEX(Kriittisyysluokittelutyökalu!$C$11:$C$30,MATCH(19,Kriittisyysluokittelutyökalu!$A$11:$A$30,0))</f>
        <v>Esimerkkipalvelu 19</v>
      </c>
      <c r="D32" s="11">
        <f>INDEX(Kriittisyysluokittelutyökalu!$M$11:$M$30,MATCH(19,Kriittisyysluokittelutyökalu!$A$11:$A$30,0))</f>
        <v>0</v>
      </c>
      <c r="E32" s="9">
        <f>IF(D32&gt;Kriittisyysluokittelutyökalu!$F$4,1,(IF(D32&lt;Kriittisyysluokittelutyökalu!$G$6,3,2)))</f>
        <v>3</v>
      </c>
      <c r="F32" s="76"/>
    </row>
    <row r="33" spans="2:6" ht="44.45" customHeight="1" x14ac:dyDescent="0.25">
      <c r="B33" s="5" t="str">
        <f>INDEX(Kriittisyysluokittelutyökalu!$B$11:$B$30,MATCH(20,Kriittisyysluokittelutyökalu!$A$11:$A$30,0))</f>
        <v>Toiminto G</v>
      </c>
      <c r="C33" s="5" t="str">
        <f>INDEX(Kriittisyysluokittelutyökalu!$C$11:$C$30,MATCH(20,Kriittisyysluokittelutyökalu!$A$11:$A$30,0))</f>
        <v>Esimerkkipalvelu 20</v>
      </c>
      <c r="D33" s="11">
        <f>INDEX(Kriittisyysluokittelutyökalu!$M$11:$M$30,MATCH(20,Kriittisyysluokittelutyökalu!$A$11:$A$30,0))</f>
        <v>0</v>
      </c>
      <c r="E33" s="9">
        <f>IF(D33&gt;Kriittisyysluokittelutyökalu!$F$4,1,(IF(D33&lt;Kriittisyysluokittelutyökalu!$G$6,3,2)))</f>
        <v>3</v>
      </c>
      <c r="F33" s="76"/>
    </row>
  </sheetData>
  <mergeCells count="9">
    <mergeCell ref="B12:B13"/>
    <mergeCell ref="D12:D13"/>
    <mergeCell ref="C7:E7"/>
    <mergeCell ref="C8:E8"/>
    <mergeCell ref="C9:E9"/>
    <mergeCell ref="C10:E10"/>
    <mergeCell ref="F12:F13"/>
    <mergeCell ref="E12:E13"/>
    <mergeCell ref="C12:C13"/>
  </mergeCells>
  <conditionalFormatting sqref="E14:E22">
    <cfRule type="cellIs" dxfId="29" priority="25" operator="equal">
      <formula>$B$10</formula>
    </cfRule>
    <cfRule type="cellIs" dxfId="28" priority="26" operator="equal">
      <formula>$B$9</formula>
    </cfRule>
    <cfRule type="cellIs" dxfId="27" priority="27" operator="equal">
      <formula>$B$8</formula>
    </cfRule>
    <cfRule type="cellIs" dxfId="26" priority="28" operator="equal">
      <formula>#REF!</formula>
    </cfRule>
    <cfRule type="cellIs" dxfId="25" priority="29" operator="equal">
      <formula>#REF!</formula>
    </cfRule>
    <cfRule type="cellIs" dxfId="24" priority="30" operator="equal">
      <formula>#REF!</formula>
    </cfRule>
  </conditionalFormatting>
  <conditionalFormatting sqref="E23 E25:E27">
    <cfRule type="cellIs" dxfId="23" priority="19" operator="equal">
      <formula>$B$10</formula>
    </cfRule>
    <cfRule type="cellIs" dxfId="22" priority="20" operator="equal">
      <formula>$B$9</formula>
    </cfRule>
    <cfRule type="cellIs" dxfId="21" priority="21" operator="equal">
      <formula>$B$8</formula>
    </cfRule>
    <cfRule type="cellIs" dxfId="20" priority="22" operator="equal">
      <formula>#REF!</formula>
    </cfRule>
    <cfRule type="cellIs" dxfId="19" priority="23" operator="equal">
      <formula>#REF!</formula>
    </cfRule>
    <cfRule type="cellIs" dxfId="18" priority="24" operator="equal">
      <formula>#REF!</formula>
    </cfRule>
  </conditionalFormatting>
  <conditionalFormatting sqref="E29:E33">
    <cfRule type="cellIs" dxfId="17" priority="13" operator="equal">
      <formula>$B$10</formula>
    </cfRule>
    <cfRule type="cellIs" dxfId="16" priority="14" operator="equal">
      <formula>$B$9</formula>
    </cfRule>
    <cfRule type="cellIs" dxfId="15" priority="15" operator="equal">
      <formula>$B$8</formula>
    </cfRule>
    <cfRule type="cellIs" dxfId="14" priority="16" operator="equal">
      <formula>#REF!</formula>
    </cfRule>
    <cfRule type="cellIs" dxfId="13" priority="17" operator="equal">
      <formula>#REF!</formula>
    </cfRule>
    <cfRule type="cellIs" dxfId="12" priority="18" operator="equal">
      <formula>#REF!</formula>
    </cfRule>
  </conditionalFormatting>
  <conditionalFormatting sqref="E28">
    <cfRule type="cellIs" dxfId="11" priority="7" operator="equal">
      <formula>$B$10</formula>
    </cfRule>
    <cfRule type="cellIs" dxfId="10" priority="8" operator="equal">
      <formula>$B$9</formula>
    </cfRule>
    <cfRule type="cellIs" dxfId="9" priority="9" operator="equal">
      <formula>$B$8</formula>
    </cfRule>
    <cfRule type="cellIs" dxfId="8" priority="10" operator="equal">
      <formula>#REF!</formula>
    </cfRule>
    <cfRule type="cellIs" dxfId="7" priority="11" operator="equal">
      <formula>#REF!</formula>
    </cfRule>
    <cfRule type="cellIs" dxfId="6" priority="12" operator="equal">
      <formula>#REF!</formula>
    </cfRule>
  </conditionalFormatting>
  <conditionalFormatting sqref="E24">
    <cfRule type="cellIs" dxfId="5" priority="1" operator="equal">
      <formula>$B$10</formula>
    </cfRule>
    <cfRule type="cellIs" dxfId="4" priority="2" operator="equal">
      <formula>$B$9</formula>
    </cfRule>
    <cfRule type="cellIs" dxfId="3" priority="3" operator="equal">
      <formula>$B$8</formula>
    </cfRule>
    <cfRule type="cellIs" dxfId="2" priority="4" operator="equal">
      <formula>#REF!</formula>
    </cfRule>
    <cfRule type="cellIs" dxfId="1" priority="5" operator="equal">
      <formula>#REF!</formula>
    </cfRule>
    <cfRule type="cellIs" dxfId="0" priority="6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Kansilehti</vt:lpstr>
      <vt:lpstr>Ohje</vt:lpstr>
      <vt:lpstr>Kriittisyysluokittelutyökalu</vt:lpstr>
      <vt:lpstr>Raportti - Palveluluokitus</vt:lpstr>
      <vt:lpstr>Kansilehti!_Toc438130127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Rousku Kimmo</dc:creator>
  <cp:lastModifiedBy>Immonen Heidi</cp:lastModifiedBy>
  <cp:lastPrinted>2016-06-21T14:55:39Z</cp:lastPrinted>
  <dcterms:created xsi:type="dcterms:W3CDTF">2016-06-01T10:20:55Z</dcterms:created>
  <dcterms:modified xsi:type="dcterms:W3CDTF">2018-02-27T13:59:16Z</dcterms:modified>
</cp:coreProperties>
</file>