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iira\OneDrive - KPMG\Desktop\DVV Kansallisen etäasiointipalvelun tekniset ratkaisut\Versio 0_95\"/>
    </mc:Choice>
  </mc:AlternateContent>
  <xr:revisionPtr revIDLastSave="26" documentId="8_{281E9754-8A08-4309-B9F2-D7AD5249B6E0}" xr6:coauthVersionLast="45" xr6:coauthVersionMax="45" xr10:uidLastSave="{CA0085A0-0945-4C66-92CA-DBE04E9D115E}"/>
  <bookViews>
    <workbookView xWindow="-110" yWindow="-110" windowWidth="19420" windowHeight="10560" xr2:uid="{8D6E17E0-8B3B-41D6-9E64-B800B1E956B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  <c r="I37" i="1"/>
  <c r="H37" i="1"/>
  <c r="G37" i="1"/>
  <c r="F37" i="1"/>
  <c r="E37" i="1"/>
  <c r="D37" i="1"/>
  <c r="J37" i="1" s="1"/>
  <c r="J38" i="1" l="1"/>
  <c r="I24" i="1"/>
  <c r="H24" i="1"/>
  <c r="G24" i="1"/>
  <c r="F24" i="1"/>
  <c r="E24" i="1"/>
  <c r="D24" i="1"/>
  <c r="I29" i="1" l="1"/>
  <c r="H29" i="1"/>
  <c r="G29" i="1"/>
  <c r="F29" i="1"/>
  <c r="E29" i="1"/>
  <c r="D29" i="1"/>
  <c r="J29" i="1" s="1"/>
  <c r="I27" i="1"/>
  <c r="H27" i="1"/>
  <c r="G27" i="1"/>
  <c r="F27" i="1"/>
  <c r="E27" i="1"/>
  <c r="D27" i="1"/>
  <c r="J6" i="1"/>
  <c r="J27" i="1" l="1"/>
  <c r="D2" i="1"/>
  <c r="D31" i="1" s="1"/>
  <c r="I32" i="1" l="1"/>
  <c r="F32" i="1"/>
  <c r="H32" i="1"/>
  <c r="G32" i="1"/>
  <c r="E32" i="1"/>
  <c r="D32" i="1"/>
  <c r="I33" i="1"/>
  <c r="E31" i="1"/>
  <c r="I31" i="1"/>
  <c r="F31" i="1"/>
  <c r="H33" i="1"/>
  <c r="E25" i="1"/>
  <c r="G31" i="1"/>
  <c r="G33" i="1"/>
  <c r="E30" i="1"/>
  <c r="H31" i="1"/>
  <c r="F33" i="1"/>
  <c r="D30" i="1"/>
  <c r="D25" i="1"/>
  <c r="J24" i="1"/>
  <c r="J32" i="1" l="1"/>
  <c r="I36" i="1"/>
  <c r="I40" i="1" s="1"/>
  <c r="J31" i="1"/>
  <c r="E36" i="1"/>
  <c r="E40" i="1" s="1"/>
  <c r="J30" i="1"/>
  <c r="F36" i="1"/>
  <c r="F40" i="1" s="1"/>
  <c r="J33" i="1"/>
  <c r="H36" i="1"/>
  <c r="H40" i="1" s="1"/>
  <c r="G36" i="1"/>
  <c r="G40" i="1" s="1"/>
  <c r="J25" i="1"/>
  <c r="D36" i="1"/>
  <c r="D40" i="1" s="1"/>
  <c r="F42" i="1" l="1"/>
  <c r="D42" i="1"/>
  <c r="H42" i="1"/>
  <c r="J40" i="1"/>
  <c r="J44" i="1" s="1"/>
  <c r="I42" i="1"/>
  <c r="G42" i="1"/>
  <c r="E42" i="1"/>
  <c r="J36" i="1"/>
  <c r="K40" i="1" s="1"/>
  <c r="K36" i="1"/>
</calcChain>
</file>

<file path=xl/sharedStrings.xml><?xml version="1.0" encoding="utf-8"?>
<sst xmlns="http://schemas.openxmlformats.org/spreadsheetml/2006/main" count="117" uniqueCount="90">
  <si>
    <t>v2022</t>
  </si>
  <si>
    <t>v2023</t>
  </si>
  <si>
    <t>v2024</t>
  </si>
  <si>
    <t>v2025</t>
  </si>
  <si>
    <t>v2026</t>
  </si>
  <si>
    <t>v2027</t>
  </si>
  <si>
    <t>CC kuukausiveloitus</t>
  </si>
  <si>
    <t>Ajanvaraus kuukausiveloitus</t>
  </si>
  <si>
    <t>CC ja ajanvaraus käyttökuukaudet</t>
  </si>
  <si>
    <t>Yhteensä</t>
  </si>
  <si>
    <t>Asiointipiste</t>
  </si>
  <si>
    <t>Portaali</t>
  </si>
  <si>
    <t>Ajanvarausjärjestelmä</t>
  </si>
  <si>
    <t>Contact Center</t>
  </si>
  <si>
    <t>Sisäiset integraatiot</t>
  </si>
  <si>
    <t>Virastokohtaiset integraatiot</t>
  </si>
  <si>
    <t>Räätälöinnin kesto kuukausina / portaali</t>
  </si>
  <si>
    <t>Räätälöinnin henkilömäärä / portaali</t>
  </si>
  <si>
    <t xml:space="preserve">Portaali  </t>
  </si>
  <si>
    <t>Räätälöinnin kesto kuukausina / kokonaisuuden sisäiset integraatiot</t>
  </si>
  <si>
    <t>Räätälöinnin henkilömäärä / kokonaisuuden sisäiset integraatiot</t>
  </si>
  <si>
    <t xml:space="preserve">Räätälöinnin kesto kuukausina / integraatiot virastojen järjestelmiin </t>
  </si>
  <si>
    <t xml:space="preserve">Räätälöinnin henkilömäärä / integraatiot virastojen järjestelmiin </t>
  </si>
  <si>
    <t>Ylläpito</t>
  </si>
  <si>
    <t>Ylläpito ja pienkehitys</t>
  </si>
  <si>
    <t>Ajanvaraus ja CC</t>
  </si>
  <si>
    <t>Elinkaarikustannus 6v</t>
  </si>
  <si>
    <t>Testaus ja laadunvarmistus</t>
  </si>
  <si>
    <t>Oletukset:</t>
  </si>
  <si>
    <t>Ylläpidon ja jatkokehityksen räätälöintityöt / kuukaudet</t>
  </si>
  <si>
    <t>Ylläpidon ja jatkokehityksen räätälöintityöt /henkilömäärät</t>
  </si>
  <si>
    <t>Projektinhallinta ja Governance</t>
  </si>
  <si>
    <t>#</t>
  </si>
  <si>
    <t>Yhden asiointipisteen  etäasiointiratkaisu</t>
  </si>
  <si>
    <t>Asiointipisteen kioskin hankinnat</t>
  </si>
  <si>
    <t>Viraston henkilötyön kuukausikustannus</t>
  </si>
  <si>
    <t>Testaus ja laadunvarmistus (virastotyönä)</t>
  </si>
  <si>
    <t>Kokonaiskustannus</t>
  </si>
  <si>
    <t>Omistajaviraston muu henkilötyö projektissa</t>
  </si>
  <si>
    <t>Portaali (räätälöintityötä)</t>
  </si>
  <si>
    <t>Ajanvarausjärjestelmä (valmisratkaisu palveluna) / Käyttöönottokustannus</t>
  </si>
  <si>
    <t>Ajanvarausjärjestelmä (valmisratkaisu palveluna) / Kuukausiveloitus</t>
  </si>
  <si>
    <t>Contact Center (valmisratkaisu palveluna) / Käyttöönottokustannus</t>
  </si>
  <si>
    <t>Contact Center (valmisratkaisu palveluna) / Kuukausiveloitus</t>
  </si>
  <si>
    <t>Järjestelmäkokonaisuuden sisäiset integraatiot (räätälöintityötä)</t>
  </si>
  <si>
    <t>Testauksen ja laadunvarmistuksen henkilöt virastotyönä / 12 kk</t>
  </si>
  <si>
    <t>Projektinhallinta ja Governance henkilöt / 12 kk</t>
  </si>
  <si>
    <t>Asiointipisteiden käyttöönotto ja varustelu / uusia</t>
  </si>
  <si>
    <t>Asiointipisteiden käyttöönotto ja varustelu / korvattavia</t>
  </si>
  <si>
    <t>Henkilötyön kuukausikustannus - konsulttityö (800e/htp, 20 htp/kk)</t>
  </si>
  <si>
    <t>Konsulttityön hinta</t>
  </si>
  <si>
    <t>Vakioympäristö: kosketusnäytöllinen tietokone, lisänäyttö, tulostin, skanneri, dokumenttikamera, OCR-lukija, kaiuttimet, mikrofoni, tarvittavat ohjelmistot (esim. Teams)</t>
  </si>
  <si>
    <t>Uudet "kioskit"</t>
  </si>
  <si>
    <t>Korvattavat "kioskit"</t>
  </si>
  <si>
    <t>Teknologian käyttöiäksi on arvioitu 4 vuotta, jonka jälkeen asiointiteknologia uusitaan</t>
  </si>
  <si>
    <t>Portaalin kehitystyön kesto</t>
  </si>
  <si>
    <t>Portaalin kehittäjien määrä</t>
  </si>
  <si>
    <t>Sisäisten integraatioiden kehitystyön kesto</t>
  </si>
  <si>
    <t>Sisäisten integraatioiden kehittäjien määrä</t>
  </si>
  <si>
    <t>Oletus, että CC ja ajanvaraus hankitaan palveluna, jolloin laskutusperusteena on kuukausiveloitus. Tässä arvioitu käyttökuukaudet, jolle kuukausiveloitusta tullaan kohdistamaan.</t>
  </si>
  <si>
    <t>Omistajaviraston muu henkilötyö projektissa / omistajavirasto / 12 kk</t>
  </si>
  <si>
    <t>Muu omistajaviraston henkilötyö projektissa</t>
  </si>
  <si>
    <t>Projektinhallinta ja Governance henkilöt</t>
  </si>
  <si>
    <t>Konsulttityönä tarvittavat kokonaisprojektin (järjestelmäintegraattori) projektipäällikkö sekä muu hallinnollinen ja koordinoiva resurssi</t>
  </si>
  <si>
    <t>Tarvittava räätälöintityöaika kuukausina ylläpidon ja jatkokehityksen vaiheessa</t>
  </si>
  <si>
    <t>Testauksen ja laadunvarmistuksen henkilöt virastotyönä</t>
  </si>
  <si>
    <t xml:space="preserve">Omistajaviraston muu henkilötyö projektissa / omistajavirasto </t>
  </si>
  <si>
    <t>Ostopalvelun kustannus</t>
  </si>
  <si>
    <t>Kumulatiivinen kustannus per käyttöönotettu asiointipiste</t>
  </si>
  <si>
    <t>Kustannus per asiointikerta käyttöönotetuissa asiointipisteissä
(6v elinkaarikustannus, keskimäärin 200 etäasiointitapahtumaa per asiointipiste vuodessa)</t>
  </si>
  <si>
    <t>Vuoden 2022 kolme viimeistä vuosineljännestä ja vuoden 2023 kaksi ensimmäistä vuosineljännestä</t>
  </si>
  <si>
    <t>Arvio, että koko kehitysajan työskentelee 4 FTEtä portaalin räätälöinnissä</t>
  </si>
  <si>
    <t>Uuden järjestelmäkokonaisuuden sisäiset integraatiot (kioski-ajanvaraus-cc-portaali). 
Vuoden 2022 kolme viimeistä vuosineljännestä ja vuoden 2023 kaksi ensimmäistä vuosineljännestä.</t>
  </si>
  <si>
    <t>Arvio, että koko kehitysajan työskentelee 4 FTEtä sisäisten integraatioiden räätälöinnissä</t>
  </si>
  <si>
    <t>Virastojen omiin järjestelmiin tehtävien integraatioiden  kehitystyön kesto</t>
  </si>
  <si>
    <t>Jokaiselle vuodelle on arvioitu kuinka monta kuukautta uusien liittyvien viranomaisten tarvitsemaa integraatioiden räätälöintityötä tehdään. Uusia viranomaisia liittyy jatkuvasti mukaan.</t>
  </si>
  <si>
    <t>Virastojen omiin järjestelmiin tehtävien integraatioiden  kehittäjien määrä</t>
  </si>
  <si>
    <t>Arvio kuukausiveloituksesta. Lisäksi laskelmassa huomioitu kertakorvauksena veloitettava käyttöönottokustannus.</t>
  </si>
  <si>
    <t>Testaus ja muu laadunvarmistus omistajaviraston osalta</t>
  </si>
  <si>
    <t>Muu omistajaviraston, lähinnä erityisasiantuntemusta antava tai kokonaisuutta koordinoiva henkilötyöpanos</t>
  </si>
  <si>
    <t>Asiointipisteiden etäasiointilaitteistot (arvio 4000e/asiointipiste, käyttöikä 4v)</t>
  </si>
  <si>
    <t>Tarvittava räätälöintityön FTE-määrä ylläpidon ja jatkokehityksen vaiheessa</t>
  </si>
  <si>
    <t>Laskettu arviolla: Päivähinta 800 euroa, 20 htpv kuukaudessa -&gt; 1 FTE</t>
  </si>
  <si>
    <t>Laskettu arviolla: 13kk*4500euroa*1,5 (henkilösivukulut) /12 kuukautta vuodessa</t>
  </si>
  <si>
    <t>Virastojen omien ajanvarausjärjestelmien ja Contact Centereiden vaatimat integraatiot yhteiseen kokonaisuuteen (räätälöintityötä)</t>
  </si>
  <si>
    <t>Liite Kansallisen etäasiointipalvelun tekniset ratkaisut esiselvitysraporttiin 04/2021</t>
  </si>
  <si>
    <t>Käyttöpalvelukustannukset</t>
  </si>
  <si>
    <t>Arvio henkilötyömäärästä. Arvioitu 3 FTE:tä, joka sisältää kaksi FTE:tä keskitettyä integraatiotyötä ja yhden FTE:n integroituvien virastojen omaa henkilötyötä (konsulttityönä).</t>
  </si>
  <si>
    <t>Ajanvaraus ja Contact Center tuotetaan palveluina ja kuukausiveloitus sisältää näiden käyttöpalvelukustannukset. Asiointiportaali tulee edellyttämään jonkin verran käyttöpalvelukapasiteettia (Valtorin kautta), mutta sen kustannusta ei ole tässä arvioitu.</t>
  </si>
  <si>
    <t xml:space="preserve">Arvio käyttöönotettaville asiointipisteille tavoitetilan mukaisella asiointiteknologialla. Kioskilla varustettujen asiointipisteiden kokonaismääräksi on arvioitu 90.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</si>
</sst>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15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right" vertical="top" wrapText="1"/>
    </xf>
    <xf numFmtId="164" fontId="1" fillId="0" borderId="0" xfId="0" applyNumberFormat="1" applyFont="1" applyAlignment="1">
      <alignment horizontal="center" vertical="top" wrapText="1"/>
    </xf>
    <xf numFmtId="0" fontId="1" fillId="0" borderId="0" xfId="0" quotePrefix="1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1" fillId="0" borderId="13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1" fillId="0" borderId="0" xfId="0" applyNumberFormat="1" applyFont="1" applyAlignment="1">
      <alignment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164" fontId="3" fillId="0" borderId="0" xfId="0" applyNumberFormat="1" applyFont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right" vertical="top" wrapText="1"/>
    </xf>
    <xf numFmtId="164" fontId="1" fillId="0" borderId="0" xfId="0" applyNumberFormat="1" applyFont="1" applyFill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164" fontId="1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164" fontId="4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12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D7FC6-D703-4D10-8AED-596F1ABC491C}">
  <dimension ref="A1:M67"/>
  <sheetViews>
    <sheetView tabSelected="1" zoomScale="90" zoomScaleNormal="90" workbookViewId="0"/>
  </sheetViews>
  <sheetFormatPr defaultRowHeight="13" x14ac:dyDescent="0.35"/>
  <cols>
    <col min="1" max="1" width="2.81640625" style="3" customWidth="1"/>
    <col min="2" max="2" width="21.81640625" style="4" customWidth="1"/>
    <col min="3" max="3" width="61.81640625" style="5" customWidth="1"/>
    <col min="4" max="9" width="11.7265625" style="3" customWidth="1"/>
    <col min="10" max="10" width="19.6328125" style="6" customWidth="1"/>
    <col min="11" max="11" width="9.453125" style="3" bestFit="1" customWidth="1"/>
    <col min="12" max="12" width="8.7265625" style="3"/>
    <col min="13" max="14" width="8.7265625" style="4"/>
    <col min="15" max="15" width="18" style="4" customWidth="1"/>
    <col min="16" max="16384" width="8.7265625" style="4"/>
  </cols>
  <sheetData>
    <row r="1" spans="1:12" s="66" customFormat="1" ht="15.5" x14ac:dyDescent="0.35">
      <c r="A1" s="62" t="s">
        <v>32</v>
      </c>
      <c r="B1" s="63" t="s">
        <v>85</v>
      </c>
      <c r="C1" s="64"/>
      <c r="D1" s="62"/>
      <c r="E1" s="62"/>
      <c r="F1" s="62"/>
      <c r="G1" s="62"/>
      <c r="H1" s="62"/>
      <c r="I1" s="62"/>
      <c r="J1" s="65"/>
      <c r="K1" s="62"/>
      <c r="L1" s="62"/>
    </row>
    <row r="2" spans="1:12" x14ac:dyDescent="0.35">
      <c r="A2" s="3">
        <v>1</v>
      </c>
      <c r="C2" s="7" t="s">
        <v>49</v>
      </c>
      <c r="D2" s="8">
        <f>800*20</f>
        <v>16000</v>
      </c>
      <c r="E2" s="9"/>
    </row>
    <row r="3" spans="1:12" ht="13" customHeight="1" x14ac:dyDescent="0.35">
      <c r="A3" s="3">
        <v>2</v>
      </c>
      <c r="C3" s="7" t="s">
        <v>33</v>
      </c>
      <c r="D3" s="8">
        <v>4000</v>
      </c>
    </row>
    <row r="4" spans="1:12" ht="13" customHeight="1" x14ac:dyDescent="0.35">
      <c r="A4" s="3">
        <v>3</v>
      </c>
      <c r="C4" s="7" t="s">
        <v>35</v>
      </c>
      <c r="D4" s="48">
        <v>7000</v>
      </c>
    </row>
    <row r="5" spans="1:12" s="11" customFormat="1" ht="18" customHeight="1" thickBot="1" x14ac:dyDescent="0.35">
      <c r="A5" s="10"/>
      <c r="C5" s="12"/>
      <c r="D5" s="10" t="s">
        <v>0</v>
      </c>
      <c r="E5" s="10" t="s">
        <v>1</v>
      </c>
      <c r="F5" s="10" t="s">
        <v>2</v>
      </c>
      <c r="G5" s="10" t="s">
        <v>3</v>
      </c>
      <c r="H5" s="10" t="s">
        <v>4</v>
      </c>
      <c r="I5" s="10" t="s">
        <v>5</v>
      </c>
      <c r="J5" s="10" t="s">
        <v>9</v>
      </c>
      <c r="K5" s="10"/>
      <c r="L5" s="10"/>
    </row>
    <row r="6" spans="1:12" x14ac:dyDescent="0.35">
      <c r="A6" s="3">
        <v>4</v>
      </c>
      <c r="B6" s="67" t="s">
        <v>10</v>
      </c>
      <c r="C6" s="13" t="s">
        <v>47</v>
      </c>
      <c r="D6" s="14">
        <v>10</v>
      </c>
      <c r="E6" s="14">
        <v>20</v>
      </c>
      <c r="F6" s="14">
        <v>30</v>
      </c>
      <c r="G6" s="14">
        <v>30</v>
      </c>
      <c r="H6" s="14"/>
      <c r="I6" s="14"/>
      <c r="J6" s="46">
        <f>SUM(D6:I6)</f>
        <v>90</v>
      </c>
    </row>
    <row r="7" spans="1:12" ht="13.5" thickBot="1" x14ac:dyDescent="0.4">
      <c r="A7" s="3">
        <v>5</v>
      </c>
      <c r="B7" s="68" t="s">
        <v>10</v>
      </c>
      <c r="C7" s="16" t="s">
        <v>48</v>
      </c>
      <c r="D7" s="17"/>
      <c r="E7" s="17"/>
      <c r="F7" s="17"/>
      <c r="G7" s="17"/>
      <c r="H7" s="18">
        <v>10</v>
      </c>
      <c r="I7" s="18">
        <v>20</v>
      </c>
      <c r="J7" s="19"/>
    </row>
    <row r="8" spans="1:12" x14ac:dyDescent="0.35">
      <c r="A8" s="3">
        <v>6</v>
      </c>
      <c r="B8" s="67" t="s">
        <v>18</v>
      </c>
      <c r="C8" s="13" t="s">
        <v>16</v>
      </c>
      <c r="D8" s="14">
        <v>8</v>
      </c>
      <c r="E8" s="14">
        <v>6</v>
      </c>
      <c r="F8" s="14"/>
      <c r="G8" s="14"/>
      <c r="H8" s="14"/>
      <c r="I8" s="14"/>
      <c r="J8" s="15"/>
    </row>
    <row r="9" spans="1:12" ht="13.5" thickBot="1" x14ac:dyDescent="0.4">
      <c r="A9" s="3">
        <v>7</v>
      </c>
      <c r="B9" s="68" t="s">
        <v>18</v>
      </c>
      <c r="C9" s="16" t="s">
        <v>17</v>
      </c>
      <c r="D9" s="20">
        <v>4</v>
      </c>
      <c r="E9" s="20">
        <v>4</v>
      </c>
      <c r="F9" s="18"/>
      <c r="G9" s="18"/>
      <c r="H9" s="18"/>
      <c r="I9" s="18"/>
      <c r="J9" s="19"/>
    </row>
    <row r="10" spans="1:12" x14ac:dyDescent="0.35">
      <c r="A10" s="3">
        <v>8</v>
      </c>
      <c r="B10" s="67" t="s">
        <v>14</v>
      </c>
      <c r="C10" s="13" t="s">
        <v>19</v>
      </c>
      <c r="D10" s="14">
        <v>8</v>
      </c>
      <c r="E10" s="14">
        <v>6</v>
      </c>
      <c r="F10" s="14"/>
      <c r="G10" s="14"/>
      <c r="H10" s="14"/>
      <c r="I10" s="14"/>
      <c r="J10" s="15"/>
    </row>
    <row r="11" spans="1:12" ht="13.5" thickBot="1" x14ac:dyDescent="0.4">
      <c r="A11" s="3">
        <v>9</v>
      </c>
      <c r="B11" s="68" t="s">
        <v>14</v>
      </c>
      <c r="C11" s="16" t="s">
        <v>20</v>
      </c>
      <c r="D11" s="20">
        <v>4</v>
      </c>
      <c r="E11" s="20">
        <v>4</v>
      </c>
      <c r="F11" s="18"/>
      <c r="G11" s="18"/>
      <c r="H11" s="18"/>
      <c r="I11" s="18"/>
      <c r="J11" s="19"/>
    </row>
    <row r="12" spans="1:12" ht="26" x14ac:dyDescent="0.35">
      <c r="A12" s="3">
        <v>10</v>
      </c>
      <c r="B12" s="67" t="s">
        <v>15</v>
      </c>
      <c r="C12" s="13" t="s">
        <v>21</v>
      </c>
      <c r="D12" s="14">
        <v>2</v>
      </c>
      <c r="E12" s="14">
        <v>6</v>
      </c>
      <c r="F12" s="14">
        <v>6</v>
      </c>
      <c r="G12" s="14">
        <v>4</v>
      </c>
      <c r="H12" s="14">
        <v>4</v>
      </c>
      <c r="I12" s="14">
        <v>2</v>
      </c>
      <c r="J12" s="15"/>
    </row>
    <row r="13" spans="1:12" ht="26.5" thickBot="1" x14ac:dyDescent="0.4">
      <c r="A13" s="3">
        <v>11</v>
      </c>
      <c r="B13" s="68" t="s">
        <v>15</v>
      </c>
      <c r="C13" s="16" t="s">
        <v>22</v>
      </c>
      <c r="D13" s="20">
        <v>3</v>
      </c>
      <c r="E13" s="20">
        <v>3</v>
      </c>
      <c r="F13" s="20">
        <v>3</v>
      </c>
      <c r="G13" s="20">
        <v>3</v>
      </c>
      <c r="H13" s="20">
        <v>3</v>
      </c>
      <c r="I13" s="20">
        <v>3</v>
      </c>
      <c r="J13" s="19"/>
    </row>
    <row r="14" spans="1:12" x14ac:dyDescent="0.35">
      <c r="A14" s="3">
        <v>12</v>
      </c>
      <c r="B14" s="67" t="s">
        <v>25</v>
      </c>
      <c r="C14" s="13" t="s">
        <v>8</v>
      </c>
      <c r="D14" s="14">
        <v>2</v>
      </c>
      <c r="E14" s="14">
        <v>12</v>
      </c>
      <c r="F14" s="14">
        <v>12</v>
      </c>
      <c r="G14" s="14">
        <v>12</v>
      </c>
      <c r="H14" s="14">
        <v>12</v>
      </c>
      <c r="I14" s="14">
        <v>12</v>
      </c>
      <c r="J14" s="15"/>
    </row>
    <row r="15" spans="1:12" x14ac:dyDescent="0.35">
      <c r="A15" s="3">
        <v>13</v>
      </c>
      <c r="B15" s="69" t="s">
        <v>25</v>
      </c>
      <c r="C15" s="7" t="s">
        <v>6</v>
      </c>
      <c r="D15" s="21">
        <v>5000</v>
      </c>
      <c r="E15" s="22">
        <v>5000</v>
      </c>
      <c r="F15" s="22">
        <v>5000</v>
      </c>
      <c r="G15" s="22">
        <v>5000</v>
      </c>
      <c r="H15" s="22">
        <v>5000</v>
      </c>
      <c r="I15" s="22">
        <v>5000</v>
      </c>
      <c r="J15" s="23"/>
    </row>
    <row r="16" spans="1:12" ht="13.5" thickBot="1" x14ac:dyDescent="0.4">
      <c r="A16" s="3">
        <v>14</v>
      </c>
      <c r="B16" s="68" t="s">
        <v>25</v>
      </c>
      <c r="C16" s="16" t="s">
        <v>7</v>
      </c>
      <c r="D16" s="24">
        <v>4000</v>
      </c>
      <c r="E16" s="25">
        <v>4000</v>
      </c>
      <c r="F16" s="25">
        <v>4000</v>
      </c>
      <c r="G16" s="25">
        <v>4000</v>
      </c>
      <c r="H16" s="25">
        <v>4000</v>
      </c>
      <c r="I16" s="25">
        <v>4000</v>
      </c>
      <c r="J16" s="19"/>
    </row>
    <row r="17" spans="1:13" ht="26.5" thickBot="1" x14ac:dyDescent="0.4">
      <c r="A17" s="3">
        <v>15</v>
      </c>
      <c r="B17" s="70" t="s">
        <v>31</v>
      </c>
      <c r="C17" s="1" t="s">
        <v>46</v>
      </c>
      <c r="D17" s="50">
        <v>1.5</v>
      </c>
      <c r="E17" s="50">
        <v>1.5</v>
      </c>
      <c r="F17" s="50">
        <v>1</v>
      </c>
      <c r="G17" s="50">
        <v>0.5</v>
      </c>
      <c r="H17" s="50">
        <v>0.5</v>
      </c>
      <c r="I17" s="50">
        <v>0.5</v>
      </c>
      <c r="J17" s="27"/>
    </row>
    <row r="18" spans="1:13" x14ac:dyDescent="0.35">
      <c r="A18" s="3">
        <v>16</v>
      </c>
      <c r="B18" s="67" t="s">
        <v>24</v>
      </c>
      <c r="C18" s="13" t="s">
        <v>29</v>
      </c>
      <c r="D18" s="28"/>
      <c r="E18" s="28"/>
      <c r="F18" s="14">
        <v>8</v>
      </c>
      <c r="G18" s="14">
        <v>8</v>
      </c>
      <c r="H18" s="14">
        <v>6</v>
      </c>
      <c r="I18" s="14">
        <v>6</v>
      </c>
      <c r="J18" s="15"/>
    </row>
    <row r="19" spans="1:13" ht="13.5" thickBot="1" x14ac:dyDescent="0.4">
      <c r="A19" s="3">
        <v>17</v>
      </c>
      <c r="B19" s="68" t="s">
        <v>24</v>
      </c>
      <c r="C19" s="16" t="s">
        <v>30</v>
      </c>
      <c r="D19" s="17"/>
      <c r="E19" s="17"/>
      <c r="F19" s="20">
        <v>3</v>
      </c>
      <c r="G19" s="20">
        <v>3</v>
      </c>
      <c r="H19" s="20">
        <v>3</v>
      </c>
      <c r="I19" s="20">
        <v>3</v>
      </c>
      <c r="J19" s="19"/>
    </row>
    <row r="20" spans="1:13" ht="13.5" thickBot="1" x14ac:dyDescent="0.4">
      <c r="A20" s="3">
        <v>18</v>
      </c>
      <c r="B20" s="70" t="s">
        <v>27</v>
      </c>
      <c r="C20" s="1" t="s">
        <v>45</v>
      </c>
      <c r="D20" s="49">
        <v>1.5</v>
      </c>
      <c r="E20" s="49">
        <v>1.5</v>
      </c>
      <c r="F20" s="49">
        <v>1.5</v>
      </c>
      <c r="G20" s="49">
        <v>1</v>
      </c>
      <c r="H20" s="49">
        <v>1</v>
      </c>
      <c r="I20" s="49">
        <v>1</v>
      </c>
      <c r="J20" s="27"/>
    </row>
    <row r="21" spans="1:13" ht="26.5" thickBot="1" x14ac:dyDescent="0.4">
      <c r="A21" s="3">
        <v>19</v>
      </c>
      <c r="B21" s="70" t="s">
        <v>61</v>
      </c>
      <c r="C21" s="1" t="s">
        <v>60</v>
      </c>
      <c r="D21" s="49">
        <v>1</v>
      </c>
      <c r="E21" s="49">
        <v>1</v>
      </c>
      <c r="F21" s="49">
        <v>1</v>
      </c>
      <c r="G21" s="49">
        <v>0.5</v>
      </c>
      <c r="H21" s="49">
        <v>0.5</v>
      </c>
      <c r="I21" s="49">
        <v>0.5</v>
      </c>
      <c r="J21" s="27"/>
    </row>
    <row r="22" spans="1:13" x14ac:dyDescent="0.35">
      <c r="B22" s="71"/>
    </row>
    <row r="23" spans="1:13" s="31" customFormat="1" ht="13.5" thickBot="1" x14ac:dyDescent="0.4">
      <c r="A23" s="6"/>
      <c r="B23" s="72"/>
      <c r="C23" s="32"/>
      <c r="D23" s="6" t="s">
        <v>0</v>
      </c>
      <c r="E23" s="6" t="s">
        <v>1</v>
      </c>
      <c r="F23" s="6" t="s">
        <v>2</v>
      </c>
      <c r="G23" s="6" t="s">
        <v>3</v>
      </c>
      <c r="H23" s="6" t="s">
        <v>4</v>
      </c>
      <c r="I23" s="6" t="s">
        <v>5</v>
      </c>
      <c r="J23" s="6" t="s">
        <v>26</v>
      </c>
      <c r="K23" s="6"/>
      <c r="L23" s="6"/>
    </row>
    <row r="24" spans="1:13" ht="13.5" thickBot="1" x14ac:dyDescent="0.4">
      <c r="B24" s="70" t="s">
        <v>10</v>
      </c>
      <c r="C24" s="1" t="s">
        <v>80</v>
      </c>
      <c r="D24" s="33">
        <f t="shared" ref="D24:I24" si="0">($D$3)*(D6+D7)</f>
        <v>40000</v>
      </c>
      <c r="E24" s="33">
        <f t="shared" si="0"/>
        <v>80000</v>
      </c>
      <c r="F24" s="33">
        <f t="shared" si="0"/>
        <v>120000</v>
      </c>
      <c r="G24" s="33">
        <f t="shared" si="0"/>
        <v>120000</v>
      </c>
      <c r="H24" s="33">
        <f t="shared" si="0"/>
        <v>40000</v>
      </c>
      <c r="I24" s="33">
        <f t="shared" si="0"/>
        <v>80000</v>
      </c>
      <c r="J24" s="34">
        <f>SUM(D24:I24)</f>
        <v>480000</v>
      </c>
    </row>
    <row r="25" spans="1:13" ht="13.5" thickBot="1" x14ac:dyDescent="0.4">
      <c r="B25" s="70" t="s">
        <v>11</v>
      </c>
      <c r="C25" s="1" t="s">
        <v>39</v>
      </c>
      <c r="D25" s="33">
        <f>D8*D9*$D$2</f>
        <v>512000</v>
      </c>
      <c r="E25" s="33">
        <f>E8*E9*$D$2</f>
        <v>384000</v>
      </c>
      <c r="F25" s="33"/>
      <c r="G25" s="26"/>
      <c r="H25" s="33"/>
      <c r="I25" s="33"/>
      <c r="J25" s="34">
        <f t="shared" ref="J25:J36" si="1">SUM(D25:I25)</f>
        <v>896000</v>
      </c>
      <c r="K25" s="8"/>
      <c r="L25" s="8"/>
      <c r="M25" s="35"/>
    </row>
    <row r="26" spans="1:13" ht="12.5" customHeight="1" x14ac:dyDescent="0.35">
      <c r="B26" s="67" t="s">
        <v>12</v>
      </c>
      <c r="C26" s="13" t="s">
        <v>40</v>
      </c>
      <c r="D26" s="36">
        <v>5000</v>
      </c>
      <c r="E26" s="14"/>
      <c r="F26" s="14"/>
      <c r="G26" s="14"/>
      <c r="H26" s="37"/>
      <c r="I26" s="37"/>
      <c r="J26" s="38"/>
      <c r="K26" s="8"/>
      <c r="L26" s="8"/>
      <c r="M26" s="35"/>
    </row>
    <row r="27" spans="1:13" ht="13.5" thickBot="1" x14ac:dyDescent="0.4">
      <c r="B27" s="68" t="s">
        <v>12</v>
      </c>
      <c r="C27" s="16" t="s">
        <v>41</v>
      </c>
      <c r="D27" s="25">
        <f t="shared" ref="D27:I27" si="2">D14*D16</f>
        <v>8000</v>
      </c>
      <c r="E27" s="25">
        <f t="shared" si="2"/>
        <v>48000</v>
      </c>
      <c r="F27" s="25">
        <f t="shared" si="2"/>
        <v>48000</v>
      </c>
      <c r="G27" s="25">
        <f t="shared" si="2"/>
        <v>48000</v>
      </c>
      <c r="H27" s="25">
        <f t="shared" si="2"/>
        <v>48000</v>
      </c>
      <c r="I27" s="25">
        <f t="shared" si="2"/>
        <v>48000</v>
      </c>
      <c r="J27" s="39">
        <f>SUM(D26:I27)</f>
        <v>253000</v>
      </c>
      <c r="K27" s="8"/>
      <c r="L27" s="8"/>
      <c r="M27" s="35"/>
    </row>
    <row r="28" spans="1:13" x14ac:dyDescent="0.35">
      <c r="B28" s="67" t="s">
        <v>13</v>
      </c>
      <c r="C28" s="13" t="s">
        <v>42</v>
      </c>
      <c r="D28" s="36">
        <v>10000</v>
      </c>
      <c r="E28" s="14"/>
      <c r="F28" s="14"/>
      <c r="G28" s="14"/>
      <c r="H28" s="37"/>
      <c r="I28" s="37"/>
      <c r="J28" s="38"/>
      <c r="K28" s="8"/>
      <c r="L28" s="8"/>
      <c r="M28" s="35"/>
    </row>
    <row r="29" spans="1:13" ht="13.5" thickBot="1" x14ac:dyDescent="0.4">
      <c r="B29" s="68" t="s">
        <v>13</v>
      </c>
      <c r="C29" s="16" t="s">
        <v>43</v>
      </c>
      <c r="D29" s="25">
        <f t="shared" ref="D29:I29" si="3">D14*D15</f>
        <v>10000</v>
      </c>
      <c r="E29" s="25">
        <f t="shared" si="3"/>
        <v>60000</v>
      </c>
      <c r="F29" s="25">
        <f t="shared" si="3"/>
        <v>60000</v>
      </c>
      <c r="G29" s="25">
        <f t="shared" si="3"/>
        <v>60000</v>
      </c>
      <c r="H29" s="25">
        <f t="shared" si="3"/>
        <v>60000</v>
      </c>
      <c r="I29" s="25">
        <f t="shared" si="3"/>
        <v>60000</v>
      </c>
      <c r="J29" s="39">
        <f>SUM(D28:I29)</f>
        <v>320000</v>
      </c>
      <c r="K29" s="8"/>
      <c r="L29" s="8"/>
      <c r="M29" s="35"/>
    </row>
    <row r="30" spans="1:13" ht="13.5" thickBot="1" x14ac:dyDescent="0.4">
      <c r="B30" s="70" t="s">
        <v>14</v>
      </c>
      <c r="C30" s="1" t="s">
        <v>44</v>
      </c>
      <c r="D30" s="33">
        <f>D10*D11*$D$2</f>
        <v>512000</v>
      </c>
      <c r="E30" s="33">
        <f>E10*E11*$D$2</f>
        <v>384000</v>
      </c>
      <c r="F30" s="33"/>
      <c r="G30" s="33"/>
      <c r="H30" s="33"/>
      <c r="I30" s="33"/>
      <c r="J30" s="34">
        <f t="shared" si="1"/>
        <v>896000</v>
      </c>
      <c r="K30" s="8"/>
      <c r="L30" s="8"/>
      <c r="M30" s="35"/>
    </row>
    <row r="31" spans="1:13" ht="26.5" thickBot="1" x14ac:dyDescent="0.4">
      <c r="B31" s="70" t="s">
        <v>15</v>
      </c>
      <c r="C31" s="1" t="s">
        <v>84</v>
      </c>
      <c r="D31" s="33">
        <f>D12*D13*$D$2</f>
        <v>96000</v>
      </c>
      <c r="E31" s="33">
        <f t="shared" ref="E31:I31" si="4">E12*E13*$D$2</f>
        <v>288000</v>
      </c>
      <c r="F31" s="33">
        <f t="shared" si="4"/>
        <v>288000</v>
      </c>
      <c r="G31" s="33">
        <f t="shared" si="4"/>
        <v>192000</v>
      </c>
      <c r="H31" s="33">
        <f t="shared" si="4"/>
        <v>192000</v>
      </c>
      <c r="I31" s="33">
        <f t="shared" si="4"/>
        <v>96000</v>
      </c>
      <c r="J31" s="34">
        <f t="shared" si="1"/>
        <v>1152000</v>
      </c>
      <c r="K31" s="8"/>
      <c r="L31" s="8"/>
      <c r="M31" s="35"/>
    </row>
    <row r="32" spans="1:13" ht="13.5" thickBot="1" x14ac:dyDescent="0.4">
      <c r="B32" s="70"/>
      <c r="C32" s="1" t="s">
        <v>31</v>
      </c>
      <c r="D32" s="33">
        <f>D17*$D$2*12</f>
        <v>288000</v>
      </c>
      <c r="E32" s="33">
        <f t="shared" ref="E32:I32" si="5">E17*$D$2*12</f>
        <v>288000</v>
      </c>
      <c r="F32" s="33">
        <f t="shared" si="5"/>
        <v>192000</v>
      </c>
      <c r="G32" s="33">
        <f t="shared" si="5"/>
        <v>96000</v>
      </c>
      <c r="H32" s="33">
        <f t="shared" si="5"/>
        <v>96000</v>
      </c>
      <c r="I32" s="33">
        <f t="shared" si="5"/>
        <v>96000</v>
      </c>
      <c r="J32" s="34">
        <f t="shared" si="1"/>
        <v>1056000</v>
      </c>
      <c r="K32" s="8"/>
      <c r="L32" s="8"/>
      <c r="M32" s="35"/>
    </row>
    <row r="33" spans="1:13" ht="13.5" thickBot="1" x14ac:dyDescent="0.4">
      <c r="B33" s="70" t="s">
        <v>23</v>
      </c>
      <c r="C33" s="1" t="s">
        <v>24</v>
      </c>
      <c r="D33" s="40"/>
      <c r="E33" s="41"/>
      <c r="F33" s="33">
        <f>F18*F19*$D$2</f>
        <v>384000</v>
      </c>
      <c r="G33" s="33">
        <f t="shared" ref="G33:I33" si="6">G18*G19*$D$2</f>
        <v>384000</v>
      </c>
      <c r="H33" s="33">
        <f t="shared" si="6"/>
        <v>288000</v>
      </c>
      <c r="I33" s="33">
        <f t="shared" si="6"/>
        <v>288000</v>
      </c>
      <c r="J33" s="34">
        <f t="shared" si="1"/>
        <v>1344000</v>
      </c>
      <c r="K33" s="8"/>
      <c r="L33" s="8"/>
      <c r="M33" s="35"/>
    </row>
    <row r="34" spans="1:13" x14ac:dyDescent="0.35">
      <c r="B34" s="71"/>
      <c r="C34" s="2"/>
      <c r="D34" s="8"/>
      <c r="H34" s="8"/>
      <c r="I34" s="8"/>
      <c r="J34" s="42"/>
      <c r="K34" s="8"/>
      <c r="L34" s="8"/>
      <c r="M34" s="35"/>
    </row>
    <row r="35" spans="1:13" ht="13.5" thickBot="1" x14ac:dyDescent="0.4">
      <c r="B35" s="71"/>
      <c r="C35" s="2"/>
      <c r="D35" s="8"/>
      <c r="H35" s="8"/>
      <c r="I35" s="8"/>
      <c r="J35" s="42"/>
      <c r="K35" s="8"/>
      <c r="L35" s="8"/>
      <c r="M35" s="35"/>
    </row>
    <row r="36" spans="1:13" s="31" customFormat="1" ht="24" customHeight="1" thickBot="1" x14ac:dyDescent="0.4">
      <c r="A36" s="6"/>
      <c r="B36" s="72"/>
      <c r="C36" s="47" t="s">
        <v>67</v>
      </c>
      <c r="D36" s="42">
        <f t="shared" ref="D36:I36" si="7">SUM(D24:D35)</f>
        <v>1481000</v>
      </c>
      <c r="E36" s="42">
        <f t="shared" si="7"/>
        <v>1532000</v>
      </c>
      <c r="F36" s="42">
        <f t="shared" si="7"/>
        <v>1092000</v>
      </c>
      <c r="G36" s="42">
        <f t="shared" si="7"/>
        <v>900000</v>
      </c>
      <c r="H36" s="42">
        <f t="shared" si="7"/>
        <v>724000</v>
      </c>
      <c r="I36" s="42">
        <f t="shared" si="7"/>
        <v>668000</v>
      </c>
      <c r="J36" s="79">
        <f t="shared" si="1"/>
        <v>6397000</v>
      </c>
      <c r="K36" s="42">
        <f>SUM(J24:J33)</f>
        <v>6397000</v>
      </c>
      <c r="L36" s="42"/>
      <c r="M36" s="44"/>
    </row>
    <row r="37" spans="1:13" s="29" customFormat="1" x14ac:dyDescent="0.35">
      <c r="A37" s="30"/>
      <c r="B37" s="73"/>
      <c r="C37" s="7" t="s">
        <v>36</v>
      </c>
      <c r="D37" s="22">
        <f>D20*12*$D$4</f>
        <v>126000</v>
      </c>
      <c r="E37" s="22">
        <f t="shared" ref="E37:I37" si="8">E20*12*$D$4</f>
        <v>126000</v>
      </c>
      <c r="F37" s="22">
        <f t="shared" si="8"/>
        <v>126000</v>
      </c>
      <c r="G37" s="22">
        <f t="shared" si="8"/>
        <v>84000</v>
      </c>
      <c r="H37" s="22">
        <f t="shared" si="8"/>
        <v>84000</v>
      </c>
      <c r="I37" s="22">
        <f t="shared" si="8"/>
        <v>84000</v>
      </c>
      <c r="J37" s="22">
        <f t="shared" ref="J37:J38" si="9">SUM(D37:I37)</f>
        <v>630000</v>
      </c>
      <c r="K37" s="22"/>
      <c r="L37" s="22"/>
      <c r="M37" s="51"/>
    </row>
    <row r="38" spans="1:13" s="29" customFormat="1" x14ac:dyDescent="0.35">
      <c r="A38" s="30"/>
      <c r="B38" s="73"/>
      <c r="C38" s="7" t="s">
        <v>38</v>
      </c>
      <c r="D38" s="22">
        <f>D21*12*$D$4</f>
        <v>84000</v>
      </c>
      <c r="E38" s="22">
        <f t="shared" ref="E38:I38" si="10">E21*12*$D$4</f>
        <v>84000</v>
      </c>
      <c r="F38" s="22">
        <f t="shared" si="10"/>
        <v>84000</v>
      </c>
      <c r="G38" s="22">
        <f t="shared" si="10"/>
        <v>42000</v>
      </c>
      <c r="H38" s="22">
        <f t="shared" si="10"/>
        <v>42000</v>
      </c>
      <c r="I38" s="22">
        <f t="shared" si="10"/>
        <v>42000</v>
      </c>
      <c r="J38" s="22">
        <f t="shared" si="9"/>
        <v>378000</v>
      </c>
      <c r="K38" s="22"/>
      <c r="L38" s="22"/>
      <c r="M38" s="51"/>
    </row>
    <row r="39" spans="1:13" s="31" customFormat="1" ht="13.5" thickBot="1" x14ac:dyDescent="0.4">
      <c r="A39" s="6"/>
      <c r="B39" s="72"/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4"/>
    </row>
    <row r="40" spans="1:13" s="31" customFormat="1" ht="13.5" thickBot="1" x14ac:dyDescent="0.4">
      <c r="A40" s="6"/>
      <c r="B40" s="72"/>
      <c r="C40" s="47" t="s">
        <v>37</v>
      </c>
      <c r="D40" s="42">
        <f>D36+D37+D38</f>
        <v>1691000</v>
      </c>
      <c r="E40" s="42">
        <f t="shared" ref="E40:I40" si="11">E36+E37+E38</f>
        <v>1742000</v>
      </c>
      <c r="F40" s="42">
        <f t="shared" si="11"/>
        <v>1302000</v>
      </c>
      <c r="G40" s="42">
        <f t="shared" si="11"/>
        <v>1026000</v>
      </c>
      <c r="H40" s="42">
        <f t="shared" si="11"/>
        <v>850000</v>
      </c>
      <c r="I40" s="42">
        <f t="shared" si="11"/>
        <v>794000</v>
      </c>
      <c r="J40" s="79">
        <f t="shared" ref="J40" si="12">SUM(D40:I40)</f>
        <v>7405000</v>
      </c>
      <c r="K40" s="42">
        <f>J36+J37+J38</f>
        <v>7405000</v>
      </c>
      <c r="L40" s="42"/>
      <c r="M40" s="44"/>
    </row>
    <row r="41" spans="1:13" s="31" customFormat="1" x14ac:dyDescent="0.35">
      <c r="A41" s="6"/>
      <c r="B41" s="72"/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4"/>
    </row>
    <row r="42" spans="1:13" s="53" customFormat="1" x14ac:dyDescent="0.35">
      <c r="A42" s="52"/>
      <c r="B42" s="74"/>
      <c r="C42" s="54" t="s">
        <v>68</v>
      </c>
      <c r="D42" s="55">
        <f>D40/D6</f>
        <v>169100</v>
      </c>
      <c r="E42" s="55">
        <f>(D40+E40)/(D6+E6)</f>
        <v>114433.33333333333</v>
      </c>
      <c r="F42" s="55">
        <f>(D40+E40+F40)/(D6+E6+F6)</f>
        <v>78916.666666666672</v>
      </c>
      <c r="G42" s="55">
        <f>(D40+E40+F40+G40)/(D6+E6+F6+G6)</f>
        <v>64011.111111111109</v>
      </c>
      <c r="H42" s="55">
        <f>(D40+E40+F40+G40+H40)/(D6+E6+F6+G6+H6)</f>
        <v>73455.555555555562</v>
      </c>
      <c r="I42" s="55">
        <f>(D40+E40+F40+G40+H40+I40)/(D6+E6+F6+G6+H6+I6)</f>
        <v>82277.777777777781</v>
      </c>
      <c r="J42" s="55"/>
      <c r="K42" s="55"/>
      <c r="L42" s="55"/>
      <c r="M42" s="56"/>
    </row>
    <row r="43" spans="1:13" s="53" customFormat="1" x14ac:dyDescent="0.35">
      <c r="A43" s="52"/>
      <c r="B43" s="74"/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6"/>
    </row>
    <row r="44" spans="1:13" s="58" customFormat="1" ht="39" x14ac:dyDescent="0.35">
      <c r="A44" s="57"/>
      <c r="B44" s="75"/>
      <c r="C44" s="59" t="s">
        <v>69</v>
      </c>
      <c r="D44" s="60"/>
      <c r="E44" s="60"/>
      <c r="F44" s="60"/>
      <c r="G44" s="60"/>
      <c r="H44" s="60"/>
      <c r="I44" s="60"/>
      <c r="J44" s="60">
        <f>J40/(J6*200)</f>
        <v>411.38888888888891</v>
      </c>
      <c r="K44" s="60"/>
      <c r="L44" s="60"/>
      <c r="M44" s="61"/>
    </row>
    <row r="45" spans="1:13" x14ac:dyDescent="0.35">
      <c r="B45" s="71"/>
      <c r="C45" s="2"/>
      <c r="D45" s="8"/>
      <c r="H45" s="8"/>
      <c r="I45" s="8"/>
      <c r="J45" s="42"/>
      <c r="K45" s="8"/>
      <c r="L45" s="8"/>
      <c r="M45" s="35"/>
    </row>
    <row r="46" spans="1:13" x14ac:dyDescent="0.35">
      <c r="B46" s="71"/>
      <c r="D46" s="8"/>
      <c r="H46" s="8"/>
      <c r="I46" s="8"/>
      <c r="J46" s="42"/>
      <c r="K46" s="8"/>
      <c r="L46" s="8"/>
      <c r="M46" s="35"/>
    </row>
    <row r="47" spans="1:13" x14ac:dyDescent="0.35">
      <c r="B47" s="76"/>
      <c r="C47" s="80" t="s">
        <v>28</v>
      </c>
      <c r="D47" s="8"/>
      <c r="H47" s="8"/>
      <c r="I47" s="8"/>
      <c r="J47" s="42"/>
      <c r="K47" s="8"/>
      <c r="L47" s="8"/>
      <c r="M47" s="35"/>
    </row>
    <row r="48" spans="1:13" x14ac:dyDescent="0.35">
      <c r="A48" s="3">
        <v>1</v>
      </c>
      <c r="B48" s="77" t="s">
        <v>50</v>
      </c>
      <c r="C48" s="45" t="s">
        <v>82</v>
      </c>
      <c r="D48" s="8"/>
      <c r="H48" s="8"/>
      <c r="I48" s="8"/>
      <c r="J48" s="42"/>
      <c r="K48" s="8"/>
      <c r="L48" s="8"/>
      <c r="M48" s="35"/>
    </row>
    <row r="49" spans="1:13" ht="29" customHeight="1" x14ac:dyDescent="0.35">
      <c r="A49" s="3">
        <v>2</v>
      </c>
      <c r="B49" s="77" t="s">
        <v>34</v>
      </c>
      <c r="C49" s="45" t="s">
        <v>51</v>
      </c>
      <c r="D49" s="8"/>
      <c r="H49" s="8"/>
      <c r="I49" s="8"/>
      <c r="J49" s="42"/>
      <c r="K49" s="8"/>
      <c r="L49" s="8"/>
      <c r="M49" s="35"/>
    </row>
    <row r="50" spans="1:13" ht="26" x14ac:dyDescent="0.35">
      <c r="A50" s="3">
        <v>3</v>
      </c>
      <c r="B50" s="77" t="s">
        <v>35</v>
      </c>
      <c r="C50" s="45" t="s">
        <v>83</v>
      </c>
    </row>
    <row r="51" spans="1:13" ht="39" x14ac:dyDescent="0.35">
      <c r="A51" s="3">
        <v>4</v>
      </c>
      <c r="B51" s="77" t="s">
        <v>52</v>
      </c>
      <c r="C51" s="45" t="s">
        <v>89</v>
      </c>
    </row>
    <row r="52" spans="1:13" ht="26" x14ac:dyDescent="0.35">
      <c r="A52" s="3">
        <v>5</v>
      </c>
      <c r="B52" s="78" t="s">
        <v>53</v>
      </c>
      <c r="C52" s="45" t="s">
        <v>54</v>
      </c>
    </row>
    <row r="53" spans="1:13" ht="26" x14ac:dyDescent="0.35">
      <c r="A53" s="3">
        <v>6</v>
      </c>
      <c r="B53" s="77" t="s">
        <v>55</v>
      </c>
      <c r="C53" s="45" t="s">
        <v>70</v>
      </c>
    </row>
    <row r="54" spans="1:13" ht="26" x14ac:dyDescent="0.35">
      <c r="A54" s="3">
        <v>7</v>
      </c>
      <c r="B54" s="77" t="s">
        <v>56</v>
      </c>
      <c r="C54" s="45" t="s">
        <v>71</v>
      </c>
    </row>
    <row r="55" spans="1:13" ht="52" x14ac:dyDescent="0.35">
      <c r="A55" s="3">
        <v>8</v>
      </c>
      <c r="B55" s="77" t="s">
        <v>57</v>
      </c>
      <c r="C55" s="45" t="s">
        <v>72</v>
      </c>
    </row>
    <row r="56" spans="1:13" ht="26" x14ac:dyDescent="0.35">
      <c r="A56" s="3">
        <v>9</v>
      </c>
      <c r="B56" s="77" t="s">
        <v>58</v>
      </c>
      <c r="C56" s="45" t="s">
        <v>73</v>
      </c>
    </row>
    <row r="57" spans="1:13" ht="52" x14ac:dyDescent="0.35">
      <c r="A57" s="3">
        <v>10</v>
      </c>
      <c r="B57" s="77" t="s">
        <v>74</v>
      </c>
      <c r="C57" s="45" t="s">
        <v>75</v>
      </c>
    </row>
    <row r="58" spans="1:13" ht="52" x14ac:dyDescent="0.35">
      <c r="A58" s="3">
        <v>11</v>
      </c>
      <c r="B58" s="78" t="s">
        <v>76</v>
      </c>
      <c r="C58" s="45" t="s">
        <v>87</v>
      </c>
    </row>
    <row r="59" spans="1:13" ht="39" x14ac:dyDescent="0.35">
      <c r="A59" s="3">
        <v>12</v>
      </c>
      <c r="B59" s="77" t="s">
        <v>8</v>
      </c>
      <c r="C59" s="45" t="s">
        <v>59</v>
      </c>
    </row>
    <row r="60" spans="1:13" ht="26" x14ac:dyDescent="0.35">
      <c r="A60" s="3">
        <v>13</v>
      </c>
      <c r="B60" s="77" t="s">
        <v>6</v>
      </c>
      <c r="C60" s="45" t="s">
        <v>77</v>
      </c>
    </row>
    <row r="61" spans="1:13" ht="26" x14ac:dyDescent="0.35">
      <c r="A61" s="3">
        <v>14</v>
      </c>
      <c r="B61" s="78" t="s">
        <v>7</v>
      </c>
      <c r="C61" s="45" t="s">
        <v>77</v>
      </c>
    </row>
    <row r="62" spans="1:13" ht="26" x14ac:dyDescent="0.35">
      <c r="A62" s="3">
        <v>15</v>
      </c>
      <c r="B62" s="77" t="s">
        <v>62</v>
      </c>
      <c r="C62" s="45" t="s">
        <v>63</v>
      </c>
    </row>
    <row r="63" spans="1:13" ht="33.5" customHeight="1" x14ac:dyDescent="0.35">
      <c r="A63" s="3">
        <v>16</v>
      </c>
      <c r="B63" s="77" t="s">
        <v>29</v>
      </c>
      <c r="C63" s="45" t="s">
        <v>64</v>
      </c>
    </row>
    <row r="64" spans="1:13" ht="43.5" customHeight="1" x14ac:dyDescent="0.35">
      <c r="A64" s="3">
        <v>17</v>
      </c>
      <c r="B64" s="77" t="s">
        <v>30</v>
      </c>
      <c r="C64" s="45" t="s">
        <v>81</v>
      </c>
    </row>
    <row r="65" spans="1:3" ht="39" x14ac:dyDescent="0.35">
      <c r="A65" s="3">
        <v>18</v>
      </c>
      <c r="B65" s="77" t="s">
        <v>65</v>
      </c>
      <c r="C65" s="45" t="s">
        <v>78</v>
      </c>
    </row>
    <row r="66" spans="1:3" ht="39" x14ac:dyDescent="0.35">
      <c r="A66" s="3">
        <v>19</v>
      </c>
      <c r="B66" s="77" t="s">
        <v>66</v>
      </c>
      <c r="C66" s="45" t="s">
        <v>79</v>
      </c>
    </row>
    <row r="67" spans="1:3" ht="52" x14ac:dyDescent="0.35">
      <c r="B67" s="45" t="s">
        <v>86</v>
      </c>
      <c r="C67" s="45" t="s">
        <v>88</v>
      </c>
    </row>
  </sheetData>
  <conditionalFormatting sqref="J24:J3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C22CBD6DCD53449C6CA0E1CB42C3E2" ma:contentTypeVersion="13" ma:contentTypeDescription="Create a new document." ma:contentTypeScope="" ma:versionID="48286199d06afc3472d8ac371e5ee93f">
  <xsd:schema xmlns:xsd="http://www.w3.org/2001/XMLSchema" xmlns:xs="http://www.w3.org/2001/XMLSchema" xmlns:p="http://schemas.microsoft.com/office/2006/metadata/properties" xmlns:ns3="1177f12d-306c-4255-8660-0809dea6c87c" xmlns:ns4="1514348c-29d4-4ff9-82d4-7048659e8b36" targetNamespace="http://schemas.microsoft.com/office/2006/metadata/properties" ma:root="true" ma:fieldsID="6965558c206d2378ecc33fac1b78f08f" ns3:_="" ns4:_="">
    <xsd:import namespace="1177f12d-306c-4255-8660-0809dea6c87c"/>
    <xsd:import namespace="1514348c-29d4-4ff9-82d4-7048659e8b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7f12d-306c-4255-8660-0809dea6c8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14348c-29d4-4ff9-82d4-7048659e8b3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070E96-A073-4E2B-BF5F-3C878C3AD9E2}">
  <ds:schemaRefs>
    <ds:schemaRef ds:uri="http://schemas.microsoft.com/office/2006/documentManagement/types"/>
    <ds:schemaRef ds:uri="http://www.w3.org/XML/1998/namespace"/>
    <ds:schemaRef ds:uri="http://purl.org/dc/elements/1.1/"/>
    <ds:schemaRef ds:uri="1514348c-29d4-4ff9-82d4-7048659e8b36"/>
    <ds:schemaRef ds:uri="http://schemas.microsoft.com/office/2006/metadata/properties"/>
    <ds:schemaRef ds:uri="http://schemas.microsoft.com/office/infopath/2007/PartnerControls"/>
    <ds:schemaRef ds:uri="1177f12d-306c-4255-8660-0809dea6c87c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4C0C3-7872-4268-9851-5F6E622D7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77f12d-306c-4255-8660-0809dea6c87c"/>
    <ds:schemaRef ds:uri="1514348c-29d4-4ff9-82d4-7048659e8b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773AEE-D081-40FD-9BB9-35780EF7F3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Tiira, Merja</dc:creator>
  <cp:lastModifiedBy>Tiira, Merja</cp:lastModifiedBy>
  <dcterms:created xsi:type="dcterms:W3CDTF">2021-03-30T11:57:30Z</dcterms:created>
  <dcterms:modified xsi:type="dcterms:W3CDTF">2021-04-27T09:03:35Z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0x0101008EC22CBD6DCD53449C6CA0E1CB42C3E2</vt:lpwstr>
  </property>
</Properties>
</file>